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6.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activeTab="0"/>
  </bookViews>
  <sheets>
    <sheet name="Matriz de Riesgos Gestión" sheetId="1" r:id="rId1"/>
    <sheet name="datos" sheetId="2" state="hidden" r:id="rId2"/>
  </sheets>
  <definedNames>
    <definedName name="_xlfn.IFERROR" hidden="1">#NAME?</definedName>
    <definedName name="_xlfn.SINGLE" hidden="1">#NAME?</definedName>
    <definedName name="calculo_imp">'datos'!$S$1:$W$2</definedName>
    <definedName name="calculo_prob">'datos'!$Q$3:$R$7</definedName>
  </definedNames>
  <calcPr fullCalcOnLoad="1"/>
</workbook>
</file>

<file path=xl/comments1.xml><?xml version="1.0" encoding="utf-8"?>
<comments xmlns="http://schemas.openxmlformats.org/spreadsheetml/2006/main">
  <authors>
    <author>Palacios Mu?oz, Lewis Jhossimar</author>
  </authors>
  <commentList>
    <comment ref="AA9" authorId="0">
      <text>
        <r>
          <rPr>
            <sz val="9"/>
            <rFont val="Tahoma"/>
            <family val="2"/>
          </rPr>
          <t>En caso de no poder ejecutar el propósito y/o método del control</t>
        </r>
      </text>
    </comment>
    <comment ref="AC9" authorId="0">
      <text>
        <r>
          <rPr>
            <sz val="9"/>
            <rFont val="Tahoma"/>
            <family val="2"/>
          </rPr>
          <t>Relacionar el nombre de la documentación que soporta la ejecución del control. (procedimiento, manual, documento externo.)</t>
        </r>
      </text>
    </comment>
    <comment ref="N8" authorId="0">
      <text>
        <r>
          <rPr>
            <sz val="9"/>
            <rFont val="Tahoma"/>
            <family val="2"/>
          </rPr>
          <t>Indicar el número de veces de ejecución de la actividad en el año.</t>
        </r>
      </text>
    </comment>
    <comment ref="AO8" authorId="0">
      <text>
        <r>
          <rPr>
            <sz val="9"/>
            <rFont val="Tahoma"/>
            <family val="2"/>
          </rPr>
          <t>Al seleccionar el tratamiento de reducir (mitigar) se debe establecer un plan de acción, Dicha acción corresponde a actividades complementarias para los controles mitigando el riesgo residual. Adicional, en la descripción del plan de acción se debe indicar el responsable de la acción.</t>
        </r>
      </text>
    </comment>
  </commentList>
</comments>
</file>

<file path=xl/sharedStrings.xml><?xml version="1.0" encoding="utf-8"?>
<sst xmlns="http://schemas.openxmlformats.org/spreadsheetml/2006/main" count="4340" uniqueCount="2204">
  <si>
    <t>Impacto</t>
  </si>
  <si>
    <t>Clasificación del Riesgo</t>
  </si>
  <si>
    <t>Afectación</t>
  </si>
  <si>
    <t>Atributos</t>
  </si>
  <si>
    <t>Tratamiento</t>
  </si>
  <si>
    <t>Estado</t>
  </si>
  <si>
    <t>Tipo</t>
  </si>
  <si>
    <t>Implementación</t>
  </si>
  <si>
    <t>Documentación</t>
  </si>
  <si>
    <t>Frecuencia</t>
  </si>
  <si>
    <t>Evidencia</t>
  </si>
  <si>
    <t>objetivos_estrategicos</t>
  </si>
  <si>
    <t>Procesos</t>
  </si>
  <si>
    <t>impacto</t>
  </si>
  <si>
    <t>tratamiento_corrupcion</t>
  </si>
  <si>
    <t>Menor</t>
  </si>
  <si>
    <t>Moderado</t>
  </si>
  <si>
    <t>Mayor</t>
  </si>
  <si>
    <t>Catastrófico</t>
  </si>
  <si>
    <t>Asegurar Salud</t>
  </si>
  <si>
    <t>Reducir</t>
  </si>
  <si>
    <t>Calidad de Servicios de Salud</t>
  </si>
  <si>
    <t>Compartir</t>
  </si>
  <si>
    <t>Alto</t>
  </si>
  <si>
    <t>Extremo</t>
  </si>
  <si>
    <t>Control Disciplinario</t>
  </si>
  <si>
    <t>Evitar</t>
  </si>
  <si>
    <t>Evaluación Seguimiento y Control a la Gestión</t>
  </si>
  <si>
    <t>Aceptar</t>
  </si>
  <si>
    <t>Bajo</t>
  </si>
  <si>
    <t>Gestión Contractual</t>
  </si>
  <si>
    <t>Gestión de Bienes y Servicios</t>
  </si>
  <si>
    <t>Gestión de Comunicaciones</t>
  </si>
  <si>
    <t>Gestión de TIC</t>
  </si>
  <si>
    <t>Ejemplo formula calculo nivel riesgo</t>
  </si>
  <si>
    <t>Gestión de Urgencias Emergencias y Desastres</t>
  </si>
  <si>
    <t>Gestión del conocimiento e Innovación</t>
  </si>
  <si>
    <t>Gestión del Talento Humano</t>
  </si>
  <si>
    <t>Gestión en Salud Publica</t>
  </si>
  <si>
    <t>Gestión Financiera</t>
  </si>
  <si>
    <t>Gestión Jurídica</t>
  </si>
  <si>
    <t>Gestión Social en Salud</t>
  </si>
  <si>
    <t>Inspección Vigilancia y Control</t>
  </si>
  <si>
    <t>Planeación Institucional y Calidad</t>
  </si>
  <si>
    <t>Planeación y Gestión Sectorial</t>
  </si>
  <si>
    <t>Política y Gerencia Estratégica</t>
  </si>
  <si>
    <t>Provisión de Servicios de Salud</t>
  </si>
  <si>
    <t>Leve</t>
  </si>
  <si>
    <t>Muy Alta</t>
  </si>
  <si>
    <t>Alta</t>
  </si>
  <si>
    <t>Baja</t>
  </si>
  <si>
    <t>Muy Baja</t>
  </si>
  <si>
    <t>Media</t>
  </si>
  <si>
    <t>Económico</t>
  </si>
  <si>
    <t>Reputacional</t>
  </si>
  <si>
    <t>Económico y Reputacional</t>
  </si>
  <si>
    <t>Fraude Externo</t>
  </si>
  <si>
    <t>Fraude Interno</t>
  </si>
  <si>
    <t>Relaciones Laborales</t>
  </si>
  <si>
    <t>Usuarios, productos y practicas , organizacionales</t>
  </si>
  <si>
    <t>Tabla Criterios para definir el nivel de probabilidad</t>
  </si>
  <si>
    <t>Frecuencia de la Actividad</t>
  </si>
  <si>
    <t>Probabilidad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</si>
  <si>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</si>
  <si>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</si>
  <si>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</si>
  <si>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</si>
  <si>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</si>
  <si>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Tabla Criterios para definir el nivel de impacto</t>
  </si>
  <si>
    <t>Afectación Económica (o presupuestal)</t>
  </si>
  <si>
    <t>Pérdida Reputacional</t>
  </si>
  <si>
    <t>Formula Probabilidad</t>
  </si>
  <si>
    <t xml:space="preserve">    Entre 50 y 100 SMLMV</t>
  </si>
  <si>
    <t xml:space="preserve">    Entre 100 y 500 SMLMV</t>
  </si>
  <si>
    <t xml:space="preserve">    Mayor a 500 SMLMV</t>
  </si>
  <si>
    <t xml:space="preserve">    Afectación menor a 10 SMLMV</t>
  </si>
  <si>
    <t xml:space="preserve">    Entre 10 y 50 SMLMV</t>
  </si>
  <si>
    <t>Frecuencia registrada</t>
  </si>
  <si>
    <t>Afectación registrada</t>
  </si>
  <si>
    <t>Formula impacto</t>
  </si>
  <si>
    <t>Preventivo</t>
  </si>
  <si>
    <t>Detectivo</t>
  </si>
  <si>
    <t>Correctivo</t>
  </si>
  <si>
    <t>Automático</t>
  </si>
  <si>
    <t>Manual</t>
  </si>
  <si>
    <t>Documentado</t>
  </si>
  <si>
    <t>Sin Documentar</t>
  </si>
  <si>
    <t>Continua</t>
  </si>
  <si>
    <t>Aleatoria</t>
  </si>
  <si>
    <t>Con Registro</t>
  </si>
  <si>
    <t>Sin Registro</t>
  </si>
  <si>
    <t>Reducir (compartir)</t>
  </si>
  <si>
    <t>Reducir (mitigar)</t>
  </si>
  <si>
    <t>Finalizado</t>
  </si>
  <si>
    <t>En Curso</t>
  </si>
  <si>
    <t>Criterios de Impacto</t>
  </si>
  <si>
    <t>Probabilidad Valor</t>
  </si>
  <si>
    <t>Probalidad</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</si>
  <si>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</si>
  <si>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</si>
  <si>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</si>
  <si>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</si>
  <si>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</si>
  <si>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</si>
  <si>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</si>
  <si>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</si>
  <si>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</si>
  <si>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</si>
  <si>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indexed="57"/>
        <rFont val="Arial Narrow"/>
        <family val="2"/>
      </rPr>
      <t>*</t>
    </r>
    <r>
      <rPr>
        <b/>
        <sz val="12"/>
        <rFont val="Arial Narrow"/>
        <family val="2"/>
      </rPr>
      <t>Atributos de</t>
    </r>
    <r>
      <rPr>
        <b/>
        <sz val="12"/>
        <color indexed="57"/>
        <rFont val="Arial Narrow"/>
        <family val="2"/>
      </rPr>
      <t xml:space="preserve"> </t>
    </r>
    <r>
      <rPr>
        <b/>
        <sz val="12"/>
        <color indexed="8"/>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</si>
  <si>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</si>
  <si>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</si>
  <si>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</si>
  <si>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</si>
  <si>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</si>
  <si>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</si>
  <si>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</si>
  <si>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indexed="57"/>
        <rFont val="Arial Narrow"/>
        <family val="2"/>
      </rPr>
      <t>*Nota 1:</t>
    </r>
    <r>
      <rPr>
        <sz val="12"/>
        <color indexed="8"/>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</si>
  <si>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VALORACIÓN</t>
  </si>
  <si>
    <t>TIPO</t>
  </si>
  <si>
    <t>IMPEMENTACIÓN</t>
  </si>
  <si>
    <t>Formula probabilidad residual</t>
  </si>
  <si>
    <t>Formula de probabilidad de acuerdo a frecuencia</t>
  </si>
  <si>
    <t xml:space="preserve"> probabilidad </t>
  </si>
  <si>
    <t>Objetivo Procesos</t>
  </si>
  <si>
    <t>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t>
  </si>
  <si>
    <t>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t>
  </si>
  <si>
    <t>Establecer los lineamientos para el desarrollo de la ciencia y de la tecnología e innovación como insumo en el fortalecimiento del que quehacer de la Entidad.</t>
  </si>
  <si>
    <t>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t>
  </si>
  <si>
    <t>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t>
  </si>
  <si>
    <t>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t>
  </si>
  <si>
    <t>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t>
  </si>
  <si>
    <t>A. Referencia</t>
  </si>
  <si>
    <t>D. Objetivo Proceso</t>
  </si>
  <si>
    <t>F. Causa Inmediata</t>
  </si>
  <si>
    <t>G. Causa Raíz</t>
  </si>
  <si>
    <t>A. No. Control</t>
  </si>
  <si>
    <t>A. Probabilidad Residual Final</t>
  </si>
  <si>
    <t>B. Valor Probabilidad Residual Final</t>
  </si>
  <si>
    <t>C. Impacto Residual Final</t>
  </si>
  <si>
    <t>E. Zona de Riesgo Final</t>
  </si>
  <si>
    <t>A. Plan de Acción</t>
  </si>
  <si>
    <t>A. Frecuencia con la cual se realiza la actividad</t>
  </si>
  <si>
    <t>B. Probabilidad Inherente</t>
  </si>
  <si>
    <t>C. Valor Probabilidad Inherente</t>
  </si>
  <si>
    <t xml:space="preserve">    Afecta la imagen de alguna área de la organización</t>
  </si>
  <si>
    <t xml:space="preserve">    Afecta la imagen de la entidad con algunos usuarios de relevancia frente al logro de los objetivos</t>
  </si>
  <si>
    <t xml:space="preserve">    Afecta la imagen de la entidad a nivel nacional, con efecto publicitarios sostenible a nivel país</t>
  </si>
  <si>
    <t>F. Valor Impacto Inherente</t>
  </si>
  <si>
    <t>G. Zona de Riesgo Inherente</t>
  </si>
  <si>
    <t xml:space="preserve">    Afecta la imagen de la entidad internamente, de conocimiento general, nivel interno, de junta directiva y accionistas y/o de proveedores</t>
  </si>
  <si>
    <t xml:space="preserve">    Afecta la imagen de la entidad con efecto publicitario sostenido a nivel de sector administrativo, nivel departamental o municipal</t>
  </si>
  <si>
    <t>Descripción del Control</t>
  </si>
  <si>
    <t>Tipo de Riesgo</t>
  </si>
  <si>
    <t>Riesgo ambiental</t>
  </si>
  <si>
    <t>Riesgo de corrupción</t>
  </si>
  <si>
    <t>Riesgo de cumplimiento</t>
  </si>
  <si>
    <t>Riesgo de imagen o reputacional</t>
  </si>
  <si>
    <t>Riesgo de seguridad digital</t>
  </si>
  <si>
    <t>Riesgo de Seguridad y Salud en el Trabajo</t>
  </si>
  <si>
    <t>Riesgo estratégico</t>
  </si>
  <si>
    <t>Riesgo financiero</t>
  </si>
  <si>
    <t>Riesgo gerencial</t>
  </si>
  <si>
    <t>Riesgo operativo</t>
  </si>
  <si>
    <t>Riesgo tecnológico</t>
  </si>
  <si>
    <t>E. Impacto 
Inherente</t>
  </si>
  <si>
    <t>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t>
  </si>
  <si>
    <t>Daños Activos Físicos</t>
  </si>
  <si>
    <t>Ejecución y Administración de procesos</t>
  </si>
  <si>
    <t>Fallas Tecnológicas</t>
  </si>
  <si>
    <t>B. Fecha Implementación</t>
  </si>
  <si>
    <t>B. Nombre del control</t>
  </si>
  <si>
    <t>D. Periodicidad
¿Cada cuanto?</t>
  </si>
  <si>
    <t>H. Evidencia</t>
  </si>
  <si>
    <t>I. Documentación</t>
  </si>
  <si>
    <t>F. Método
¿Cómo?</t>
  </si>
  <si>
    <t>G. Reacción
¿Qué hacer en caso de?</t>
  </si>
  <si>
    <t>E. Propósito
¿Qué?</t>
  </si>
  <si>
    <t>C. Responsable
¿Quién?</t>
  </si>
  <si>
    <t>1. IDENTIFICACIÓN DEL RIESGO</t>
  </si>
  <si>
    <t>2. ANÁLISIS DEL RIESGO INHERENTE</t>
  </si>
  <si>
    <t>4. EVALUACIÓN DEL RIESGO - NIVEL DEL RIESGO RESIDUAL</t>
  </si>
  <si>
    <t>5. PLAN DE ACCIÓN</t>
  </si>
  <si>
    <t>Versión</t>
  </si>
  <si>
    <t>Fecha</t>
  </si>
  <si>
    <t xml:space="preserve">Descripción </t>
  </si>
  <si>
    <t>Control de Cambios</t>
  </si>
  <si>
    <t>3. EVALUACIÓN DEL RIESGO - VALORACIÓN DE LOS CONTROLES</t>
  </si>
  <si>
    <t>F. Tratamiento
(Seleccionar)</t>
  </si>
  <si>
    <r>
      <t xml:space="preserve">B. Proceso
</t>
    </r>
    <r>
      <rPr>
        <sz val="9"/>
        <color indexed="8"/>
        <rFont val="Arial"/>
        <family val="2"/>
      </rPr>
      <t>(Seleccionar)</t>
    </r>
  </si>
  <si>
    <r>
      <t xml:space="preserve">C. Objetivo Estratégico
</t>
    </r>
    <r>
      <rPr>
        <sz val="9"/>
        <color indexed="8"/>
        <rFont val="Arial"/>
        <family val="2"/>
      </rPr>
      <t>(Seleccionar)</t>
    </r>
  </si>
  <si>
    <r>
      <t xml:space="preserve">E. Impacto
</t>
    </r>
    <r>
      <rPr>
        <sz val="9"/>
        <color indexed="8"/>
        <rFont val="Arial"/>
        <family val="2"/>
      </rPr>
      <t>(Seleccionar)</t>
    </r>
  </si>
  <si>
    <r>
      <t xml:space="preserve">D. Criterios de Impacto
</t>
    </r>
    <r>
      <rPr>
        <sz val="9"/>
        <color indexed="8"/>
        <rFont val="Arial"/>
        <family val="2"/>
      </rPr>
      <t>(Seleccionar)</t>
    </r>
  </si>
  <si>
    <t>RESPUESTAS IMPACTO CORRUPCIÓN</t>
  </si>
  <si>
    <t>SI</t>
  </si>
  <si>
    <t>NO</t>
  </si>
  <si>
    <t>J. Recursos (humanos, tecnológicos, etc.)</t>
  </si>
  <si>
    <t>K. Afectación</t>
  </si>
  <si>
    <t>L. Tipo
(Seleccionar)</t>
  </si>
  <si>
    <t>M. Implementación
(Seleccionar)</t>
  </si>
  <si>
    <t>N. Calificación</t>
  </si>
  <si>
    <t>Procesos relacionados</t>
  </si>
  <si>
    <r>
      <t xml:space="preserve">¿Es causa transversal?
</t>
    </r>
    <r>
      <rPr>
        <sz val="9"/>
        <color indexed="8"/>
        <rFont val="Arial"/>
        <family val="2"/>
      </rPr>
      <t>(Seleccionar)</t>
    </r>
  </si>
  <si>
    <t>H. Causa Transversal</t>
  </si>
  <si>
    <t>I. Descripción del Riesgo</t>
  </si>
  <si>
    <r>
      <t xml:space="preserve">J. Tipo de Riesgo
</t>
    </r>
    <r>
      <rPr>
        <sz val="9"/>
        <color indexed="8"/>
        <rFont val="Arial"/>
        <family val="2"/>
      </rPr>
      <t>(Seleccionar)</t>
    </r>
  </si>
  <si>
    <r>
      <t xml:space="preserve">K. Clasificación del Riesgo
</t>
    </r>
    <r>
      <rPr>
        <sz val="9"/>
        <color indexed="8"/>
        <rFont val="Arial"/>
        <family val="2"/>
      </rPr>
      <t>(Seleccionar)</t>
    </r>
  </si>
  <si>
    <t>1. Fortalecer la atención integral en salud fundamentado en la Atención Primaria en Salud (APS) y en el enfoque de determinantes sociales y ambientales, con perspectiva poblacional diferencial, de cultura ciudadana, de género, participativo, territorial y resolutivo, que impacten positivamente el estado de salud de la población.</t>
  </si>
  <si>
    <t>2. Mejorar las capacidades institucionales a través de la actualización y modernización de la infraestructura física, la transformación digital, la arquitectura empresarial y el fortalecimiento de las competencias del talento humano.</t>
  </si>
  <si>
    <t>3. Mejorar la calidad, eficiencia y acceso en la prestación de los servicios de salud a través del cumplimiento de la función de inspección, vigilancia y control.</t>
  </si>
  <si>
    <t>4. Fortalecer la gestión y la transparencia Institucional.</t>
  </si>
  <si>
    <t>Elaboró: Lewis Jhossimar Palacios Muñoz / Revisó: Alvaro Augusto Amado Camacho / Aprobó: Juan Carlos Jaramillo Correa</t>
  </si>
  <si>
    <t>PLANEACIÓN INSTITUCIONAL Y CALIDAD
DIRECCIÓN DE PLANEACIÓN INSTITUCIONAL Y CALIDAD
SISTEMA DE GESTIÓN
CONTROL DOCUMENTAL</t>
  </si>
  <si>
    <t>MAPA DE RIESGOS SDS</t>
  </si>
  <si>
    <t>SDS-PYC-FT-029</t>
  </si>
  <si>
    <t>Versión:</t>
  </si>
  <si>
    <t>Código:</t>
  </si>
  <si>
    <t>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t>
  </si>
  <si>
    <t>Ejercer la función disciplinaria en primera instancia en la SDS, mediante el seguimiento y gestión eficiente de los procesos disciplinarios hacia los servidores públicos de acuerdo a los principios rectores de la ley disciplinaria.</t>
  </si>
  <si>
    <t>Evaluar en la Secretaria Distrital de Salud, los sistemas de gestión y control, mediante metodologías de auditoría y de seguimiento, promoviendo la cultura del autocontrol, mejoramiento continuo y acciones eficaces en las líneas de defensa.</t>
  </si>
  <si>
    <t>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t>
  </si>
  <si>
    <t>Administrar los bienes de propiedad, planta y equipo de la entidad y la prestación de los servicios administrativos en todos los procesos y sedes en custodia, con el fin de satisfacer las necesidades para el funcionamiento de la entidad durante la vigencia.</t>
  </si>
  <si>
    <t>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t>
  </si>
  <si>
    <t>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t>
  </si>
  <si>
    <t>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t>
  </si>
  <si>
    <t>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t>
  </si>
  <si>
    <t>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t>
  </si>
  <si>
    <t>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t>
  </si>
  <si>
    <t>D. Valor Impacto Residual Final</t>
  </si>
  <si>
    <t>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t>
  </si>
  <si>
    <t>Factores de riesgo</t>
  </si>
  <si>
    <t>Tecnología</t>
  </si>
  <si>
    <t>Infraestructura</t>
  </si>
  <si>
    <t>Evento externo</t>
  </si>
  <si>
    <t>Talento humano</t>
  </si>
  <si>
    <t>C. Acción de Contingencia ante Posible Materialización del Riesgo</t>
  </si>
  <si>
    <r>
      <t xml:space="preserve">L. Factor de Riesgo
</t>
    </r>
    <r>
      <rPr>
        <sz val="9"/>
        <color indexed="8"/>
        <rFont val="Arial"/>
        <family val="2"/>
      </rPr>
      <t>(Seleccionar)</t>
    </r>
  </si>
  <si>
    <t>Intervención insuficiente en problemáticas de acceso a servicios de salud, pertinentes al Aseguramiento en Salud de la población del D.C.</t>
  </si>
  <si>
    <t>Incumplimiento normativo por parte de los actores del Sistema General de Seguridad Social en Salud.</t>
  </si>
  <si>
    <t>N/A</t>
  </si>
  <si>
    <t>Posibilidad de afectación  reputacional por la Intervención insuficiente en problemáticas de acceso a servicios de salud, pertinentes al Aseguramiento en Salud de la población del D.C, debido a incumplimiento normativo por parte de los actores del Sistema General de Seguridad Social en Salud.</t>
  </si>
  <si>
    <t>Inconsistencias en la información del estado de afiliación de usuarios en el SGSSS, en las bases de datos de competencia de la SDS.</t>
  </si>
  <si>
    <t xml:space="preserve">Bases de datos con información errónea y retrasos desde las fuentes de información. </t>
  </si>
  <si>
    <t>Posibilidad de afectación reputacional por las Inconsistencias en la información del estado de afiliación de usuarios en el SGSSS, en las bases de datos de competencia de la SDS.</t>
  </si>
  <si>
    <t>Deficiencias y/o inconvenientes en autorización de servicios electivos para la PPNA a cargo del FFDS.</t>
  </si>
  <si>
    <t xml:space="preserve">No cumplimiento de los tiempos de autorización de acuerdo Resolución  3047 de 2008 y 4331 de 2012 </t>
  </si>
  <si>
    <t>Posibilidad  de afectación reputacional  por deficiencias y/o inconvenientes en autorización de servicios  para la Población no asegurada  a cargo de la Entidad Territorial.</t>
  </si>
  <si>
    <t>Problematicas Linea Salud Para Todos - Componenete del Derecho a la Salud</t>
  </si>
  <si>
    <t>Profesional - línea Salud Para Todos - Componenete del Derecho a la Salud</t>
  </si>
  <si>
    <t>Diario</t>
  </si>
  <si>
    <t>Recepciona  los casos asignados a la Línea Salud Para Todos - Componenete del Derecho a la Salud</t>
  </si>
  <si>
    <t>Gestiona con los actores del sistema competentes  los casos asignados a la Línea Salud Para Todos - Componenete del Derecho a la Salud</t>
  </si>
  <si>
    <t>Si no se logra la resolución dentro de la competencia de la Línea,  se traslada al interior de la Dirección en el formato establecido, realizando  seguimiento y cierre del caso.</t>
  </si>
  <si>
    <t>Plataforma - línea Salud Para Todos - Componenete del Derecho a la Salud</t>
  </si>
  <si>
    <t>Procedimiento</t>
  </si>
  <si>
    <t>Humanos
Tecnológicos
Financieros</t>
  </si>
  <si>
    <t>Gestin PQR - Aseguramiento</t>
  </si>
  <si>
    <t>Profesional - gestión de peticiones ciudadanas del proceso Asegurar Salud</t>
  </si>
  <si>
    <t>Realiza la Gestión  y respuesta a los requerimientos de los usuarios registrados a través de la plataforma del SDQS - de competencia del Aseguramiento en salud,</t>
  </si>
  <si>
    <t xml:space="preserve">Realizando el seguimiento con el establecimiento de salud y registrandolo en la Plataforma   hasta su cierre. </t>
  </si>
  <si>
    <t>Si una vez realizado el seguimiento a cada caso en particular se evidecia el no cumplimiento por parte de alguno de los actores del sistema, se establece contacto directo con el usuario y el prestador para identificar la falencia y corregirla con el fin de dar respuesta al requerimiento del usuario.</t>
  </si>
  <si>
    <t>Plataforma Bogotá Te Escucha</t>
  </si>
  <si>
    <t>Actas correos plataforma SDQS</t>
  </si>
  <si>
    <t>Seguimiento IVS</t>
  </si>
  <si>
    <t>El Profesional de IVS de Aseguramiento</t>
  </si>
  <si>
    <t>Cuando se requiera</t>
  </si>
  <si>
    <t>Gestiona e interviene</t>
  </si>
  <si>
    <t>A través de seguimiento puntual al caso con la EAPB, verificando que se cumplan los requerimientos establecidos dentro de la normatividad vigente, y se de cumplimiento al requerimiento del  usuario.</t>
  </si>
  <si>
    <t>Si una vez realizado el seguimiento a cada caso en particular se evidecia el no cumplimiento por parte de la EAPB, Se notifica a la Supersalud por medio de correo electrónico o por correspondencia.</t>
  </si>
  <si>
    <t>Actas  de los compromisos con la IPS y/o EAPB.</t>
  </si>
  <si>
    <t xml:space="preserve">Actas
Ccorreos </t>
  </si>
  <si>
    <t>Seguimiento de Tutelas</t>
  </si>
  <si>
    <t>El Profesional de Tutelas de Aseguramiento</t>
  </si>
  <si>
    <t>Gestina las ordenes judiciales (tutelas) de competencia de Aseguramiento en Salud para el caso de la  población no asegurada a cargo del Ente Territorial</t>
  </si>
  <si>
    <t xml:space="preserve">Emitiendo  las autorizaciones pertinentes y demas requerimientos a los diferentes actores del sistema para dar respuesta a lo ordenado por el juez y garantizar el requerimiento en salud del usuario, </t>
  </si>
  <si>
    <t xml:space="preserve">Si una vez realizado el seguimiento a cada caso en particular se evidecia el no cumplimiento por parte de alguno de los actores del sistema, se establece contacto directo con el usuario y el prestador para identificar la falencia y corregirla con el fin de garantizar el servicio ordenado por el juez. </t>
  </si>
  <si>
    <t>Registro aplicativo de tutelas
Expediente físico Tutela</t>
  </si>
  <si>
    <t>Oficios
Formato de llamada
Correos</t>
  </si>
  <si>
    <t>Verificación</t>
  </si>
  <si>
    <t>El Profesional a cargo del manejo de la información de Bases de datos  de competencia de la SDS. -  SGSSS</t>
  </si>
  <si>
    <t>Mensualmente</t>
  </si>
  <si>
    <t xml:space="preserve">Realiza  el proceso de verificación de la información de bases de datos - Listados censales de acuerdo a lo establecido por la normatividad vigente. </t>
  </si>
  <si>
    <t>Mediante un prroceso de verificación de las bases de datos y novedades de la afiliación de la población de Bogotá D.C. al SGSSS</t>
  </si>
  <si>
    <t>Si no cumple devuelve a la Entidad responsable, la información de los listados censales de poblaciones especiales que no cumplan requisitos mínimos de consistencia establecidos a través de oficio.</t>
  </si>
  <si>
    <t>Comprobador de Derechos de la SDS
Cordis - Trazabilidad de las estidades competentes de remitir la información</t>
  </si>
  <si>
    <t>Rececpción Información</t>
  </si>
  <si>
    <t xml:space="preserve">Realiza  el proceso de verificación de la correspondencia </t>
  </si>
  <si>
    <t>Cruce de bases de datos entre la BDUA (Base de Datos Única de Afiliados) con el maestro de afiliados de la SDS, de acuerdo con la normatividad vigente.</t>
  </si>
  <si>
    <t>Si no cumple devuelve a la Entidad responsable, la información  que no cumplan requisitos mínimos de consistencia establecidos a través de oficio.</t>
  </si>
  <si>
    <t>Novedades EPS</t>
  </si>
  <si>
    <t>El personal Técnico</t>
  </si>
  <si>
    <t xml:space="preserve">Recepciona  las novedades de las EPSs,  </t>
  </si>
  <si>
    <t>Realiza  el proceso de verificación  documentos soporte de los ingresos y novedades aplicados a los usuarios del régimen subsidiado, de acuerdo con la normatividad vigente.</t>
  </si>
  <si>
    <t>Si no cumple devuelve a la Entidad responsable la información  que no cumpla requisitos mínimos de consistencia establecidos, a través del Aval Novedades tanto a la EPS como a de la  SDS-Aseguramiento.</t>
  </si>
  <si>
    <t>Acceso plataformat SIRC</t>
  </si>
  <si>
    <t xml:space="preserve">El Profesional de Electivas que se encuentre a cargo de la plataforma SIRC </t>
  </si>
  <si>
    <t>Verifica el acceso a la plataforma</t>
  </si>
  <si>
    <t>Mediante la revisión de los anexos 3 y 4</t>
  </si>
  <si>
    <t xml:space="preserve">Si no se encuentra disponible o presenta fallas técnicas, informa  y realiza seguimiento a la plataforma SIRC  a través de correo electrónico con la Dirección TIC.
</t>
  </si>
  <si>
    <t xml:space="preserve">Ingreso Plataforma SIRC
</t>
  </si>
  <si>
    <t>Correo TIC</t>
  </si>
  <si>
    <t>Respuesta Solicitudes</t>
  </si>
  <si>
    <t>El Profesional de Electivas</t>
  </si>
  <si>
    <t>Revisa  y  verifica  si los requerimientos recibidos  para el usuario se encuentran dentro del componente contratado con la RED</t>
  </si>
  <si>
    <t>Compara los servicios contratados con la red adscrita y complementaria</t>
  </si>
  <si>
    <t>Si no hay disponibilidad en las IPS contratadas, se realiza el requerimiento a IPS privadas para dar cumplimiento a la necesidad del usuario, el registro queda en la trazabilidad de cada caso correo electivas.</t>
  </si>
  <si>
    <t xml:space="preserve">Plataforma seguimiento casos electivas.
Trazabilidad de cada caso correo electivas.
</t>
  </si>
  <si>
    <t>Plataforma SIRC</t>
  </si>
  <si>
    <t>No revisar los documentos soporte necesarios para el ingreso y egreso contra el bien a recibir o a entregar</t>
  </si>
  <si>
    <t xml:space="preserve">Recibir y entregar bienes que no cumplen con las especificaciones técnicas </t>
  </si>
  <si>
    <t>NA</t>
  </si>
  <si>
    <t xml:space="preserve">Posibilidad de afectación economica y reputacional por investigaciones disciplinarias y fiscales debido a 
recibir y entregar bienes que no cumplen con las especificaciones técnicas </t>
  </si>
  <si>
    <t xml:space="preserve">No gestionar las actividades de actualización para los bienes que conforman la propiedad, planta y equipo de la entidad </t>
  </si>
  <si>
    <t>No gestionar las actualizaciones de carteras de los bienes que conforman la propiedad, planta y equipo de la entidad en servicio</t>
  </si>
  <si>
    <t>Posibilidad de afectación económica y reputacional por investigaciones disciplinarias y fiscales debido a no realizar las actividades de actualización de cartera para los bienes que conforman la propiedad, planta y equipo en servicio.</t>
  </si>
  <si>
    <t>No disponibilidad de los servicios prestados por la entidad por fallas en los equipos de operación críítica y de apoyo administrados por el proceso de bienes y servicios</t>
  </si>
  <si>
    <t>No ejecutar el plan de mantenimiento de los equipos de operación crítica y de apoyo</t>
  </si>
  <si>
    <t xml:space="preserve">
Posibilidad de afectación reputacional y economica por investigaciones disciplinarias debido a la no disponibilidad de los servicios prestados por la entidad por fallas en los equipos de operación críítica y de apoyo administrados por el proceso de bienes y servicios al no ejecutar el plan de mantenimiento.</t>
  </si>
  <si>
    <t>No realizar el mantenimiento de las instalaciones e infraestructura de la SDS</t>
  </si>
  <si>
    <t xml:space="preserve">No ejecutar el plan de mantenimiento para instalaciones fisica e infraestructura </t>
  </si>
  <si>
    <t xml:space="preserve">
Posibilidad de afectación reputacional y economica por investigaciones disciplinarias debido a la no ejecución de mantenimientos preventivos y correctivos a los bienes muebles e inmuebles de la entidad. </t>
  </si>
  <si>
    <t>No elaborar el Banco Terminológico de Series y Subseries Documentales para la SDS.
No realizar las actividades del PGD</t>
  </si>
  <si>
    <t>No realizar las acciones de la politica de gestion documental</t>
  </si>
  <si>
    <t>Posibilidad de afectacion reputacional por investigaciones disciplinarias debido a la falta de gestión de las acciones para el cumplimiento de la Política de Gestión Documental</t>
  </si>
  <si>
    <t>No gestionar requerimientos  de novedades de Control de Acceso</t>
  </si>
  <si>
    <t>No prestar el apoyo para realizar las actividades de vigilancia y seguridad y control</t>
  </si>
  <si>
    <t>TODOS</t>
  </si>
  <si>
    <t>Posibilidad de afectacion reputacional por investigaciones disciplinarias debido a no prestar el apoyo para realizar las actividades de vigilancia y seguridad y control</t>
  </si>
  <si>
    <t xml:space="preserve">No contar con los documentos soporte de los desembolsos de caja menor
</t>
  </si>
  <si>
    <t>No gestionar los recursos de caja menor conforme a lo dispuesto en la normatividad vigente.</t>
  </si>
  <si>
    <t>Posibilidad de afectación economica y reputacional de investigaciones disciplinarias y fiscales debido a no gestionar los recursos de caja menor conforme a lo dispuesto en la normatividad vigente.</t>
  </si>
  <si>
    <t>Incumplimiento al seguimiento de las actividades del  Plan Institucional de Gestión Ambiental - PIGA.</t>
  </si>
  <si>
    <t>Falta de adherencia a las activides definidas en el  Plan Institucional de Gestión Ambiental - PIGA.</t>
  </si>
  <si>
    <t xml:space="preserve">Posibilidad de afectacion económica y reputacional por sancion debido a no realizar las actividades del Plan Institucional de Gestión Ambiental - PIGA.
</t>
  </si>
  <si>
    <t xml:space="preserve">No contar con los medios y lineamientos de vigilancia
</t>
  </si>
  <si>
    <t xml:space="preserve">No contar con contrato de vigilancia </t>
  </si>
  <si>
    <t>SUBDIRECCION DE ACCIONES COLECTIVAS/PROCESO GESTIÓN EN SALUD PÚBLICA.
* DIRECCION DE EPIDEMIOLOGIA ANALISIS Y GESTION DE POLITICAS EN SALUD COLECTIVA/PROCESO INSPECCIÓN VIGILANCIA Y CONTROL SALUD PUBLICA.</t>
  </si>
  <si>
    <t>Posibilidad de afectación economica y reputaciona por investigaciones disciplinarias y fiscales debido a fallas en el proceso de recepción, custodia, almacenamiento y entrega de las vacunas</t>
  </si>
  <si>
    <t xml:space="preserve">
Excursión de temperatura en los cuartos frios. </t>
  </si>
  <si>
    <t>Fallo del sistema de red de frio.</t>
  </si>
  <si>
    <t>Posibilidad de afectación economica y reputacional por investigaciones disciplinarias y fiscales debido a la perdida de la cadena de frio</t>
  </si>
  <si>
    <t>Perdida de biologicos por mala manipulación</t>
  </si>
  <si>
    <t>Falta de entrenamiento del talento humano que realiza la manipulación de los bipologicos.</t>
  </si>
  <si>
    <t xml:space="preserve">Posibilidad de afectación economica y reputacional por investigaciones disciplinarias y fiscales debido a la perdida de vacuna por inadecuada manipulación </t>
  </si>
  <si>
    <t>Verificar la evaluación técnica</t>
  </si>
  <si>
    <t xml:space="preserve">Profesional Especializado </t>
  </si>
  <si>
    <t xml:space="preserve">Mensual </t>
  </si>
  <si>
    <t xml:space="preserve">Verificar que las propuestas adjudicadas cumplan con los especificaciones tecnicas solicitadas en los documentos soporte </t>
  </si>
  <si>
    <t xml:space="preserve">Revisar que los formatos de evaluación tecnica de las propuestas adjudicadas, esten acordes con los requisitos técnicos establecidos </t>
  </si>
  <si>
    <t xml:space="preserve">Informar al Subdirector de Bienes y Servicios sobre novedades presentadas en la evaluación </t>
  </si>
  <si>
    <t xml:space="preserve">Correos 
Propuestas evaluadas </t>
  </si>
  <si>
    <t xml:space="preserve">Propuestas 
Formatos Evaluación </t>
  </si>
  <si>
    <t>Humanos, Físicos Tecnológicos</t>
  </si>
  <si>
    <t>Verificación ingreso de bienes</t>
  </si>
  <si>
    <t>Profesional Especializado</t>
  </si>
  <si>
    <t>Mensual</t>
  </si>
  <si>
    <t>Verificar los documentos soportes contra los bienes a recibir</t>
  </si>
  <si>
    <t>Revisar el bien de acuerdo con las caracteristicas técnicas establecidas en los documentos soporte</t>
  </si>
  <si>
    <t>Informar al supervisor del contrato y al Subdirector de Bienes y Servicios sobre novedades presentadas en la recepción</t>
  </si>
  <si>
    <t>Correo Electronico
Lista de chequeo para el ingreso de bienes</t>
  </si>
  <si>
    <t>SDS-BYS-FT-033</t>
  </si>
  <si>
    <t>Verificación aleatoria de existencias</t>
  </si>
  <si>
    <t>Verificar las existencias físicas de inventario de bienes en almacén contra el sistema de información para el manejo de bienes</t>
  </si>
  <si>
    <t>Realizar el conteo físico de los bienes en el almacén y cotejar con la información del sistema</t>
  </si>
  <si>
    <t xml:space="preserve">Realizar reconteo, si persiste la inconsistencia se informa a la mesa técnica de bienes (propiedad, planta y equipo) </t>
  </si>
  <si>
    <t>Planilla de toma física
Reporte de información del sistema de información
Acta de reunión</t>
  </si>
  <si>
    <t>SDS-BYS-FT-088
SDS-PYC-FT-001</t>
  </si>
  <si>
    <t>Verificación egreso de bienes</t>
  </si>
  <si>
    <t>Verificar los documentos soportes contra los bienes a entregar</t>
  </si>
  <si>
    <t>Comparar solicitud contra comprobante de egreso y el bien físico</t>
  </si>
  <si>
    <t>Realizar el registro de devolución en el sistema de información y ubicar el bien en el almacén general</t>
  </si>
  <si>
    <t>Comprobante de egreso firmado de recibido
Comprobante de devolución</t>
  </si>
  <si>
    <t>Comprobante Sistema de información</t>
  </si>
  <si>
    <t>Humanos y Tecnológicos</t>
  </si>
  <si>
    <t>Verificación de actualizaciones de Carteras Individual de Elementos</t>
  </si>
  <si>
    <t>Semestral</t>
  </si>
  <si>
    <t>Verificar que las actualizaciones de cartera se hayan realizado de acuerdo a la solicitud realizada</t>
  </si>
  <si>
    <t>Comparar el estado de la cartera individual contra el personal activo en la entidad  (terceros y funcionarios)</t>
  </si>
  <si>
    <t>Informar al Sub Director de BYS cuando se encuentren novedades de inventario y notificación al responsable del bien con copia a OAD</t>
  </si>
  <si>
    <t>Correo Electronico
Memorandos
Base de datos cruce de información</t>
  </si>
  <si>
    <t>Cartera individual arrojado por sistema de información</t>
  </si>
  <si>
    <t>Verificación de la ejecución del plan de mantenimiento</t>
  </si>
  <si>
    <t>Verificar que se haya realizado el mantenimiento de los equipos de operación crítca y de apoyo según el plan</t>
  </si>
  <si>
    <t>Realizar el seguimiento al cronograma de mantenimiento con los informes de ejecución de mantenimiento.</t>
  </si>
  <si>
    <t>Informar al supervisor para la reprogramación de las actividades de mantenimiento</t>
  </si>
  <si>
    <t>Seguimiento a cronograma
Correo Electronico</t>
  </si>
  <si>
    <t>SDS-BYS-FT-117</t>
  </si>
  <si>
    <t xml:space="preserve">Verificación Contratos </t>
  </si>
  <si>
    <t>trimestral</t>
  </si>
  <si>
    <t xml:space="preserve">Verificar las fechas de vencimiento de los contratos para el mantenimiento de los equipos de operación crítica y equipos de apoyo </t>
  </si>
  <si>
    <t>Comparar contratos de mantenimiento de los equipos de misión critica con el PAA y las fechas de radicados a la subdireccion de contratación</t>
  </si>
  <si>
    <t>Solicitar al referente se tomen las medidas pertinentes e Informar al Sub Director cuando se encuentren novedades</t>
  </si>
  <si>
    <t>Correo Electronico</t>
  </si>
  <si>
    <t>Actas</t>
  </si>
  <si>
    <t>Verificar que se haya realizado el mantenimiento de los bienes muebles e inmuebles según el plan</t>
  </si>
  <si>
    <t xml:space="preserve">Informar al supervisor para la reprogramación de las actividades de mantenimiento de la infraestructura física </t>
  </si>
  <si>
    <t>SDS-BYS-FT-012, 
SDS-BYS-FT-101; 
SDS-BYS-FT-106
Plataforma Aranda</t>
  </si>
  <si>
    <t xml:space="preserve">Humanos y Tecnológicos </t>
  </si>
  <si>
    <t>Verificación cumplimiento de Acciones</t>
  </si>
  <si>
    <t>Verificar que se hayan realizado las actividades para el banco terminologico de series y subseries documentales</t>
  </si>
  <si>
    <t xml:space="preserve">Comparar actividades banco terminologico elaboradas contra las proyectadas </t>
  </si>
  <si>
    <t>Informar al Sub Director cuando se encuentren novedades</t>
  </si>
  <si>
    <t>Verificar que se hayan realizado las actividades del PGD</t>
  </si>
  <si>
    <t>Comparar actividades programadas del PGD contra actividades realizadas del PGD</t>
  </si>
  <si>
    <t>Verificacion de Novedades de seguridad y Control</t>
  </si>
  <si>
    <t xml:space="preserve">Verificar que se haya gestionardo los requerimientos  de novedades de Control de Acceso, emergencias y seguridad  estratégica </t>
  </si>
  <si>
    <t>Comparar  los requirimientos de novedades presentadas contra informes de novedades</t>
  </si>
  <si>
    <t>Solicitar al profesional realizar los ajustes e informar al Sub Director las novedades</t>
  </si>
  <si>
    <t>Verificacion caja menor</t>
  </si>
  <si>
    <t>Trimestral</t>
  </si>
  <si>
    <t>Verificar el manejo de los recursos de caja menor</t>
  </si>
  <si>
    <t>Comparar soportes contra desembolsos de caja menor</t>
  </si>
  <si>
    <t>El grupo PIGA hará seguimiento a la ejecución de las actividades del plan de acción del PIGA</t>
  </si>
  <si>
    <t xml:space="preserve">Profesional Universitario </t>
  </si>
  <si>
    <t xml:space="preserve">Trimestral </t>
  </si>
  <si>
    <t>Realizar el monitoreo permanente de las activides descritas en el PIGA</t>
  </si>
  <si>
    <t>A traves de las diferentes herramientas de monitoreo que se tiene en los programas del PIGA</t>
  </si>
  <si>
    <t>Solicitar los ajustes a las novedades encontradas</t>
  </si>
  <si>
    <t xml:space="preserve">Correo Electronicos, actas de reunión, </t>
  </si>
  <si>
    <t xml:space="preserve">Programas del PIGA, formatos, Procedimientos, actas </t>
  </si>
  <si>
    <t>El profesional del PIGA,  verificará que la gestión interna de residuos peligrosos y no peligrosos, se realice de acuerdo con los lineamientos institucionales</t>
  </si>
  <si>
    <t>Realizar el seguimiento a la gestión interna de los residuos peligroso y no peligrosos, generados por la entidad</t>
  </si>
  <si>
    <t>A traves de la verificación del diligenciamiento de los formatos definidos en los programas de gestión de residuos del PIGA.</t>
  </si>
  <si>
    <t>Solicitar los ajustes a las novedades encontradas.</t>
  </si>
  <si>
    <t xml:space="preserve">Correos, actas de reunión, informes de seguimiento </t>
  </si>
  <si>
    <t xml:space="preserve">Verificacion de las condiciones de seguridad  </t>
  </si>
  <si>
    <t>Verificar que la entidad cuente con servicio de vigilancia y medios tecnológicos para la seguridad</t>
  </si>
  <si>
    <t>Revisar las condiciones del contratro de vigilancia y de los medios tecnologicos, contra las novedades presentadas.</t>
  </si>
  <si>
    <t>Informo al referente del contrato de vigilancia la novedad y al Subdirector de Bienes y Servicios</t>
  </si>
  <si>
    <t>Humanos y Tecnologicos</t>
  </si>
  <si>
    <t xml:space="preserve">Verificación del plan de mantenimiento de los equipos de la red de frio. </t>
  </si>
  <si>
    <t xml:space="preserve">Verificar que se haya realizado el plan de mantenimiento de los equipos.. </t>
  </si>
  <si>
    <t>Rutinas de inspección preventiva para verificar el funcionamiento de los equipos</t>
  </si>
  <si>
    <t xml:space="preserve">En caso de encontrar una desviacion se informara al subdirector de bienes y servicios </t>
  </si>
  <si>
    <t xml:space="preserve">Correo electronico 
Cadena de llamadas
</t>
  </si>
  <si>
    <t>Correos y actas</t>
  </si>
  <si>
    <t>Verificación de los tableros de control de temperatura.</t>
  </si>
  <si>
    <t>Verificar que no se presenten excursiones de tempertura.</t>
  </si>
  <si>
    <t>Realizar la lectura continua de los tableros de control de temperatura .</t>
  </si>
  <si>
    <t>Verificacion de habilidades y competencias del TH para el manejo de biológicos.</t>
  </si>
  <si>
    <t>Verificar que el talento humano este debidamente entrenado en la manipulación de la vacuna.</t>
  </si>
  <si>
    <t xml:space="preserve">Realizar capacitaciones periodicas en manipulación de biológicos. </t>
  </si>
  <si>
    <t xml:space="preserve">Realizar revisiones fisicas y documentales aleatorias a los bienes almacenados para verificar que estos cumplan con las especificaciones técnicas con las cuales fueron adquiridos y recibidos.   </t>
  </si>
  <si>
    <t>Febrero de 2023</t>
  </si>
  <si>
    <t xml:space="preserve"> Realizar las investigaciones pertinentes
Gestionar los trámites de devolución o cambio de los elementos recibidos</t>
  </si>
  <si>
    <t>Campañas de sensibilización a los funcionarios y ocntratistas para la revisión y actualización de sus carteras individuales</t>
  </si>
  <si>
    <t xml:space="preserve">Controlar mediante la expedición de paz y salvos, cada que se presenten situaciones administrativas con los funcionarios y contratistas para mantenr actualizadas las carteras individuales de inventarios.  </t>
  </si>
  <si>
    <t xml:space="preserve">Fortalecer el grupo de mantenimiento de la entidad. </t>
  </si>
  <si>
    <t>Marzo de 2023</t>
  </si>
  <si>
    <t xml:space="preserve">Establecer planes de contingencia que permitan atender el mantenimiento de los EOC y de apoyo, cuando no se cuenta con los contratos de mantenimiento. </t>
  </si>
  <si>
    <t xml:space="preserve">Establecer planes de contingencia que permitan atender el mantenimiento de los bienes muebles e inmuebles, cuando no se cuenta con los contratos de mantenimiento. </t>
  </si>
  <si>
    <t>Capacitar a los referentes de archivo de las dependencias en temas de gestión que permita el cumplimiento de las actividades establecidas en el PGD..</t>
  </si>
  <si>
    <t>Revisar y actualizar el cronograma establecido para las actividades propuestas en el PGD.</t>
  </si>
  <si>
    <t xml:space="preserve">Realizar verificaciones a las condiciones necesarioas para la prestación de los servicos de vigilancia, seguridad y control </t>
  </si>
  <si>
    <t xml:space="preserve">Establecer plan de ayuda mutua con la plolicia nacional para el mejoramienjto de las condiciones de seguridad del entorno de la entidad. </t>
  </si>
  <si>
    <t xml:space="preserve">Realizar la planificación de los gastos a cubrir con la caja menor que permita mantener la disponibilidad de recursos financieros para poder atender las solcitudes que se hagan de acuerdo con el marco normativo </t>
  </si>
  <si>
    <t>marzo de 2023</t>
  </si>
  <si>
    <t>En caso de agotamiento de los recursos de caja menor, establecer planes que permitan suplir la necesidades a traves de convenios con otras entidades y contrato vigentes.</t>
  </si>
  <si>
    <t xml:space="preserve">Implementar acciones que permtan el uso eficiente de agua, energia en la entidad.
Implementar acciones tendientes a la adecuada separación y segragación de los residuos aprovechables en la entidad.
</t>
  </si>
  <si>
    <t xml:space="preserve">Realizar las investigaciones administrativas, que permitan identificar las causas del incumplimineto de las actividades establecidas en el PIGA.
Establecer las acciones de correción que permtan evitar la materialización del riesgo. </t>
  </si>
  <si>
    <t>Mejorar las condiones tecnologicas del CCTV para el area de almacenamiento de vacunas, medicamento y dispositivos medicos.</t>
  </si>
  <si>
    <t xml:space="preserve">Realizar las investigaciones administrativas para determinar las causas de la perdida.
Informar las novedades presentadas de acuerdo con las investigaciones realizadas. </t>
  </si>
  <si>
    <t>Registrar las lectura de temepratura en los planillas establecidas</t>
  </si>
  <si>
    <t xml:space="preserve">Realizar las llamadas de emergencia a los contratista de mantenimiento de la red de frio 
Realizar el traslado de los biologicos a otros cuartos frios que presenten condiciones optimas de temperatura. </t>
  </si>
  <si>
    <t xml:space="preserve">Programar capacitaciones al personal de almacen de medicamentos, biológicos y dispositivos medicos. </t>
  </si>
  <si>
    <t xml:space="preserve">Realizar las investigaciones administrativas para determinar las causas de la mala manipulación de los biologicos.
Informar las novedades presentadas de acuerdo con las investigaciones realizadas. </t>
  </si>
  <si>
    <t>Procesos disciplinarios con declaratoria de prescripción de conformidad con lo establecido en la ley disciplinaria.</t>
  </si>
  <si>
    <t>No efectuar el trámite procesal señalado en el Código General Disciplinario. De conformidad a los terminos establecidos para la prescripciòn disciplinaria.</t>
  </si>
  <si>
    <t xml:space="preserve">
Posibilidad de afectación reputacional por procesos disciplinarios con declaratoria de prescripción de conformidad con lo establecido en la ley disciplinaria, debido a no efectuar el trámite procesal señalado en el Código General Disciplinario.</t>
  </si>
  <si>
    <t>Extravío, pérdida parcial o total de expedientes disciplinarios y/o demás información que reposa en la Oficina de Asuntos Disciplinarios,</t>
  </si>
  <si>
    <t>Falta de seguimiento y/o control por parte del personal encargado del manejo de expedientes disciplinarios.</t>
  </si>
  <si>
    <t>Posibilidad de afectación reputacional por extravío, pérdida parcial o total de expedientes disciplinarios y/o demás información que reposa en la Oficina de Asuntos Disciplinarios debido a 
falta de seguimiento y/o control por parte del personal encargado del manejo de expedientes.</t>
  </si>
  <si>
    <t xml:space="preserve"> Prescripción disciplinaria.</t>
  </si>
  <si>
    <t xml:space="preserve">Los profesionales sustanciadores. (Abogados)  </t>
  </si>
  <si>
    <t xml:space="preserve">Cada vez que se impulse procesalmente el expediente. </t>
  </si>
  <si>
    <t xml:space="preserve">Realizarán la revisión y  seguimiento de los expedientes. </t>
  </si>
  <si>
    <t>Verificando el estado de las actuaciones disciplinarias con el fin de evitar la declaratoria de prescripción.</t>
  </si>
  <si>
    <t>En caso de evidenciar  expedientes próximos a prescribir, el profesional encargado deberá  informar al Jefe mediante correo electrónico para ejecutar las medidas correspondientes.</t>
  </si>
  <si>
    <t>O:\Despacho\Oficina de Asuntos Disciplinarios\OAD 2023\EVIDENCIA MAPA DE RIESGOS OAD 2023</t>
  </si>
  <si>
    <t xml:space="preserve">1.Correo electrónico. 2. Acta de revisión de expedientes por parte del Jefe de la Oficina de Asuntos Disciplinarios a cada profesional con apoyo de la técnico.   (semestral).                                  </t>
  </si>
  <si>
    <t>El Jefe Oficina de Asuntos Disciplinarios y abogados sustanciadores y tècnico. (recurso humano).</t>
  </si>
  <si>
    <t>Control de pérdida de expedientes disciplinarios.</t>
  </si>
  <si>
    <t xml:space="preserve">Secretaria y/o tecnólogo, técnico y abogados sustanciadores de la Oficina de Asuntos Disciplinarios. </t>
  </si>
  <si>
    <t xml:space="preserve">Cada vez que los profesionales sustanciadores o los sujetos procesales solicitan un expediente (Siempre).
</t>
  </si>
  <si>
    <t>Deberàn registrar la solicitud (salida) y la devoluciòn (entrada del expediente)en el libro de control.</t>
  </si>
  <si>
    <t xml:space="preserve">Verificando  la devolución y registrando  en el libro de  préstamo expedientes,  el movimiento de estos. </t>
  </si>
  <si>
    <t>En caso de pérdida o extravío de algún expediente se debe presentar por el abogado sustanciador denuncia por pérdida ante la Fiscalía General de la Naciòn  y el Despacho dictará un auto por medio del cual se ordene la reconstrucción del expediente pérdido o extraviado dando aplicación a la ley disciplinaria.</t>
  </si>
  <si>
    <t>Libro de prestamo de expedientes  disciplinarios.</t>
  </si>
  <si>
    <t>Secretaria Técnica y/o tecnólogo,tècnico, abogados sustanciadores,(recurso humano) y libro préstamo expedientes (recurso físicos).</t>
  </si>
  <si>
    <t xml:space="preserve">Realizar un informe mediante correo  electrónico al Jefe de la Oficina de Asuntos Disciplinarios del estado actual de los procesos u expedientes disciplinarios cada vez que a un profesional se le presente una situación administrativa. </t>
  </si>
  <si>
    <t>Se iniciará las actuaciones disciplinarias correspondientes a que haya lugar.</t>
  </si>
  <si>
    <t>Realizar   el control mensual de conteo de expedientes mediante una hoja de trabajo en Excel denominada  (Registro Mensual Control Expedientes OAD), tomando como referencia el mes inmediatamente  anterior.</t>
  </si>
  <si>
    <t>Todos los Procesos de la entidad</t>
  </si>
  <si>
    <t xml:space="preserve">Seleccionar contratistas que no cuenten con la capacidad financiera y/o técnica y/o jurídica necesarias para la ejecución del contrato. </t>
  </si>
  <si>
    <t>Inadecuada evaluación de los proponentes en el proceso de selección y/o elaboración deficiente de los estudios previos y de los pliegos de condiciones</t>
  </si>
  <si>
    <t>Posibilidad de afectación reputacional por seleccionar  contratistas que no cuenten con la capacidad financiera y/o técnica y/o jurídica necesarias para la ejecución del contrato, debido a una inadecuada evaluación de los proponentes en el proceso de selección y/o elaboración deficiente de los estudios previos y de los pliegos de condiciones</t>
  </si>
  <si>
    <t xml:space="preserve">Suspender el proceso de selección </t>
  </si>
  <si>
    <t xml:space="preserve">Errores en la estructuración de los documentos precontractuales Demandas, tutelas, solicitudes de proponentes, sugerencias de algún órgano de control, con el propósito de realizar ajustes al proceso de selección directamente relacionados con la normatividad en materia contractual </t>
  </si>
  <si>
    <t>Posibilidad de afectación reputacional por suspender el proceso de selección , debido a errores en la estructuración de los documentos precontractuales, demandas, tutelas, solicitudes de proponentes, sugerencias de algún órgano de control, ampliación de plazos para dar respuesta a las observaciones del proceso, falta de cumplimiento de los requisitos exigidos en el pliego de condiciones</t>
  </si>
  <si>
    <t xml:space="preserve">Retrasar la adjudicación de un proceso de selección </t>
  </si>
  <si>
    <t>Ampliación de los  plazos para dar respuesta a las observaciones del proceso o de los plazos para poder evaluar el proceso de selección, en la eventualidad que se reciban muchas ofertas</t>
  </si>
  <si>
    <t>Posibilidad de afectación reputacional por retrasar la adjudicación de un proceso de selección, debido a la ampliación de los  plazos para dar respuesta a las observaciones del proceso o de los plazos para poder evaluar el proceso de selección, en la eventualidad que se reciban muchas ofertas</t>
  </si>
  <si>
    <t>Declarar desiertos los procesos de selección</t>
  </si>
  <si>
    <t>Falta de pluralidad de oferentes o que ningún oferente cumple con los requisitos exigidos en el pliego de condiciones</t>
  </si>
  <si>
    <t>Posibilidad de afectación reputacional por declarar desiertos los procesos de selección debido a la falta de pluralidad de oferentes o que ningún oferente cumple con los requisitos exigidos en el pliego de condiciones</t>
  </si>
  <si>
    <t>Realizar adjudicaciones viciadas por error</t>
  </si>
  <si>
    <t>Documentos falsos o irregulares presentados por los oferentes y que la entidad no logra evidenciar en el momento de la evaluación</t>
  </si>
  <si>
    <t>Posibilidad de afectación reputacional por mala ejecución de la obra, labor o servicio contratado, debido a documentos falsos o irregulares presentados por los oferentes y que la entidad no logra evidenciar en el momento de la evaluación</t>
  </si>
  <si>
    <t>Indebida aprobación de las garantías contractuales.</t>
  </si>
  <si>
    <t>Error en la revisión y aprobación de las garantías.</t>
  </si>
  <si>
    <t>Posibilidad de afectación reputacional por la indebida aprobación de las garantías contractuales., debido a errores en la revisión y aprobación de la misma</t>
  </si>
  <si>
    <t>Incumplimiento del objeto o de las obligaciones contractuales.</t>
  </si>
  <si>
    <t xml:space="preserve"> - Debilidad en la supervisión y ejecución del contrato
 - Incumplimiento del contratista, entrega de productos incompleto
 - No adelantar proceso de multas e incumplimientos, cuando el supervisor ha dado aviso oportuno </t>
  </si>
  <si>
    <t xml:space="preserve">Posibilidad de afectación reputacional por incumplimiento del objeto o de las obligaciones contractuales, debido a debilidad en la supervisión y ejecución del contrato, incumplimiento del contratista, entrega de productos incompleto o no adelantar proceso de multas e incumplimientos, cuando el supervisor ha dado aviso oportuno </t>
  </si>
  <si>
    <t>Desequilibrio económico del contrato</t>
  </si>
  <si>
    <t>Variación de los precios estimados del contrato - Fluctuación del dólar</t>
  </si>
  <si>
    <t>Posibilidad de afectación reputacional por desequilibrio económico del contrato, debido a variaciones de los precios estimados del contrato o fluctuaciones del dólar</t>
  </si>
  <si>
    <t>Imposibilidad de adelantar procesos de declaratoria de incumplimiento, imposición de multas o sanciones</t>
  </si>
  <si>
    <t>Omisión por parte del interventor o supervisor de informar oportunamente los incumplimientos que se presenten en el contrato</t>
  </si>
  <si>
    <t>Posibilidad de afectación reputacional por la imposibilidad de adelantar procesos de declaratoria de incumplimiento, imposición de multas o sanciones, debido a la omisión por parte del interventor o supervisor de informar oportunamente los incumplimientos que se presenten en el contrato</t>
  </si>
  <si>
    <t>Inadecuada liquidación de los contratos o convenios</t>
  </si>
  <si>
    <t xml:space="preserve">* Deficiencia en el seguimiento y vigilancia del contrato por parte del supervisor y/o interventor del contrato o convenio
* Ausencia de informes de supervisión
* Inadecuada gestión documental
* Desconocimiento de los términos legales para la liquidación de contratos o convenios </t>
  </si>
  <si>
    <t xml:space="preserve">Posibilidad de afectación reputacional por la inadecuada liquidación de los contratos o convenios, debido a deficiencias en el seguimiento y vigilancia del contrato por parte del supervisor y/o interventor del contrato, ausencia de informes de supervisión, inadecuada gestión documental, desconocimiento de los términos legales para la liquidación de contratos o convenios </t>
  </si>
  <si>
    <t>Configuración de la pérdida de competencia de los contratos o convenios</t>
  </si>
  <si>
    <t>* Desconocimiento por parte del supervisor frente al proceso de liquidación
* Falta de seguimiento a los términos de liquidación por parte de la Subdirección de Contratación</t>
  </si>
  <si>
    <t>Posibilidad de afectación reputacional por la Configuración de la pérdida de competencia de los contratos o convenios, debido al desconocimiento por parte del supervisor frente al proceso de liquidación y a la falta de seguimiento a los términos de liquidación por parte de la Subdirección de Contratación</t>
  </si>
  <si>
    <t>Revisión requisitos técnicos, jurpidicos y financieros</t>
  </si>
  <si>
    <t xml:space="preserve">Subdirección de contratación </t>
  </si>
  <si>
    <t xml:space="preserve">Cada vez que se radique un proceso de contratación </t>
  </si>
  <si>
    <t>Revisar que todos los documentos que alleguen los lideres de procesos cumplan con los requisitos técnicos, jurídicos y financieros.</t>
  </si>
  <si>
    <t xml:space="preserve">La revisión se realiza según los lineamientos descritos en la normatividad vigente y la documentación asociada al proceso de Gestión Contractual  </t>
  </si>
  <si>
    <t xml:space="preserve">En caso de incumplimiento de los requisitos, se devolverá al área la documentación para sus respectivos ajustes </t>
  </si>
  <si>
    <t xml:space="preserve">Memorando con la devolución del proceso y/o correo solicitando los ajustes respectivos </t>
  </si>
  <si>
    <t>SDS-CON-INS-004 Concurso de Méritos Abierto
SDS-CON-INS-005 Concurso de Méritos Abierto con precalificación
SDS-CON-INS-015 Contratación Mínima Cunatía
SDS-CON-INS-002 Selección Abreviada Características Técnicas Uniformes Y De Común Utilización (Subasta Inversa)
SDS-CON-INS-003 Selección Abreviada De Menor Cuantía
SDS-CON-INS-017 Selección Abreviada Por Bolsa De Productos</t>
  </si>
  <si>
    <t xml:space="preserve">Profesionales del área de contratación, cordis (si es necesario) correos electrónicos </t>
  </si>
  <si>
    <t>Evaluación de propuestas</t>
  </si>
  <si>
    <t>Comité evaluador</t>
  </si>
  <si>
    <t xml:space="preserve">Cada vez que se realice la evaluación del proceso de selección </t>
  </si>
  <si>
    <t xml:space="preserve">Evaluar las propuestas de acuerdo a los criterios establecidos en los pliegos de condiciones y a la normatividad aplicable para cada caso. </t>
  </si>
  <si>
    <t xml:space="preserve">Dejar constancia en el respectivo informe de evaluación. </t>
  </si>
  <si>
    <t>En caso de detectarse una indebida evaluación de los proponentes con el propósito de seleccionar un contratista que no cumple los requisitos se enviará comunicación escrita a la Oficina de Asuntos Disciplinarios y a la Oficina de Control Interno para su respectiva revisión.</t>
  </si>
  <si>
    <t xml:space="preserve"> Informe de evaluación realizado según los criterios descritos en los pleigos y anexos técnicos</t>
  </si>
  <si>
    <t>SDS-CON-PR-001 Procedimiento Contratación - Etapa Precontractual</t>
  </si>
  <si>
    <t xml:space="preserve">Profesionales del área- sistema de información cordis </t>
  </si>
  <si>
    <t>Manifestación de no encontrarse en condlicto de intereses</t>
  </si>
  <si>
    <t xml:space="preserve">Comité evaluador </t>
  </si>
  <si>
    <t xml:space="preserve">Manifestar que no se encuentran en conflicto de interés alguno. </t>
  </si>
  <si>
    <t xml:space="preserve">Mediante el diligenciamiento del formato destinado para tal fin en caso de encontrarse en conflicto, debe aplicarse lo dispuesto por la política de conflicto de intereses establecida. </t>
  </si>
  <si>
    <t>En caso de detectarse un conflicto de interés esto quedará  registrado en el formato diligenciado por los miembros del Comité Evaluador.</t>
  </si>
  <si>
    <t>Formato de conflictos de interés firmados por parte de los miembros del comité evaluador, informe de evaluación de las propuestas</t>
  </si>
  <si>
    <t>Recurso humano: Evaluadores, profesionales del área de contratación.</t>
  </si>
  <si>
    <t>Verificación de Idoneidad y Experiencia</t>
  </si>
  <si>
    <t>Gerente del proyecto- área de la necesidad</t>
  </si>
  <si>
    <t>Cada vez que se vaya a radicar un proceso de contratación</t>
  </si>
  <si>
    <t>Verificar la idoneidad y experiencia del proponente de acuerdo con los lineamientos que se establezcan en la documentación asociada al proceso de "gestión contractual", así como la veracidad de la misma.</t>
  </si>
  <si>
    <t xml:space="preserve">Dejar constancia de la verificación a través del diligenciamiento del formato destinado para tal fin </t>
  </si>
  <si>
    <t>En caso de que  no se registra en el formato correspondiente la información que demuestre la idoneidad o experiencia no se podrá continuar con dicha contratación.</t>
  </si>
  <si>
    <t>Registro de la verificación realizada por el Gerente de proyecto o Director en el formato de idoneidad y experiencia</t>
  </si>
  <si>
    <t>Profesionales del área de contratación, cordis (si es necesario realizar devoluciones</t>
  </si>
  <si>
    <t>Revisón de Garantía Contractual</t>
  </si>
  <si>
    <t>Cada vez que se suscriba un contrato que tenga el requisito de garantía</t>
  </si>
  <si>
    <t>Revisar cuidadosamente cada vez que se requiera el proyecto de aprobación de garantía</t>
  </si>
  <si>
    <t xml:space="preserve">Dejar constancia en la plataforma SECOP II de las devoluciones realizadas para ajuste a las garantías </t>
  </si>
  <si>
    <t>En caso de que la garantía no cumpla con las condiciones no se podrá legalizar y perfeccionar el contrato</t>
  </si>
  <si>
    <t>Garantía aprobada en la plataforma de contratación, o devoluciones registradas</t>
  </si>
  <si>
    <t>Profesionales del área de contratación, plataforma de contratación SECOP II</t>
  </si>
  <si>
    <t>Revisión ejecución contrato y/o convenio</t>
  </si>
  <si>
    <t>Supervisor / interventor</t>
  </si>
  <si>
    <t>Mensualmente, para algunos casos  según lo pactado en el contrato</t>
  </si>
  <si>
    <t xml:space="preserve">Realizar seguimiento desde el ámbito administrativo, técnico, financiero y contable a la ejecución de los contratos y convenios celebrados por la Secretaría Distrital de Salud – Fondo Financiero Distrital de Salud, . </t>
  </si>
  <si>
    <t xml:space="preserve">Validar los reportes de avance y ejecución conforme a los términos, condiciones y especificaciones pactadas en el contrato, su anexo técnico, el pliego de condiciones o invitación pública, y la oferta del contratista. </t>
  </si>
  <si>
    <t>Cuando no se de cumplimiento a lo establecido en el contrato deberá requerir por escrito al contratista cuando los bienes, servicios u obras no se ejecuten de acuerdo al cronograma, o cuando el avance de las metas sea inferior al programado, o cuando no se realicen a tiempo las entregas de bienes y servicios, o cuando se evidencie una indebida o deficiente ejecución. Evidenciado lo anterior el supervisor o interventor deberá allegar un informe detallado y completo a la Subdirección de Contratación.</t>
  </si>
  <si>
    <t>Informes de supervisión con el seguimiento administrativo, técnico, financiero y contable de la ejecución de los contratos supervisados.</t>
  </si>
  <si>
    <t>SDS-CON-PR-006 Procedimiento Contratación - Etapa De Ejecución Y Poscontractual
SDS-CON-LN-006 Lineamiento Para La Supervisión E Interventoría De Contratos O Convenios</t>
  </si>
  <si>
    <t>Supervisores de contratos/ informes de supervisión/ Correos electrónicos.</t>
  </si>
  <si>
    <t>Base de datos de incumplimientos actualizada</t>
  </si>
  <si>
    <t>Profesionales designados para llevar el seguimiento al reparto</t>
  </si>
  <si>
    <t xml:space="preserve">Cada vez que se radique un incumplimiento </t>
  </si>
  <si>
    <t xml:space="preserve">Mantener la base de reparto de incumplimientos actualizada con fechas límites para dar respuesta </t>
  </si>
  <si>
    <t xml:space="preserve">Llegada la fecha fijada para el trámite se verificará que se haya dado respuesta </t>
  </si>
  <si>
    <t>En caso de notar que no se ha dado respuesta en la fecha límite, se deberá solicitar al profesional encargado la razón y exigir el trámite</t>
  </si>
  <si>
    <t>Base de reparto</t>
  </si>
  <si>
    <t>SDS-CON-PR-006 Procedimiento Contratación - Etapa De Ejecución Y Poscontractual</t>
  </si>
  <si>
    <t>Profesionales del área de contratación</t>
  </si>
  <si>
    <t>Elaboración de matriz de riesgos</t>
  </si>
  <si>
    <t>Referentes técnicos de las áreas</t>
  </si>
  <si>
    <t xml:space="preserve">Cada vez que se planee un proceso de contratación </t>
  </si>
  <si>
    <t>Elaborar  matriz de riesgos del proceso en la que se contemple quien será el responsable o hasta que porcentaje  asumirá cada parte un posible desequilibrio económico por causa de la variación de los precios estimados en el contrato o la fluctuación del dólar.</t>
  </si>
  <si>
    <t>Guiarse por las cartillas de  CCE para la elaboración de matrices de riesgos y tener en cuenta la trazabilidad de contrataciones históricas</t>
  </si>
  <si>
    <t>En caso de que las matrices de los procesos de selección no contemplen los riesgos económicos se deberá devolver para ajustes.</t>
  </si>
  <si>
    <t>Matriz de riesgos formulada para el proceso de contratación</t>
  </si>
  <si>
    <t xml:space="preserve">Referentes de contratación /  cordis </t>
  </si>
  <si>
    <t>Elaboración de estudios del sector</t>
  </si>
  <si>
    <t xml:space="preserve">Elaborar unos estudios del sector adecuados y que guarden relación con las futuras condiciones del proceso de selección y del futuro contrato. </t>
  </si>
  <si>
    <t>Guiarse por las cartillas de  CCE para la elaboración de estudios de sector y tener en cuenta la trazabilidad de contrataciones históricas</t>
  </si>
  <si>
    <t>En caso de que en  los estudios de sector de los  procesos de selección no se realice un efectivo estudio de oferta que permite identificar riesgos de colusión o  riesgos económicos se deberá devolver para ajustes.</t>
  </si>
  <si>
    <t xml:space="preserve"> Análisis del Sector formulado para el proceso de contratación</t>
  </si>
  <si>
    <t xml:space="preserve"> Informes de supervisión con el seguimiento administrativo, técnico, financiero y contable de la ejecución de los contratos supervisados.</t>
  </si>
  <si>
    <t>Revisión de Obligaciones y Productos del contrato</t>
  </si>
  <si>
    <t xml:space="preserve">Llegada la fecha de terminación del contrato </t>
  </si>
  <si>
    <t xml:space="preserve">Revisar  las obligaciones y productos establecidos en el contrato o convenio. </t>
  </si>
  <si>
    <t>Validando los reportes de avance y ejecución conforme a los términos, condiciones y especificaciones pactadas y remitirá a la Subdirección de Contratación el proyecto de acto administrativo de liquidación junto con los soportes establecidos en el manual de contratación.</t>
  </si>
  <si>
    <t>Cuando no se de cumplimiento a las obligaciones y productos establecidos en el contrato se deberá informar a la Subdirección de Contratación para los trámites correspondientes.</t>
  </si>
  <si>
    <t>Proyecto de acta de liquidación y sus respectivos soportes o informes de posibles incumplimientos.</t>
  </si>
  <si>
    <t>Supervisores de contratos/ informes de supervisión/</t>
  </si>
  <si>
    <t>Verificación del archivo del expediente organizado y completo</t>
  </si>
  <si>
    <t>Personal del archivo e gestión de la Subdirección de Contratación</t>
  </si>
  <si>
    <t>Cada que se radique un informe de supervisión</t>
  </si>
  <si>
    <t xml:space="preserve">Archivar en el expediente contractual con el fin que la documentación repose de manera organizada y completa, los informes de ejecución de contratos que envíen los supervisores. </t>
  </si>
  <si>
    <t>Se revisará que el informe se encuentre publicado en el portal de contartación y se archivará deforma cronológica en el expediente contractual.</t>
  </si>
  <si>
    <t>En caso de que el informe nos e encuentre en el expediente contractual deberá realizarse su búsqueda y cargue en el menor tiempo posible.</t>
  </si>
  <si>
    <t xml:space="preserve">Informes de supervisión y soportes </t>
  </si>
  <si>
    <t>SDS-CON-PR-006 Procedimiento Contratación - Etapa De Ejecución Y Poscontractual
SDS-CON-LN-005 Lineamiento De Archivo Contractual</t>
  </si>
  <si>
    <t>Supervisores de contratos/ informes de supervisión/ Expedientes contractuales</t>
  </si>
  <si>
    <t>Envío memorando liquidaciones</t>
  </si>
  <si>
    <t>Personal de liquidaciones de la Subdirección de Contratación</t>
  </si>
  <si>
    <t>Cada vez que se termine el mes</t>
  </si>
  <si>
    <t>Debe revisar en la base de datos de liquidaciones y enviar a los supervisores de contrato un memorando solicitando la liquidación en caso de que aplique</t>
  </si>
  <si>
    <t>Se revisará el envío del memorando en la base de datos de liquidaciones</t>
  </si>
  <si>
    <t>En caso de que el contrato haya terminado y el memorando no haya sido enviado, deberá realizarse el envío del mismo al siguiente mes</t>
  </si>
  <si>
    <t>Memorando solicitu de liquidación</t>
  </si>
  <si>
    <t>SDS-CON-LN-004 Lineamiento Para La Liquidación De Contratos O Convenios Y Pérdida De Competencia Para Liquidar</t>
  </si>
  <si>
    <t>Profesionales del área- bases de datos</t>
  </si>
  <si>
    <t>Registro base de liquidaciones</t>
  </si>
  <si>
    <t>Cada vez que se radique una solictud de liquidación</t>
  </si>
  <si>
    <t>Revisar que los tiempos para la pérdida de competencia del contrato este dentro de los términos establecidos por ley</t>
  </si>
  <si>
    <t>La revisión se realiza directamente con la fecha de terminación del contrato y se registra en la solicitud en la base de datos</t>
  </si>
  <si>
    <t>En caso de que el contrato haya perdido competencia al momento de que el supervisor haya solicitado la liquidación, devolver mediante memorando al supervisor informándole que ya el contrato perdio comptencia y no puede ser liquidado</t>
  </si>
  <si>
    <t>Registro saldos a favor en SISCO y envío copia del expediente contractual</t>
  </si>
  <si>
    <t>El líder del equipo de liquidaciones de la Subdirección de Contratación</t>
  </si>
  <si>
    <t>Revisar que el personal de liquidaciones de la Subdirección de Contratación cada vez que reciba un "Acta de Liquidación de contratos y/o convenios" SDS-CON-FT-004 firmada por el ordenador del gasto y con saldo a favor de la entidad, haya registrado el valor del saldo a favor en el aplicativo SISCO - Módulo de Contrtación y, adicionalmente -de acuerdo a la Circular 033 del 16 de junio de 2021 de la Secretaría Distrital de Salud- haya remitido mediante memorando a la Dirección Financiera copia del expediente completo dentro de los quince (15) días hábiles siguientes a la fecha de suscripción Acta de Liquidación de contratos y/o convenios, para que la información pueda ser registrada en el aplicativo SIIAS</t>
  </si>
  <si>
    <t>La revisión se realiza cotejando las actas de liquidación recibidas en el mes contra el registro en el aplicativo SISCO y el radicado de envío del expediente</t>
  </si>
  <si>
    <t>En caso de que la información y/o el memorando no hayan sido registrados o enviados respectivamente, el líder del equipo de liquidaciones debe solicitar al personal de liquidaciones de la Sub. Contratación encargado que registre y/o envíe el memorando dentro de los cinco (5) días hábiles siguientes a la fecha de revisión en la base</t>
  </si>
  <si>
    <t>Memorando de envío a la Dirección Financiera con copia del expediente completo</t>
  </si>
  <si>
    <t>Profesionales del área - bases de datos - Sistema SISCO (Módulo de Contratación) - Sistema SIIAS</t>
  </si>
  <si>
    <t>Socialización al equipo de la Subdirección de Contratación
Actualización de documentos internos del proceso y normatividad
Sensibilización de los supervisores o contratistas</t>
  </si>
  <si>
    <t>I trimestre 2023</t>
  </si>
  <si>
    <t>Identificar con el equipo de trabajo qué sucedió, plantear una análisis de la situación yestablecer un plan de acción para que no vuelva a suceder</t>
  </si>
  <si>
    <t>Aperturar demanda y/o proceso por parte del supervisor del contrato</t>
  </si>
  <si>
    <t>Remitir el caso a la Oficina de Asuntos Disiciplinarios para que inicie el proceso correspondiente</t>
  </si>
  <si>
    <t>Socialización de los supervisores o contratitas
Realizar Back up de la Base de reparto de incumplimientos</t>
  </si>
  <si>
    <t>Aperturar un proceso por parte del supervisor del contrato por incumplimiento del mismo</t>
  </si>
  <si>
    <t>Socialización al equipo de la Subdirección de Contratación
Sensibilización de los supervisores o contratistas</t>
  </si>
  <si>
    <t>Socialización al equipo de la Subdirección de Contratación
Actualización de documentos internos del proceso y normatividad
Sensibilización de los supervisores o contratitas</t>
  </si>
  <si>
    <t>Identificar con el equipo de trabajo  qué sucedió, plantear una análisis de la situación yestablecer un plan de acción para que no vuelva a suceder</t>
  </si>
  <si>
    <t>Socialización al equipo de liquidaciones de la Subdirección de Contratación</t>
  </si>
  <si>
    <t>Desactualización de los contenidos para las asistencias técnicas</t>
  </si>
  <si>
    <t>la falta de revisión periódica de los cambios o ajustes en la normatividad relacionada con el Sistema Obligatorio de Garantia de Calidad en Salud, lo que deriva  a la presentación de quejas de usuarios por información inconsistente.</t>
  </si>
  <si>
    <t>N.A.</t>
  </si>
  <si>
    <t>Posibilidad de afectación reputacional por desactualización de los contenidos para las asistencias técnicas, debido a la falta de revisión periódica de los cambios o ajustes en la normatividad relacionada con el Sistema Obligatorio de Garantia de Calidad en Salud, lo que deriva  a la presentación de quejas de usuarios por información inconsistente.</t>
  </si>
  <si>
    <t>Inasistencia del profesional programado para el desarrollo de las asistencias técnicas</t>
  </si>
  <si>
    <t>la falta de profesionales para suplir la inaisistencia del profesional programado para el desarrollo de las asistencias tecnicas lo que deriva  la presentación de quejas de usuarios por incumplimiento de las capacitaciones.</t>
  </si>
  <si>
    <t>Posibilidad de afectación reputacional por incumplimiento en la programacion de las asistencias tecnicas, por la  la falta de profesionales para suplir la inaisistencia del profesional programado para el desarrollo de las asistencias tecnicas, lo que deriva la presentación de quejas de usuarios por información inconsistente.</t>
  </si>
  <si>
    <t>Verificación normatividad</t>
  </si>
  <si>
    <t>El equipo de Profesionales de la Subdirección  y/o la Subdirector(a) de Calidad y Seguridad en Servicios de Salud.</t>
  </si>
  <si>
    <t>Verificará la expedición o derogación de la normatividad o artículos referentes al Sistema Obligatorio de Garantia de Calidad en Salud contra la normatividad vigente.</t>
  </si>
  <si>
    <t xml:space="preserve">Consultando las páginas relacionadas del sector salud. </t>
  </si>
  <si>
    <t xml:space="preserve">En caso de variación de la jusrisprudencia, se procede al estudio de la norma, se socializa a los profesionales y se actualiza las presentaciones de las asistencias técnicas. </t>
  </si>
  <si>
    <t>Se deja evidencia el acta de reunión y/o correos electrónicos informando los cambios relacionados</t>
  </si>
  <si>
    <t xml:space="preserve"> Acta de reunión y/o correos electrónicos </t>
  </si>
  <si>
    <t>Humanos
Tecnologicos</t>
  </si>
  <si>
    <t>Verificación de Profesionales</t>
  </si>
  <si>
    <t>Verificará el cumplimiento del profesioal designado para el desarrollo de la aistencia tecnica de acuerdo a la programacion.</t>
  </si>
  <si>
    <t xml:space="preserve">Consultando las planillas de programacion de las asistencias tecnicas. </t>
  </si>
  <si>
    <t>En caso de presentarse una noveda con el profesional que realizara la asistencia tecnica, se procede a delegar a otro profesional para la ejecucion de la asistencia tecnica programada y se actualiza la planiila con el nombre del profesinal que realiza la asistencia tecnica.</t>
  </si>
  <si>
    <t>Se deja evidencia el acta de reunión y/o correos electrónicos informando los cambios del profesional que realiza la asistencia tecnica.</t>
  </si>
  <si>
    <t>Informar a las Directivas para que se tomen las medidas de acuerdo a la desactualización en la normatividad.
Revisión y actualización de la normatividad vigente.</t>
  </si>
  <si>
    <t>Informar a las Directivas para que se tomen las medidas de acuerdo  de presentarse una noveda con el profesional que realizara la asistencia tecnica,</t>
  </si>
  <si>
    <t xml:space="preserve">Solicitudes de las unidades auditables para postergar las auditorías programadas </t>
  </si>
  <si>
    <t xml:space="preserve">Deficiencias en el ejercicio de planificación del PAA </t>
  </si>
  <si>
    <t>Posibilidad de afectación reputacional por el incumplimiento en la realización de  las Auditorías definidas en el   Plan Anual de Auditoría (31)</t>
  </si>
  <si>
    <t>Aceptación de planes de  mejoramiento formulados de manera deficiente .</t>
  </si>
  <si>
    <t xml:space="preserve">Deficiencias en la competencia y falta de experiencia  de los auditores en el procesos auditor. </t>
  </si>
  <si>
    <t>Posibilidad de afectacion reputacional al no evaluar la efectividad, eficacia y oportunidad en los planes de mejoramiento internos y externos.(32)</t>
  </si>
  <si>
    <t>Incumplimiento en la entrega de información por parte de los procesos ó deficiencias elaboración de los informes de Ley.</t>
  </si>
  <si>
    <t xml:space="preserve">Fallas en la planificación para la consecución de la información por parte de los procesos </t>
  </si>
  <si>
    <t>Todos los procesos de la entidad</t>
  </si>
  <si>
    <t>Posibilidad de afectación económica o reputacional en la generación de  los informes de ley posterior a los términos de la Normatividad Legal vigente.(33)</t>
  </si>
  <si>
    <t>Planes de  mejoramiento formulados o ejecutados  por las dependencias   de manera deficiente</t>
  </si>
  <si>
    <t>Deficiencias en la competencia y falta de experiencia  de los referentes de las dependencias   en la formulacion de planes de mejoramiento</t>
  </si>
  <si>
    <t xml:space="preserve">Todos los procesos de la entidad </t>
  </si>
  <si>
    <t>Posibilidad de afectación econcomica y reputacional al no realizar seguimiento a  la formulación y ejecución de  los planes de mejoramiento suscritos por la entidad con los Entes de Control.</t>
  </si>
  <si>
    <t xml:space="preserve">Aprobación del PAA </t>
  </si>
  <si>
    <t xml:space="preserve">(Línea estratégica de defensa) El jefe de la Oficina de control interno </t>
  </si>
  <si>
    <t xml:space="preserve">De manera anual </t>
  </si>
  <si>
    <t xml:space="preserve">Presenta el plan anual de auditorias </t>
  </si>
  <si>
    <t xml:space="preserve">al comités coordinados de control interno </t>
  </si>
  <si>
    <t xml:space="preserve">para que sea revisado y avalado. En caso de presentarsen observaciones con respecto al plan se adelantará el ajuste respectivo </t>
  </si>
  <si>
    <t>Acta de reunión del CCC</t>
  </si>
  <si>
    <t>Actas de reunión de CCCI</t>
  </si>
  <si>
    <t>Humanos, tecnológicos y financieros</t>
  </si>
  <si>
    <t>Verificacion mensual  al cumplimiento del PAA</t>
  </si>
  <si>
    <t xml:space="preserve">El Jefe Oficina de Control Interno </t>
  </si>
  <si>
    <t xml:space="preserve">Mensualmente </t>
  </si>
  <si>
    <t xml:space="preserve">verificará que se estén realizando las auditorias de gestión y calidad de acuerdo al PAA </t>
  </si>
  <si>
    <t>mediante la revisión del Plan y los avances a la ejecución de la auditoría.</t>
  </si>
  <si>
    <t xml:space="preserve">de lo contrario comunicará al profesional de la OCI via correo electronico el incumplimiento presentado y se tomarán los correctivos necesarios.  </t>
  </si>
  <si>
    <t>Correo comunicando la alerta de los retrasos en el plan.</t>
  </si>
  <si>
    <t xml:space="preserve">Prodcedimientos SDS ESC PR 007  y PR-003  </t>
  </si>
  <si>
    <t>Verificacion semestral  al cumplimeinto del PAA</t>
  </si>
  <si>
    <t xml:space="preserve">Semestralmente </t>
  </si>
  <si>
    <t xml:space="preserve">verificará el avance a   la ejecución semestral del PAA </t>
  </si>
  <si>
    <t>mediante la verificación en pagína WEB de los informes finales de auditoría  contra el plan anual de auditorias.</t>
  </si>
  <si>
    <t xml:space="preserve">de lo contrario comunicará al CCCI la necesidad de reprogramación para que sea aprobado.  </t>
  </si>
  <si>
    <t xml:space="preserve">Presentación semestral ante el Comité Coordinador de Control interno </t>
  </si>
  <si>
    <t>Cumplimiento de los planes de mejoramiento derivados de auditoría internas de gestión y calidad.</t>
  </si>
  <si>
    <t xml:space="preserve">El técnico administrativo del OCI </t>
  </si>
  <si>
    <t xml:space="preserve">verificará que las acciones descritas en los planes de mejoramiento se estén gestionando oportunamente  </t>
  </si>
  <si>
    <t>conforme a los tiempos establecidos,</t>
  </si>
  <si>
    <t xml:space="preserve"> de lo contrario se notificará al jefe de la OCI y a los auditores para que realicen el seguimiento.  </t>
  </si>
  <si>
    <t>Correos electrónicos, mensajes de WHATSAPP.</t>
  </si>
  <si>
    <t xml:space="preserve">Procedimiento SDS ESC PR 005 </t>
  </si>
  <si>
    <t xml:space="preserve">Verificación de evidencias y soportes de los planes de mejoramiento de auditorias de calidad y gestión </t>
  </si>
  <si>
    <t>Los profesionales de la Oficina de Control Interno</t>
  </si>
  <si>
    <t xml:space="preserve">verificarán  las evidencias de las  acciones descritas en los planes de mejoramiento de las auditorias de gestión y de calidad </t>
  </si>
  <si>
    <t>que se hayan gestionado conforme a los tiempos establecidos y la veracidad de las evidencias,</t>
  </si>
  <si>
    <t xml:space="preserve"> de lo contrario se notificará al líder del proceso via correo electrónico y a través del aplicativo ISOLUCION.</t>
  </si>
  <si>
    <t xml:space="preserve">Correos electrónicos, seguimiento en el aplicativo ISOlución </t>
  </si>
  <si>
    <t xml:space="preserve">SDS ESC PR 005 </t>
  </si>
  <si>
    <t>Entrenamiento a nuevos  auditores</t>
  </si>
  <si>
    <t xml:space="preserve">Cada vez que ingrese personal nuevo </t>
  </si>
  <si>
    <t xml:space="preserve">Realizarán capacitación sobre técnicas de auditoría y seguimiento a planes de mejoramiento </t>
  </si>
  <si>
    <t xml:space="preserve">mediante presentación de temas relevantes de auditoria y los roles de la oficina </t>
  </si>
  <si>
    <t xml:space="preserve">en caso que el auditor no desarrolle sus competencias se establecerá plan de mejoramiento individual </t>
  </si>
  <si>
    <t xml:space="preserve">Presentaciones y actas </t>
  </si>
  <si>
    <t xml:space="preserve">Presentaciones actas de reunión </t>
  </si>
  <si>
    <t xml:space="preserve">Verificación de evidencias y soportes de los planes de mejoramiento con entes de control  </t>
  </si>
  <si>
    <t xml:space="preserve">Los profesionales de la Oficina de Control Interno </t>
  </si>
  <si>
    <t xml:space="preserve">semestralmente </t>
  </si>
  <si>
    <t>verificarán  las evidencias</t>
  </si>
  <si>
    <t>de las acciones descritas en los planes de mejoramiento de la contraloria, revisando que se hayan gestionado conforme a los tiempos establecidos y cuenten con las respectivas evidencias.</t>
  </si>
  <si>
    <t>de lo contrario se notificará al líder del proceso via correo electronico.</t>
  </si>
  <si>
    <t xml:space="preserve">correos electrónicos, información consolidada  donde se presenta al CCI que los planes se hayan realizado </t>
  </si>
  <si>
    <t xml:space="preserve">Planes de mejora suscritos con los entes de control con sus seguimientos </t>
  </si>
  <si>
    <t xml:space="preserve">Gestión para la firma digital </t>
  </si>
  <si>
    <t>cuando sea necesario</t>
  </si>
  <si>
    <t>solicita  a la Direccion TIC la provisión del token para  la firma digital (certicámara)</t>
  </si>
  <si>
    <t xml:space="preserve"> para garantizar la  disponibilidad del recurso tecnologico par la firma de documentos digitales de ley.</t>
  </si>
  <si>
    <t xml:space="preserve"> En caso de no cumplir solicitar a la dirección TIC la adquisición inmediata del TOKEN </t>
  </si>
  <si>
    <t xml:space="preserve">Correo electrónico </t>
  </si>
  <si>
    <t xml:space="preserve">correo electrónico </t>
  </si>
  <si>
    <t xml:space="preserve">Verificación del cumplimiento a los informes de ley  </t>
  </si>
  <si>
    <t xml:space="preserve">bimensualmente </t>
  </si>
  <si>
    <t>verificará la elaboración de los informes de Ley.</t>
  </si>
  <si>
    <t>de acuerdo al Plan Anual  de auditoria;</t>
  </si>
  <si>
    <t>de no haberse realizado se notificará al profesional encargado de dicha actividad  su incumplimiento, a través de correo electrónico.</t>
  </si>
  <si>
    <t xml:space="preserve"> 
 No se han presentado correos de  incumplimiento, como prueba, los informes están publicados en pagina WEB link de control/informes control interno</t>
  </si>
  <si>
    <t xml:space="preserve">Página WEB boton de trasparencia </t>
  </si>
  <si>
    <t xml:space="preserve">Verificación al cumplimiento en la publicación de los informes de ley </t>
  </si>
  <si>
    <t xml:space="preserve">El profesional encargado de publicación </t>
  </si>
  <si>
    <t xml:space="preserve">Realizará el trámite para la publicación de los informes de ley </t>
  </si>
  <si>
    <t xml:space="preserve">informando a la Dirección TIC y a la Oficina Asesora  de Comunicaciones la necesidad de publicación </t>
  </si>
  <si>
    <t xml:space="preserve">
Si previo al vencimiento de publicación no se ha cumplido, el jefe de la OCI remitirá a quien corresponda correo con alertas de incumplimiento. </t>
  </si>
  <si>
    <t xml:space="preserve">Correo solicitud de publicacion de los informes con la ruta de publicación
Correo de validación por parte de comunicaciones de la publicación del informe 
Correo jefe de control interno a los directores en caso  de no publicarse </t>
  </si>
  <si>
    <t xml:space="preserve">Humanos, tecnológicos </t>
  </si>
  <si>
    <t xml:space="preserve">Verificación de la calidad en  la formulación de las acciones de los PM con entes de control </t>
  </si>
  <si>
    <t xml:space="preserve">Los auditores de la OCI </t>
  </si>
  <si>
    <t xml:space="preserve">Cuando se entreguen ingformes finales de auditoría de los entes de control  necesario </t>
  </si>
  <si>
    <t xml:space="preserve">Verificarán la coherencia del accion propuesta , elminacion de la causa raíz del hallazgo y formulación del indicador </t>
  </si>
  <si>
    <t xml:space="preserve">Mediante el análisis del plan de mejora, los auditores revisarán las acciones en el PM y formularán recomendaciones para que se tengan en cuenta y poder mejorar la eficacia del plan </t>
  </si>
  <si>
    <t>En caso de que las recomendaciones no sean tenidas en cuenta se comunicará a las  líneas de defensa  las recomendaciones pertinentes y los riesgos que se podrían generar.</t>
  </si>
  <si>
    <t xml:space="preserve">Correos electrónicos de revisión o alertas </t>
  </si>
  <si>
    <t xml:space="preserve">Verificacion de evidencias de planes de mejora </t>
  </si>
  <si>
    <t xml:space="preserve">Verificarán las evidencias de cada hallazgo reportadas por las dependencias de la entidad </t>
  </si>
  <si>
    <t xml:space="preserve">mediante el analisis de lo aportado VS las acciones contenidas en el plan y los indicadores de cumplimiento </t>
  </si>
  <si>
    <t xml:space="preserve">de no ser congruentes las evidencias con el plan de mejora se comunicará al referente o al director los ajustes necesarios </t>
  </si>
  <si>
    <t xml:space="preserve">Correo electronico comunicando las falencias encontradas en las evidencias del plan de mejora </t>
  </si>
  <si>
    <t xml:space="preserve">Verificacion de la realización del seguimiento </t>
  </si>
  <si>
    <t xml:space="preserve"> El Jefe Oficina de Control Interno </t>
  </si>
  <si>
    <t>Semestralmente</t>
  </si>
  <si>
    <t xml:space="preserve">  verificará </t>
  </si>
  <si>
    <t>que se haya realizado el seguimiento a los planes de mejoramiento suscritos con Entes de Control</t>
  </si>
  <si>
    <t xml:space="preserve">en caso de la no relización se notificará al profesional encargado de dicha actividad atraves </t>
  </si>
  <si>
    <t>Correo electrónico</t>
  </si>
  <si>
    <t>Insuficiencia de recursos tecnológicos, físicos y humanos necesarios para la gestión administrativa del cobro persuasivo y coactivo.
Demora en el envió del título ejecutivo a la Dirección Financiera por parte de las dependencias generadoras del acto sancionatorio 
Diligenciamiento de la información en el aplicativo SIIAS fuera de los tiempos establecidos y de forma incorrecta.
Alto volumen de expedientes que se manejan para el proceso de cobro coactivo e insuficiencia de personal para la gestión de los expedientes.</t>
  </si>
  <si>
    <t>Diligenciamiento de la información en el aplicativo SIIAS fuera de los tiempos establecidos y de forma incorrecta.
prescripción de la acción de cobro sobre  los saldos a favor del FFDS</t>
  </si>
  <si>
    <t>Inspección y vigilancia</t>
  </si>
  <si>
    <t xml:space="preserve">Posibilidad de afectación económica y reputacional por prescripción de la acción de cobro sobre  los saldos a favor del FFDS debido a Diligenciamiento de la información en el aplicativo SIIAS fuera de los tiempos establecidos y de forma incorrecta, insuficiencia de recursos, demoras en el envió del título ejecutivo a la Dirección Financiera por parte de las dependencias generadoras </t>
  </si>
  <si>
    <t xml:space="preserve">Falta de seguimiento al cronograma de informes a las areas de Tesoreria, Presupuesto, Contabilidad y Cobro Coactivo.
Debilidad en la revisión previa  de informes y demás información presentada a los entes de control y otras entidades.
Debilidades y fallas en los sistemas de informacion por falta de puntos de control en su implementacion y parametrizacion.
</t>
  </si>
  <si>
    <t xml:space="preserve">Debilidades y fallas en los sistemas de informacion por falta de puntos de control en su implementacion y parametrizacion.
reportes de informacion desactualizada e inexacta de caracter contable, tesoral y presupuestal, para uso  internos y externos  </t>
  </si>
  <si>
    <t>Dirección TIC</t>
  </si>
  <si>
    <t>Posibilidad de afectación reputacional por reportes de informacion desactualizada e inexacta de caracter contable, tesoral y presupuestal, para uso  internos y externos  ,  debido a debilidades y fallas en los sistemas de informacion por falta de puntos de control en su implementacion y parametrizacion, falta de seguimiento al cronograma  de reportes de la Dirección Financiera.</t>
  </si>
  <si>
    <t>No contar con el flujo de caja actualizado de las diferentes resoluciones del Ministerio de Salud y Protección asignados al FFDS y convenios interadministrativos.
No entrega de la información relacionada con las resoluciones MSPS, por parte de las áreas misionales ejecutoras.
Falta de verificación de la disponibilidad de recursos en el trámite de pago de las resoluciones del Ministerio de salud y protección social.
Realizar pagos de compromisos con recursos de Resoluciones del MSPS que no hayan sido recaudados a la fecha del giro</t>
  </si>
  <si>
    <t>Realizar pagos de compromisos con recursos de Resoluciones del MSPS que no hayan sido recaudados a la fecha del giro</t>
  </si>
  <si>
    <t>No aplica</t>
  </si>
  <si>
    <t>Posibilidad de afectación económica por realizar pagos de compromisos con recursos de Resoluciones del MSPS que no hayan sido recaudados a la fecha del giro debido a no contar con el flujo de caja actualizado de las diferentes resoluciones, no entrega de la información relacionada con las resoluciones MSPS y/o Falta de verificación de la disponibilidad de recursos en el trámite de pago</t>
  </si>
  <si>
    <t>1. Falta de validación de contratos y actos administrativos, antes de constituir reservas presupuestales y vigencias futuras.
2. Falta de procedimientos documentados y socialización de los mismos.
3,Expedición de documentos presupuestales sin la verificación de los actos legales que generan su expedición o que afecten los que se encuentren en ejecución.</t>
  </si>
  <si>
    <t>operación de la gestión financiera sin tener en cuenta los cambios que presenten los actos administrativos en ejecución y que afectán la gestión presupuestal que se realice.</t>
  </si>
  <si>
    <t xml:space="preserve">
Posibilidad de afectación  económica operación de la gestión financiera sin tener en cuenta los cambios que presenten los actos administrativos en ejecución y que afectán la gestión presupuestal que se realice.</t>
  </si>
  <si>
    <t>Verificación de expedientes</t>
  </si>
  <si>
    <t xml:space="preserve">El profesional ecargado de cada expediente </t>
  </si>
  <si>
    <t xml:space="preserve">siempre 
</t>
  </si>
  <si>
    <t xml:space="preserve">
adelatará la verificación procesal  , identificando en el SIIAS el cargue efectivo de la información  (sancion, recurso, ejecutoria) contenida en el expediente físico.</t>
  </si>
  <si>
    <t xml:space="preserve">
Contrastando  el expediente físico con la información registrada en el aplicativo SIIAS</t>
  </si>
  <si>
    <t>En caso de presentarse inconsistencias en el cargue de la información cargada, se solicitará la corrección, adición o aclaración al área generadora traves de memorando.</t>
  </si>
  <si>
    <t>Base de datos de reparto de expedientes y memorandos.</t>
  </si>
  <si>
    <t>Expedientes con soportes y memorandos</t>
  </si>
  <si>
    <t>7 profesionales universitarios (abogados).</t>
  </si>
  <si>
    <t>Seguimiento a la implementación de lineamientos normativos</t>
  </si>
  <si>
    <t>Un profesional universitarios de Cobro Coactivo</t>
  </si>
  <si>
    <t>Diariamente</t>
  </si>
  <si>
    <t>Verificará los criterios de adminisón de los expedientes  asignados por parte das diferentes áreas generadoras a la Dirección Financiera Cobro coactivo</t>
  </si>
  <si>
    <t>Identificando cuales cumplen para el reparto interno a los abogados (cobro persuasivo y coactivo y cuales NO.</t>
  </si>
  <si>
    <t>En caso de que el expediente no cumpla con los criterios para el cobro de cartera se devolverá al área generadora a través dre aplicativo SIIAS por el modulo  de admisiones para corrección y ajustes.</t>
  </si>
  <si>
    <t>Reporte de devoluciones SIIAS</t>
  </si>
  <si>
    <t>Expedientes</t>
  </si>
  <si>
    <t xml:space="preserve">
1 profesional universitario de cobro coactivo
</t>
  </si>
  <si>
    <t>Implementación del Manual de Administración y Recaudo de Cartera V.4</t>
  </si>
  <si>
    <t>Cumplira  con los linamientos señalados en el Manual de Administración y Recaudo de Cartera  V.4</t>
  </si>
  <si>
    <t xml:space="preserve">a través de la aplicación correcta de este documento en las estapas procesales que requiere cada expediente </t>
  </si>
  <si>
    <t>En caso que se videncie que  los abogados responsables realicen una indebida aplicación del Manual de cartera, se informará al Director Financiero para inciar las correspondientes medidas.</t>
  </si>
  <si>
    <t>Los registros efectuados en el aplicativo SIIAS  y Memorando de requerimiento</t>
  </si>
  <si>
    <t>Aplicativo SIIAS ymemorando de requerimiento</t>
  </si>
  <si>
    <t xml:space="preserve">Seguimiento a cronograma de  Informes </t>
  </si>
  <si>
    <t>Un profesional especializado de la Dirección Financiera</t>
  </si>
  <si>
    <t xml:space="preserve">mensual </t>
  </si>
  <si>
    <t>realizará seguimiento al cumplimiento del cronograma  de reportes de información y a las tareas agendadas al personal de la Dirección Financiera</t>
  </si>
  <si>
    <t xml:space="preserve"> a través de la revisión del cronograma establecido  con las áreas de presupuesto, contabilidad, tesorería y cobro coactivo y las asignaciones realizadas a través de la herramienta PLANER</t>
  </si>
  <si>
    <t xml:space="preserve"> En caso de presentarse incumplimiento en el cronograma se informará al Director Financiero y se gestionará con el área o Entidad que corresponda una nueva fecha y condiciones de reporte, asi como  se redefiniran las actividades y plazos programados</t>
  </si>
  <si>
    <t>Los registros de seguimiento se evidencian en la matriz: calendario de reportes de información, Asignaciones, comentarios y evidencias depósitadas en el aplicativo Panner</t>
  </si>
  <si>
    <t xml:space="preserve">Cronograma de  Informes </t>
  </si>
  <si>
    <t xml:space="preserve">
1 profesional especializado de la Dirección Financiera
</t>
  </si>
  <si>
    <t xml:space="preserve">Revision de la Naturaleza de las cuentas del Balance </t>
  </si>
  <si>
    <t>Un profesional de Contabilidad</t>
  </si>
  <si>
    <t>Mensuallmente antes del cierre</t>
  </si>
  <si>
    <t>Revisará la naturaleza de los saldos contables</t>
  </si>
  <si>
    <t xml:space="preserve">Generando auxiliares de las cuentas por terceros </t>
  </si>
  <si>
    <t>Informar a los responsables de las cuentas contables en caso de encontrar saldos contrarios a su naturaleza</t>
  </si>
  <si>
    <t>Correo electronico</t>
  </si>
  <si>
    <t>Revisión de informes antes de su entrega oficial</t>
  </si>
  <si>
    <t>Cada vez que se presente la necesidad (Siempre)</t>
  </si>
  <si>
    <t xml:space="preserve">
revisara la información que sea objeto de publicación , la que  soliciten los entes de control, asi como los estados de cuenta antes de su expedición oficial . </t>
  </si>
  <si>
    <t xml:space="preserve">verificando que este acordes con la normatividad vigente, procedimientos y demás requisitos establecidos,  dando visto bueno de su revisión </t>
  </si>
  <si>
    <t xml:space="preserve">En caso de encontrar alguna inconsistencia realizara devolución para su ajuste. </t>
  </si>
  <si>
    <t>Requerimientos y demás documentos revisados y aprobados.</t>
  </si>
  <si>
    <t>Informes revisados y entregados</t>
  </si>
  <si>
    <t xml:space="preserve"> 1 Profesional especializado de Contabilidad y/o tesorería, presupuesto, cobro coactivo y/o Dirección Finaciera</t>
  </si>
  <si>
    <t>Revisar y actualizar  periodicamente los roles y permisos de los usuarios de los sistemas de informacion</t>
  </si>
  <si>
    <t>Profesional designado por el Director Financiero</t>
  </si>
  <si>
    <t>revisará y ordenará los permisos y roles que tienen los colaboradores de la Direccion Financiera</t>
  </si>
  <si>
    <t>Informará a la Direccion Tics cualquier modificacion o actualizacion que se realice a los pérmisos de los usuarios</t>
  </si>
  <si>
    <t>En caso de evidenciar que un usuario se activo de forma indebida o sin los permisos requeridos, se informará al Director Financiero y se solicitará a TIC su desactivación el sistema correspndiente.</t>
  </si>
  <si>
    <t>Director Financiero y  Profesional especializado de la Dirección Financiera.</t>
  </si>
  <si>
    <t xml:space="preserve">Seguimiento a pagos de  recursos de Resoluciones del MSPS </t>
  </si>
  <si>
    <t>El profesional de Tesorería</t>
  </si>
  <si>
    <t>Actualiza la matriz de seguimiento</t>
  </si>
  <si>
    <t xml:space="preserve">de la ejecución del flujo financiero de las resoluciones del Ministerio de Salud y Protección Social  asignados al FFDS,  </t>
  </si>
  <si>
    <t>En caso de no mantener la información actualizada en la matriz, el tesorero generla solicitara al profesional encargado, a través de reqierimiento (correo electrónico) esta acrividad en el menor tiempo posible, garantizando la integralidad y completitud de ls información</t>
  </si>
  <si>
    <t xml:space="preserve"> matriz de seguimiento de la ejecución del flujo financiero</t>
  </si>
  <si>
    <t>Resoluciones MSPS matriz de seguimiento de la ejecución del flujo financiero</t>
  </si>
  <si>
    <t>Tesoreria: 3 profesionales</t>
  </si>
  <si>
    <t>Solicitd de información</t>
  </si>
  <si>
    <t>Remitira un correo a las áreas misionales ejecutoras</t>
  </si>
  <si>
    <t>solicitando que se  informe a la Dirección Financiera - Tesorería,  si en el mes correspondiente entrarán recursos  por transferencia de la Nación.</t>
  </si>
  <si>
    <t>En caso de no remitir correo, se deberá verificar posteriormente en el sistema si entraron recursor por transferencias de la nación.</t>
  </si>
  <si>
    <t>Tesoreria: 1 profesional</t>
  </si>
  <si>
    <t>Disponibilidad de Recursos</t>
  </si>
  <si>
    <t xml:space="preserve">El profesional de tesorería </t>
  </si>
  <si>
    <t xml:space="preserve">Antes de </t>
  </si>
  <si>
    <t xml:space="preserve">tramitar una solicitud de pago  por resoluciones del MSPS </t>
  </si>
  <si>
    <t>debe validar  la disponibilidad de los recursos</t>
  </si>
  <si>
    <t>En caso de no validar la disponibilidad de recursos. el tesorero General de la entidad debe realizar pagos de compromisos con recursos de Resoluciones del MSPS que no hayan sido recaudados a la fecha del giro se debe informar al  Director (a) Financiero y realizar la gestión de recaudo que compense las fuentes de financiación.</t>
  </si>
  <si>
    <t>matriz de seguimiento de correspondencia.</t>
  </si>
  <si>
    <t>Matriz de seguimiento de correspondencia</t>
  </si>
  <si>
    <t xml:space="preserve">Tesoreria: 3 profesionales </t>
  </si>
  <si>
    <t>Verificación en SECOP II y/o otras plataformas contractuales del estado de gestión y modificaciones de los actos administrativos suscritos con terceros en la gestión del FFDS y la SDS</t>
  </si>
  <si>
    <t>Los profesionales del área de presupuesto</t>
  </si>
  <si>
    <t>Validaran, actualizaran e informaran  alertas tempranas ante la existencia de un CRP cuyo acto admnistrativo se encuentre terminado.</t>
  </si>
  <si>
    <t xml:space="preserve">de manera mensual con una lista de chequeo en la cual se pueda identificar el estado del contrato respecto a las aprpopiaciones afectadas. </t>
  </si>
  <si>
    <t>En caso de no ser posible la aplicación del control, se circularizará a los referentes los cierres mensuales para que ellos apliquen sus controles e informen a presupuesto de situaciones que puedan afectar la correcta ejecuciónm de los recursos.</t>
  </si>
  <si>
    <t>Lista de cherqueo de referentes y envios de correos cierre presupuestal.</t>
  </si>
  <si>
    <t>Procesos y procedimientos presupuesto</t>
  </si>
  <si>
    <t>Profesionales del área de presupuesto.</t>
  </si>
  <si>
    <t>Documentar y socializar procedimientos</t>
  </si>
  <si>
    <t xml:space="preserve">El responsable de presupuesto y/o  profesionales del área. </t>
  </si>
  <si>
    <t>Realizara capacitaciones periodicas relacionadas con  la efectividad de los procedimientos definidos</t>
  </si>
  <si>
    <t xml:space="preserve">de manera presencial o virtual, expondiendo los temas a tratar. </t>
  </si>
  <si>
    <t xml:space="preserve">En caso de no ser posible realizar las capacitaciones, se realizará una socialización masiva de los procedimientos e instructivos y demás normatividad, a través de correo al grupo de presupuesto. </t>
  </si>
  <si>
    <t>Acta y lista de asistencia a capacitaciones y correos electrónicos</t>
  </si>
  <si>
    <t>Responsable de presupuesto y profesional especializado de presupuesto.</t>
  </si>
  <si>
    <t>Desde la Direccoón Financiera se realiza un seguimiento a la gestión realizada por los abogado de acuerdo al reparto asignado de expedientes, verificando el avance efectuado de acuerdo a lo programado cada mes.</t>
  </si>
  <si>
    <t>Evaluar nuevamente un nuevo trabajo para la operación del proceso de cobro coactivo.</t>
  </si>
  <si>
    <t>Desde la Dirección Financiera se realiza de manera frecuente mesas de trabajo con la Dirección Tics para evaluar la posibilidad de adquir n ERP que tenga en cuenta las necesidades para la operación financiera</t>
  </si>
  <si>
    <t>Informar al Director financiero la situación presentada y determinar el paso a seguir para solucionar el problema y revisar nuevamente los controles establecidos</t>
  </si>
  <si>
    <t>Semestralmente y/o cuando se requiera por parte del Minsalud y/o del FFDS, se realiza la devolución de los rendimientos financieros y las Resoluciones del Capital no ejecutado -actos adminidtrativos</t>
  </si>
  <si>
    <t>Informar al  Director (a) Financiero y realizar la gestión de recaudo que compense las fuentes de financiación.</t>
  </si>
  <si>
    <t>Reunión mensual con el equipo de trbajo de presupujesto, donde se revisan las novedades del mes y se toman decisiones.</t>
  </si>
  <si>
    <t>01/06/022</t>
  </si>
  <si>
    <t>Gestionar los conocimientos que construyen la memoria institucional de forma inadecuada</t>
  </si>
  <si>
    <t>Falta de estrategias de recuperación del conocimiento</t>
  </si>
  <si>
    <t>Todos</t>
  </si>
  <si>
    <t>Posibilidad de afectación reputacional por gestionar los conocimientos que construyen la memoria institucional de forma inadecuada, debido a la falta de estrategias de recuperación del conocimiento</t>
  </si>
  <si>
    <t xml:space="preserve">Desatender los espacios de Innovación pública en la SDS. </t>
  </si>
  <si>
    <t>Falta de estrategias de divulgacion y promoción de espacios en innovación pública</t>
  </si>
  <si>
    <t xml:space="preserve">Posibilidad de afectación reputacional por el abandono de los espacios de innovación pública por la falta de estrategias de divulgación y promoción en la SDS. </t>
  </si>
  <si>
    <t>Producción intelectual</t>
  </si>
  <si>
    <t>Referente del Repositorio Institucional de la SDS</t>
  </si>
  <si>
    <t>mensualmente</t>
  </si>
  <si>
    <t>Revisar la producción intelectual y memoria institucional cargada por los delegados de las dependencias en la plataforma Dspace.</t>
  </si>
  <si>
    <t>Verificar que la documentacion cumpla con los campos requeridos  acorde al lineamiento establecido</t>
  </si>
  <si>
    <t>En caso que la documentación no cumpla con los campos requeridos, se le notificará por medio de la plataforma al delegado correspondiente para la respectiva corrección..</t>
  </si>
  <si>
    <t>Documentos asociados produccion intelectual y memoria institucional cargados en el sitio establecido.</t>
  </si>
  <si>
    <t>Circular 0033 de 2019
SDS-GCI-LN-009 ACCESO Y USO DEL REPOSITORIO INSTITUCIONAL</t>
  </si>
  <si>
    <t>Humano, tecnológico</t>
  </si>
  <si>
    <t>Cargue de documentación</t>
  </si>
  <si>
    <t>Realizará seguimiento al cargue de la documentación referente a la memoria institucional y la producción intelectual  por parte de los delegados de las dependencias de la SDS</t>
  </si>
  <si>
    <t>A través del aplicativo Dspace</t>
  </si>
  <si>
    <t>En caso que la documentación no esté cargada se remitirá un correo electrónico a los delegados, solicitado la respectiva justificación.</t>
  </si>
  <si>
    <t xml:space="preserve">Correos electrónicos enviados a los delegados.
Aplicativo Dspace
https://repositorio.saludcapital.gov.co/ </t>
  </si>
  <si>
    <t>Fortalecimiento de capacidades</t>
  </si>
  <si>
    <t>Trimestralmente</t>
  </si>
  <si>
    <t>Apoyará al fortalecimiento de capacidades en el acceso y uso del Repositorio Institucional</t>
  </si>
  <si>
    <t>A través de sesiones virtuales,  o asistencias técnicas.</t>
  </si>
  <si>
    <t>En caso de no desarrollar las sesiones virtuales se enviará manuales o tutoriales a los delegados, vía correo electrónico.</t>
  </si>
  <si>
    <t>Tutoriales
Manuales
Actas de Reunión
Listados de asistencia
documentos asociados al control.</t>
  </si>
  <si>
    <t xml:space="preserve">Generar espacios para promover la efectividad de la innovación pública. </t>
  </si>
  <si>
    <t>Referente de innovación del proceso GCI</t>
  </si>
  <si>
    <t>bimensualmente</t>
  </si>
  <si>
    <t>Promoverá mayores espacios para el fortalecimiento de la efectividad de la innovación pública.</t>
  </si>
  <si>
    <t xml:space="preserve">A través de sesiones presenciales para el semillero de innovación. </t>
  </si>
  <si>
    <t xml:space="preserve">En caso de no desarrollar los espacios presenciales se hará uso de herramientas digitales como Teams. </t>
  </si>
  <si>
    <t>Actas de las sesiones, piezas comunicativas, correos de invitación, documentos asociados al control</t>
  </si>
  <si>
    <t>Política de Ciencia, Tecnología e Innovación</t>
  </si>
  <si>
    <t xml:space="preserve">Seguimiento al cumplimiento de  espacios para promover la efectividad de la innovación pública. </t>
  </si>
  <si>
    <t>Cada vez que se requiera</t>
  </si>
  <si>
    <t>Realizar el seguimiento al cumplimiento de la programación de espacios para el desarrollo de semilleros de innovación y laboratorio de innovciónd de la SDS</t>
  </si>
  <si>
    <t>A través de reuniones de seguimiento al cumplimiento del plan de trabajo de innovación</t>
  </si>
  <si>
    <t>En caso de no desarrollar las reuniones de setguimiento, remitir correo a la Dirección de Planeación con la respectiva justificación y el infomre de avance del plan</t>
  </si>
  <si>
    <t>Producción aplicativo Dspace</t>
  </si>
  <si>
    <t>Realizar un analisis causal de la materializacion del Riesgo para establecer los planes de mejora pertinentes.</t>
  </si>
  <si>
    <t xml:space="preserve">Implementación del laboratorio de innovación pùblica </t>
  </si>
  <si>
    <t>No lograr que se cumplan las acciones  planificadas para la GSP y PSPIC , por Incumplimiento de la normatividad vigente   inadeacuada  planeación de las actividades, recursos y  seguimiento a la operación y  gestión, de  las acciones del Plan de Salud Pública de Intervenciones Colectivas - PSPIC y de la Gestión de la Salud Pública de competencia.</t>
  </si>
  <si>
    <t xml:space="preserve">La no adopción o adaptación de cambios normativos en las actividades del proceso.
Insuficiente planificación y seguimiento de los recursos presupuestales y gestión contractual asignados al proceso y causas sobrevinientes.
</t>
  </si>
  <si>
    <t>Posible afectación económica y reputacional  debido al no logro de las acciones e interacciones programadas para ejecutar a través de los convenios interadministrativos con las Subredes Integradas de Servicios de Salud  locales del Plan de Salud Pública de Intervenciones Colectivas - PSPIC y las de la Gestión de la Salud Pública – GSP de competencia, debido a la no adopción o adaptación de cambios normativos en las actividades del proceso, la insuficiente planificación y seguimiento a la gestión contractual y a la ejecución de los recursos presupuestales, así como por situaciones sobrevinientes</t>
  </si>
  <si>
    <t xml:space="preserve">Afectación del estado de salud de las personas que requieren de productos biologicos (PAI permanente y COVID - 19) </t>
  </si>
  <si>
    <t xml:space="preserve">La no adopción o adaptación de cambios normativos en las actividades del proceso O LA Insuficiente gestión del proceso para disponer de los recursos que soportan los planes y programas que incorporan   productos  biologicos  y dispositivos médicos. 
</t>
  </si>
  <si>
    <t xml:space="preserve">Posible afectación económica y reputacional y del estado de salud de las personas que requieren de productos biologicos y dispositivos medicos (Ofrecidos por el Programa Ampliado de Inmunizaciones - permanente y Covid 19) debido a la insuficiente gestión,  planificación y seguimiento de los mismos  o por  la no adopción o adaptación de cambios normativos en las actividades del proceso. </t>
  </si>
  <si>
    <t xml:space="preserve">PLANIFICACIÓN </t>
  </si>
  <si>
    <t>Los directivos de la Subsecretaria de Salud Pública en coordinación con los profesionales asignados.</t>
  </si>
  <si>
    <t>Cada vez que se requiera gestionar la solicitud  de nuevos convenios o contratos para la GSP-PSPIC, o  sus modificaciones</t>
  </si>
  <si>
    <t xml:space="preserve">Garantizar que los documentos de solicitud al proceso de Gestión Contractual, así  como  los anexos que hacen parte integral del convenio  estén en coherencia con las metas de los proyectos de inversión, la normatividad vigente y las directrices establecidas.  
</t>
  </si>
  <si>
    <t xml:space="preserve">Vericando los contenidos de los documentos frente a las metas establecidas por proyecto de inversión, las directrices institucionales, los elementos del modelo territorial de salud vigente con sus enfoques y normatividad aplicable.  
</t>
  </si>
  <si>
    <t xml:space="preserve">En caso de no encontrar coherencia, se requerirá el ajuste de los documentos a los profesionales responsables de acuerdo con su competencia, para pasar a aprobación por parte de los directivos correspondientes. </t>
  </si>
  <si>
    <t>Como soporte de la ejecución del control, se cuenta con:
Documentos definitivos  de estudios previos cuando aplique, los anexos técnicos,  así como los clausulados de los contratos o convenios interadministrativos GSP -PSPIC y  los de las modificaciones contractuales requeridas por los supervisores.</t>
  </si>
  <si>
    <t xml:space="preserve">Procedimientos:
1. SDS-GSP-PR-0014 GESTIÓN Y EVALUACIÓN DE POLÍTICAS, EN SALUD PÚBLICA. 
2. SDS-GSP-PR-001 GESTIÓN TÉCNICA, ADMINISTRATIVA Y FINANCIERA DE LAS ACCIONES EN SALUD PUBLICA Y DEL PLAN DE SALUD PÚBLICA DE INTERVENCIONES COLECTIVAS - PSPIC. 
3. SDS-GSP-PR-007 PREPARACIÓN  PARA EL DESARROLLO DE LAS ACCIONES DE APOYO A LA GESTIÓN DE LA SALUD PÚBLICA DE COMPETENCIA Y DEL PLAN DE SALUD PÚBLICA DE INTERVENCIONES COLECTIVAS - PSPIC EN LO LOCAL.
4.SDS - GSP - PR- 015 PROCEDIMIENTO GESTIÓN  DE PLANES, PROGRAMAS Y ACCIONES DE INTERES EN SALUD PÚBLICA.
</t>
  </si>
  <si>
    <t xml:space="preserve">Recurso humano:Profesionales especializados. 
Recurso Financiero.
Recurso fisico.
</t>
  </si>
  <si>
    <t xml:space="preserve">GESTIÓN PARA  PAGO Y CONCILIACIÓN FINANCIERA </t>
  </si>
  <si>
    <t xml:space="preserve">Los profesionales y técnicos del equipo financiero designados por los directivos de la Subsecretaria de Salud Pública
</t>
  </si>
  <si>
    <t xml:space="preserve">Cada vez que se presente la necesidad de realizar una conciliación o un trámite de pago, </t>
  </si>
  <si>
    <t xml:space="preserve">Revisarán que los documentos soporte  cumplan con  las directrices  financieras establecidas </t>
  </si>
  <si>
    <t>Verificando  la coherencia y oportunidad  de la información financiera   frente las directrices institucionales y condiciones contractuales.</t>
  </si>
  <si>
    <t xml:space="preserve">En caso de encontrar alguna inconsistencia  se devuelve  al contratista  o equipo de seguimiento según sea pertinente, informando  por correo  electronico para  generar los ajustes respectivos. </t>
  </si>
  <si>
    <t xml:space="preserve">Como soporte de la ejecución del control se cuentan con:
Certificaciones con visto bueno aprobadas y correos electronicos. </t>
  </si>
  <si>
    <t xml:space="preserve">Procedimento:
SDS-GSP-PR-001 GESTIÓN TÉCNICA, ADMINISTRATIVA Y FINANCIERA DE LAS ACCIONES EN SALUD PUBLICA Y DEL PLAN DE SALUD PÚBLICA DE INTERVENCIONES COLECTIVAS - PSPIC. 
</t>
  </si>
  <si>
    <t>Recurso humano:Supervisores, Profesionales especializados, universitarios y técnico del equipo financiero.
Recurso tecnologico.
Recurso Financiero.
Recurso fisico.</t>
  </si>
  <si>
    <t>SUPERVISIÓN</t>
  </si>
  <si>
    <t xml:space="preserve">Los supervisores de los contratos o convenios GSP- PSPIC con las Subredes Integradas de Servcios de Salud E.S.E.
</t>
  </si>
  <si>
    <t>Cada vez que se inicie contrato o convenio interadministrativo  y durante la ejecución</t>
  </si>
  <si>
    <t>Revisarán la información relacionada con el cumplimiento de las obligaciones contractuales y/o lineamientos establecidos, con el apoyo de sus equipo de trabajo</t>
  </si>
  <si>
    <t>Verificando el cumplimiento de las condiciones pactadas en el contrato o convenio y sus anexos</t>
  </si>
  <si>
    <t xml:space="preserve">En caso de no cumplimiento se procedera a las modificaciones de las condiciones o  se aplicaran los criterios de glosa o planes de mejora a los que haya lugar de acuerdo con los anexos respectivos, soportados en comunicación electronica o fisica.  
</t>
  </si>
  <si>
    <t xml:space="preserve">Como soporte de la ejecución del control se cuenta con:
Infomes de supervisión y actas. 
</t>
  </si>
  <si>
    <t>Procedimiento:
SDS-GSP-PR-006 SEGUIMIENTO A LAS ACCIONES EN SALUD PÚBLICA
Lineamiento:
SDS-GSP-LN-001   METODOLOGIA PARA SEGUIMIENTO A LA EJECUCIÓN DE LAS ACCIONES PSPIC Y LA GESTIÓN DE LA SALUD PÚBLICA CONTRATADO CON LAS SUBREDES INTEGRADAS DE SERVICIOS DE SALUD – ESE</t>
  </si>
  <si>
    <t>Recurso humano: Supervisores, profesionales especializados, universitarios y técnicos apoyo a la supervisión o interventoria
Recurso Financiero.
Recurso fisico.
Recurso tecnologico</t>
  </si>
  <si>
    <t xml:space="preserve">GESTIÓN DE  INFORMACIÓN </t>
  </si>
  <si>
    <t xml:space="preserve">Los profesionales y/o técnicos del grupo de gestión de información.
</t>
  </si>
  <si>
    <t>Monitorearán la calidad de  las bases de datos preliminares y/o definitivas de las intervenciones  colectivas desarrolladas en el marco del Plan de Salud Pública de Intervenciones colectiva - PSPIC, realizadas en el nivel local por las Subredes Integradas de Servicios de Salud,</t>
  </si>
  <si>
    <t xml:space="preserve">Verificar en los aplicativos  los  datos cargados por las subredes,  frente al cumplimiento de las directrices establecidas en los lineamientos que hacen parte integral de los convenios  </t>
  </si>
  <si>
    <t xml:space="preserve">En caso de encontrar inconsistencias requeriran a las Subredes Integradas de Servicios de Salud  los ajustes correspondientes y  emitiran conceptos técnicos  comunicando a las Subredes Integradas de Servicios de Salud y  al equipo de apoyo a la supervisión o a la  interventoria, según corresponda,  mediante oficio y/o correo electronico </t>
  </si>
  <si>
    <t xml:space="preserve">Como soporte de la ejecución del control se cuenta con: 
Aplicativos  gestión de la información del Plan de Salud Pública de Intervenciones Colectivas.
Conceptos tecnicos desfavorables
Oficio y/o correo electronico.  </t>
  </si>
  <si>
    <t xml:space="preserve">Procedimiento:
SDS-GSP-PR-013 GESTIÓN DE INFORMACIÓN DE LAS ACCIONES COLECTIVAS EN SALUD PÚBLICA. 
</t>
  </si>
  <si>
    <t>Recurso humano:Profesionales especializados, universitarios y técnico
Recurso tecnologico: Sistema de información, aplicativos, validadores
Recurso Financiero.
Recurso fisico.</t>
  </si>
  <si>
    <t xml:space="preserve">FACTORES SOBREVINIENTES </t>
  </si>
  <si>
    <t>Los profesionales asignado por los directivos de la Subsecretaria de Salud Pública</t>
  </si>
  <si>
    <t>Cada vez que se realicen los estudios previos para los contratos o convenios interadministrativos GSP - PSPIC</t>
  </si>
  <si>
    <t>Verificaran  que en la matriz de riesgos, se incluyan   posibles circunstancias o eventos sobrevinientes o de causa fortuita, que puedan afectar el normal desarrollo de las obligaciones o compromisos estblecidos.</t>
  </si>
  <si>
    <t xml:space="preserve">Revisaran cada matriz frente a los riesgos identificados de  De acuerdo con la Guia Compra Eficiente para la elaboración de la matriz de riesgos contractuales </t>
  </si>
  <si>
    <t>En caso de no encontrar  incluidos  los posibles riesgos  devolveran al profesional responsable para realizar los ajustes respectivos y notificaran a los directivos.</t>
  </si>
  <si>
    <t>Como soporte de la ejecucion del control se cuenta con:
Mapa de riesgo contractuales anexo a los estudios previso enviados a la Subdirección de Contratación</t>
  </si>
  <si>
    <t xml:space="preserve">Procedimientos:
1. SDS-GSP-PR-001 GESTIÓN TÉCNICA, ADMINISTRATIVA Y FINANCIERA DE LAS ACCIONES EN SALUD PUBLICA Y DEL PLAN DE SALUD PÚBLICA DE INTERVENCIONES COLECTIVAS - PSPIC. 
</t>
  </si>
  <si>
    <t>DISPONIBILIDAD DE  PRODUCTOS BIOLOGICOS (PAI PERMANENTE Y COVID - 19)</t>
  </si>
  <si>
    <t>El  profesional especializado Cadena de frio designado por la Subdirección de Acciones Colectivas</t>
  </si>
  <si>
    <t xml:space="preserve">
Realizar seguimiento a la coherencia entre las necesidades identificadas e: ( i. productos biologicos  vacunas del  esquema permanente y ii. vacunas COVID- 19) vs su disponibilidad  oportuna, suficiente y racional,  para contribuir la prevenciòn de las enfermedades inmunoprevenibles y el uso racional de las vacunas.</t>
  </si>
  <si>
    <t>Verificando en los aplicativos distritales y nacionales segùn aplique, la trazabilidad en la recepcion, entrega, utilización y posible perdida de: ( i. productos biologicos  vacunas del  esquema permanente y ii. vacunas COVID- 19)</t>
  </si>
  <si>
    <t>En caso de no encontrar coherencia, consolidar, analizar y documentar la situaciòn y segùn sea pertinente acciones de mejora interna, en el proceso o con otras dependencias y actores del sistema y comunicar al Ministerio de Salud y Protecciòn Social según aplique y planificar la disponibilidad de     productos biologicos (PAI permanente y COVID - 19), de acuerdo con las necesidades de la poblacion según datos historicos (dosis aplicadas, reporte de saldos y solicitudes de  actores del sistema, con el fin de brindar alguna recomendacion tecnica a fin de que los biologicos sean distribuidos de manera adecuada.</t>
  </si>
  <si>
    <t xml:space="preserve">Como soporte de la ejecucion del control se cuenta con:
Aplicativos PAIWEB 2,0  y PAI Distrital 
Memorandos y correos internos
Oficios al MSPS y otros actores del sistema
Actas de reunión 
Documentos relacionados.
Formato de arqueo
</t>
  </si>
  <si>
    <t>1. SDS - GSP - PR- 015 PROCEDIMIENTO GESTIÓN  DE PLANES, PROGRAMAS Y ACCIONES DE INTERES EN SALUD PÚBLICA.
2. SDS-GSP-PR-010 DESARROLLO DE LAS ACCIONES COLECTIVAS EN SALUD PÚBLICA</t>
  </si>
  <si>
    <t>Recurso humano:Profesionales especializados, universitarios y técnicos
Recurso tecnologico: Sistema de información 
Recurso Financiero.
Recurso fisico.</t>
  </si>
  <si>
    <t>CONTROL PERDIDAS DE VACUNAS DISTRIBUIDAS</t>
  </si>
  <si>
    <t>Realizar el monitoreo  de la aplicación, los saldos de vacunas y uso de los productos biologicos frente a las entregas realizadas, monitoreando  la dinámica de aplicacion vs cantidades en terreno, con el fin de identificar la proyeccion de aplicacion de las vacunas y asi mismo las posibles perdidas,  para disminuir el porcentaje de perdidas de productos biologicos</t>
  </si>
  <si>
    <t>Verificar en las bases de datos  las cantidades  de productos biologicos administrados por cada entidad  frente a la entrega realizada.</t>
  </si>
  <si>
    <t>En el momento de identificar que exista un posible riesgo de perdida, ya sea por ritmo de aplicacion, cantidad de biologicos recibidas, se debe anlizar, documentar la situaciòn y segùn sea pertinente acciones de mejora interna, en el proceso o con otras dependencias y actores del sistema y comunicar al Ministerio de Salud y Protecciòn Social según aplique y planificar la disponibilidad de     productos biologicos (PAI permanente y COVID - 19), de acuerdo con las necesidades de la poblacion según datos historicos (dosis aplicadas, reporte de saldos y solicitudes de  actores del sistema, con el fin de brindar alguna recomendacion tecnica a fin de que los biologicos sean distribuidos de manera adecuada.</t>
  </si>
  <si>
    <t xml:space="preserve">Como soporte de la ejecucion del control se cuenta con:
Aplicativos PAIWEB 2,0  y PAI Distrital 
Memorandos y correos internos
Oficios al MSPS y otros actores del sistema
Actas de reunión 
Documentos relacionados.
Formato de dosis aplicadas a diario.
Bases de datos </t>
  </si>
  <si>
    <t>Realizar seguimiento a los contratos o convenios inteadministrativos
Establecer necesidades de nuevos convenios o contratos interadministrativos o de modificaciones contractuales, documentando la necesidad y su justificación.
Establecer las directrices para la gestión de pagos de los contratos y convenios interadministrativos, recibir y revisar y gestionar la aprobación de la factuación y documentos de pago de las Subredes
Realizar el seguimiento a la ejecución presupuestal de los contratos y convenios interadministrativos a traves de SEGPLAN
Socializar las condiciones contratuales legalizadas, establecer las directrices para criterios de glosa y facturación 
Realizar seguimiento a los contratos o convenios interadministrativos y generar  los informes de supervisión de los contratos o convenios interadministrativos
Establecer las directrices para registro de información de las  actividades en los entornos cuidadores,  revisando los datos reportados por las Subredes Integradas de Servicios de Salud.
Comunicar a la Subredes, equipo de apoyo a la supervisión o firma interventora, segun corresponda, los resultados
Determinar y valorar el posible riesgo de acuerdo con la Guia de Colombia Compra Eficiente y las directrices institucionales, asi como los controles para los contratos o convenios interadministrativo.
Realizar seguimiento al cumplimiento de los controles como parte de la supervisión..</t>
  </si>
  <si>
    <t xml:space="preserve">02/01/2023 al 
31/01/2024
</t>
  </si>
  <si>
    <t xml:space="preserve">Ejecutar presupuestos, proyectos de inversión  y acciones a ejecutar.
Solicitar modificaciones contractuales.
Reprogramar recursos.
Aplicar las glosas y planes de mejora respectivos.
</t>
  </si>
  <si>
    <t xml:space="preserve">
Documentar la situaciòn actual frente a coberturas de vacunaciòn (permanente y COVID - 19).
Establecer acciones conjuntas con las dependencias de la secretaria para aumentar las coberturas de vacunación 
Coordinar con el MSPS las cantidades de productos biologicos (vacunas permanente y COVID- 19) necesarias de acuerdo  con las tendencias en el uso  en coherencia con la situación actual 
Incrementar las estrategias de informaciòn y comunicaciòn en salud para incentivar la vacunación</t>
  </si>
  <si>
    <t>02/02/2023 al 31/01/2024</t>
  </si>
  <si>
    <t>Establecer planes de contingencia.
Realizar seguimiento a dichos planes.</t>
  </si>
  <si>
    <t>Falta de articulación con las alcaldías locales</t>
  </si>
  <si>
    <t>No disponer de Gestores locales para la participación y acompañamiento</t>
  </si>
  <si>
    <t>Posibilidad de Afectación reputacional  por la no presencia del sector salud  en los  Espacios de Participación ciudadanía por no disponer de Gestores locales para la participación y acompañamiento.</t>
  </si>
  <si>
    <t>Falta de articulación  interinstitucional en la SDS.</t>
  </si>
  <si>
    <t>Gestión deficiente en  garantizar que los ejecutores de los objetos de control social participen y/ó entreguen la información actualizada</t>
  </si>
  <si>
    <t xml:space="preserve">
Posibilidad de Afectación reputacional por suministrar Información errónea  a la ciudadanía para el ejercicio del Control Social, por no garantizar que los ejecutores de los objetos de control social participen y/ó entreguen la información actualizada en las mesas de dialogo.</t>
  </si>
  <si>
    <t>Falta de claridad en la interpretación de la normatividad para los procesos de participación social en cuanto a las formas de participación.</t>
  </si>
  <si>
    <t>Gestión deficiente del Grupo de Gestión Institucional  frente a las Oficinas y las formas de participación social</t>
  </si>
  <si>
    <t xml:space="preserve">Posibilidad de Afectación reputacional por no brindar asistencia y fortalecimiento del Sector salud a las Oficinas y las formas de participación social por Gestión deficiente del Grupo de Gestión Institucional  </t>
  </si>
  <si>
    <t xml:space="preserve">No disponer en el proceso, de la información actualizada, oportuna y precisa sobre aspectos normativos, trámites y servicios, procedimientos, lineamientos y demás aplicables al Sistema General de Seguridad Social en Salud. </t>
  </si>
  <si>
    <t xml:space="preserve">Que el talento humano no reúna los requisitos de educación, formación, habilidades y experiencia requeridos para un óptimo desempeño del proceso. </t>
  </si>
  <si>
    <t>Posibilidad de Afectación reputacional por suministrar Información deficiente en la orientación a la ciudadanía en salud, causado por Talento humano que no reune los requisitos requeridos para el óptimo desempeño.</t>
  </si>
  <si>
    <t xml:space="preserve"> Falta de articulación con los Fondos de desarrollo locales.</t>
  </si>
  <si>
    <t>Desconocimiento de la normatividad y línea establecida para los Proyectos de Inversión Local en salud.</t>
  </si>
  <si>
    <t>Posibilidad de Afectación reputacional por no contar con la Línea técnica del Sector Salud derivado de la no elaboración, actualización y socialización de Documentos técnicos facilitadores para la correcta formulación, ejecución y seguimiento de Proyectos de Inversión Local en salud, debido a la falta de articulación con otras áreas de la SDS y no contar con el Grupo de Proyectos de Inversión Local en Salud - GPIL de la dirección.</t>
  </si>
  <si>
    <t>No realizar seguimiento de los planes de acción aprobados en el marco de los convenios suscritos por las Direcciones de la Subsecretaria Gestión Territorial, Participación y Servicio a la ciudadanía.</t>
  </si>
  <si>
    <t>Desconocimiento de la normatividad vigente, el Clausulado y Planes de Acción.</t>
  </si>
  <si>
    <t xml:space="preserve">Posibilidad de afectación Económica y reputacional por no realizar seguimiento permanente a la ejecución de las alianzas contractuales con terceros suscritos por las Direcciones de la Subsecretaria Gestión Territorial, Participación y Servicio a la ciudadanía, sin cumplimiento del objeto esperado, o de los Planes de Acción aprobados y/o de los Productos estipulados, debido al desconocimiento de la normatividad vigente, el Clausulado y los Planes de Acción.
</t>
  </si>
  <si>
    <t>Talento humano no reune los requisitos de educación, formación, habilidades y experiencia requeridos para un óptimo desempeño del proceso.</t>
  </si>
  <si>
    <t xml:space="preserve"> Desconocimiento de la normatividad y Acciones afirmativas definidas en las Políticas Públicas en los grupos Diferenciales.</t>
  </si>
  <si>
    <t>Posibilidad de Afectación reputacional por Procesos de Participación, Organización y movilización Social, en los Grupos Diferenciales, sin cumplimiento en las acciones definidas en las Políticas Públicas, causado por el Desconocimiento de la normatividad y Acciones afirmativas definidas en las Políticas Públicas en los grupos Diferenciales.</t>
  </si>
  <si>
    <t>Falta de continuidad y oportunidad en la contratación del talento humano.</t>
  </si>
  <si>
    <t>No realizar monitoreo al cumplimiento a la oportunidad de los tiempos de respuesta para todas las peticiones presentados por la ciudadanía.</t>
  </si>
  <si>
    <t>Política y Gerencia estratégica
Planeación y Gestión sectorial
Planeación Institucional y Calidad
Gestión de Comunicaciones
Gestión de conocimiento e Innovación
Gestión en salud Pública
Gestión de urgencias, emergencias y Desastres
Calidad de Servicios de Salud
Asegurar Salud
Provisión de Servicios de Salud
Inspección, vigilancia y control
Gestión del Talento Humano
Gestión de bienes y Servicios
Gestión Jurídica
Gestión Financiera
Gestión Contractual
Gestión de TIC
Evaluación, Seguimiento y Control a la Gestión
Control Disciplinario</t>
  </si>
  <si>
    <t>Posibilidad de Afectación reputacional por Gestionar las peticiones de los ciudadanos, por fuera de los términos establecidos por la Ley, debido a la falta de monitoreo al cumplimiento a la oportunidad de los tiempos de respuesta para todas las peticiones presentados por la ciudadanía.</t>
  </si>
  <si>
    <t>Falta de directrices y decisiones estratégicas para los procesos relacionados con la implementación del MS</t>
  </si>
  <si>
    <t>No gestión de la Instancia de seguimiento del MST</t>
  </si>
  <si>
    <t>Posibilidad de afectación reputacional por no ajustar el Modelo de Salud en el Distrito Capital, con un enfoque poblacional-diferencial, de género, participativo, resolutivo y territorial, por la no gestión de la Instancia de seguimiento</t>
  </si>
  <si>
    <t>FINANCIERO</t>
  </si>
  <si>
    <t>Verificará las asignaciones de los recursos en el Plan Anual de Adquisiciones</t>
  </si>
  <si>
    <t>Para permitir el desarrollo de las actividades relacionadas con la Participación Social en la Gestión Local en Salud</t>
  </si>
  <si>
    <t>En caso de presentarse falta de recursos lo informará al gerente del Proyecto mediante correo electrónico.</t>
  </si>
  <si>
    <t>Modificaciones PAA</t>
  </si>
  <si>
    <t>PAA</t>
  </si>
  <si>
    <t>Humano</t>
  </si>
  <si>
    <t>TERRITORIAL</t>
  </si>
  <si>
    <t>Los Subdirectores Territoriales (a)</t>
  </si>
  <si>
    <t>Realizará seguimiento a las actividades desarrolladas por los Gestores territoriales</t>
  </si>
  <si>
    <t>Mediante la revisión de los Informe de actividades</t>
  </si>
  <si>
    <t>En caso de no encontrar soportes de actividades, lo devolverá al Gestor territorial para realizar los ajustes respectivos, mediante correo electrónico.</t>
  </si>
  <si>
    <t>Seguimiento a los Informes de Gestores territoriales</t>
  </si>
  <si>
    <t>Informes de Gestores territoriales</t>
  </si>
  <si>
    <t>MESAS DE DIALÓGO</t>
  </si>
  <si>
    <t>Los profesionales del grupo de Control social</t>
  </si>
  <si>
    <t>realizará mesas de dialogo para el seguimiento y control de los objetos de Control priorizados</t>
  </si>
  <si>
    <t>gestionando la presencia de los ejecutores para el suministro correcto de información actualizada</t>
  </si>
  <si>
    <t>En caso de que los ejecutores no puedan asistir o entregar información, se programará una sesión extraordinaria; lo anterior verificable mediante correos electronicos o actas de mesa de dialogo.</t>
  </si>
  <si>
    <t>Actas Mesas de Dialógo</t>
  </si>
  <si>
    <t xml:space="preserve">BASE CONTROL SOCIAL </t>
  </si>
  <si>
    <t>El Líder del Procedimiento Control Social (Subdirector Territorial)</t>
  </si>
  <si>
    <t>revisará la actualización de la Base de datos de los objetos de control social  adelantada por el grupo de control Social</t>
  </si>
  <si>
    <t>Mediante la gestión y revisión de la información general de este ejercicio, como enlaces técnicos, contactos, últimos avances y compromisos de estos.</t>
  </si>
  <si>
    <t>En caso de no encontrar actualizada notificará via correo a los profesionales del Grupo para los ajustes respectivos.</t>
  </si>
  <si>
    <t xml:space="preserve">Bases de Datos actualizada
</t>
  </si>
  <si>
    <t>Correos Electrónicos y Actas</t>
  </si>
  <si>
    <t>El profesional especializado</t>
  </si>
  <si>
    <t>Modificaciones al PAA</t>
  </si>
  <si>
    <t>GESTIÓN INSTITUCIONAL</t>
  </si>
  <si>
    <t>El profesional especializado enlace del grupo de Gestión institucional</t>
  </si>
  <si>
    <t>realizará seguimiento a la ejecución del Plan de Acción de las actividades del Equipo de Gestión Institucional</t>
  </si>
  <si>
    <t>mediante la revisión de los Informe mensuales de los Gestores Institucionales</t>
  </si>
  <si>
    <t>En caso de no encontrar avances de actividades, lo retroalimentara al Profesional para realizar los ajustes respectivos, mediante correo electrónico y/o socialización en reuniones de equipo.</t>
  </si>
  <si>
    <t xml:space="preserve">Correo electrónicos y retroalimentaciones </t>
  </si>
  <si>
    <t>Correos Electrónicos</t>
  </si>
  <si>
    <t>JORNADAS DE FORTALECIMIENTO</t>
  </si>
  <si>
    <t>El director</t>
  </si>
  <si>
    <t>liderara la ejecución de jornadas de fortalecimiento y socializaciones continuas sobre las temáticas que permitan la adecuada orientación e información a la Ciudadanía en salud</t>
  </si>
  <si>
    <t>Mediante reuniones generales, por canal, presenciales y/o virtuales.</t>
  </si>
  <si>
    <t>En caso de identificar nuevas temáticas y normas, socializarlas al interior del grupo, verificable en acta de reunión.</t>
  </si>
  <si>
    <t>Actas de comité mensuales</t>
  </si>
  <si>
    <t>ACTUALIZACIÓN NORMATIVIDAD</t>
  </si>
  <si>
    <t>El profesional enlace de Orientación e información</t>
  </si>
  <si>
    <t>Cada vez que se presente</t>
  </si>
  <si>
    <t>Realizará seguimiento de la información sobre normatividad, programas, trámites y servicios que sé divulgan en los diferentes canales de Servicio al Ciudadano de la SDS</t>
  </si>
  <si>
    <t>Mediante la revisión de información remitida por las dependencias SDS y entidades Externas</t>
  </si>
  <si>
    <t>En caso de identificar nuevas directrices, socializarlas por correo electrónico al personal competente.</t>
  </si>
  <si>
    <t>Correos electrónicos</t>
  </si>
  <si>
    <t>ESTRATEGIA</t>
  </si>
  <si>
    <t xml:space="preserve">Activará estrategias ante la caída de aplicativos de consulta de información para la atención ciudadana </t>
  </si>
  <si>
    <t>Mediante filtro en fila, orientaciones grupales, articulación del redireccionamiento de ciudadanos a otros puntos de orientación en salud</t>
  </si>
  <si>
    <t>Tal situación se documentará en listados conforme al Plan de contingencias establecido.</t>
  </si>
  <si>
    <t>Plan de contingencia</t>
  </si>
  <si>
    <t>Plan de Contigencia</t>
  </si>
  <si>
    <t>PILS</t>
  </si>
  <si>
    <t>El profesional enlace del Grupo de PIL</t>
  </si>
  <si>
    <t>realizará espacios de concertación con las áreas de las SDS y el Grupo de Proyectos de Inversión Local en Salud – GPIL</t>
  </si>
  <si>
    <t>para revisar y/o actualizar la línea técnica del Sector Salud</t>
  </si>
  <si>
    <t>en caso de presentarse compromisos y nuevas directrices, se programarán reuniones extraordinarias para definición de las acciones</t>
  </si>
  <si>
    <t xml:space="preserve">Correo electrónico 
</t>
  </si>
  <si>
    <t xml:space="preserve">Correo electrónico de alertas
</t>
  </si>
  <si>
    <t>TABLERO CONTROL</t>
  </si>
  <si>
    <t xml:space="preserve">El Líder del procedimiento de Gestíon de Proyectos de Inversión Local en Salud (Subdirector Territorial)  </t>
  </si>
  <si>
    <t>Realizará seguimiento al Tablero de Control</t>
  </si>
  <si>
    <t>revisará las variables contenidas en el Tablero de Control, como el análisis de la caracterización de la Población, insumo para la documentación y actualización de la línea técnica</t>
  </si>
  <si>
    <t xml:space="preserve">En caso de presentarse inconsistencias, se realizará reunión con el Grupo PIL para que se realice los ajustes necesarios y se reporte los seguimientos por cada una de las Subdirecciones. </t>
  </si>
  <si>
    <t>Tablero de Control
Actas Trimestrales de seguimiento</t>
  </si>
  <si>
    <t>Tablero de control
Actas</t>
  </si>
  <si>
    <t>ALIANZAS CON TERCEROS</t>
  </si>
  <si>
    <t>El profesional designado por las direcciones</t>
  </si>
  <si>
    <t xml:space="preserve">realizará seguimiento al desarrollo del Plan de Acción y de cada una de las actividades definidas en los componentes pactados en la Alianza contractual con terceros, </t>
  </si>
  <si>
    <t>mediante los comités técnico, otras reuniones concertadas de seguimiento y la revisión de los Informes pactados, radicado por el Cooperante, Asociado, Contratista o Consultor.</t>
  </si>
  <si>
    <t>En caso de encontrar inconsistencias, notificará al Cooperante, Asociado, Contratista o Consultor para realizar los ajustes respectivos, mediante correo electrónico y/o comités técnicos.</t>
  </si>
  <si>
    <t>Actas de reunión y correos electrónicos</t>
  </si>
  <si>
    <t>ESTADO FINANCIERO</t>
  </si>
  <si>
    <t>El Profesional financiero designado</t>
  </si>
  <si>
    <t>realizará seguimiento al Estado financiero de las alianzas contractuales con terceros,</t>
  </si>
  <si>
    <t>mediante revisión de la ejecución financiera frente los compromisos adquiridos contractualmente.</t>
  </si>
  <si>
    <t>En caso de encontrar inconsistencias frente a lo pactado y ejecutado, generara las respectivas alertas tempranas socializadas al Supervisor mediante correos electrónicos y/ó comites técnicos.</t>
  </si>
  <si>
    <t>dos veces durante la vigencia de la alianza con terceros,</t>
  </si>
  <si>
    <t>realizará Jornada de fortalecimiento en temas financieros a los Supervisores y equipos técnicos de las alianzas con terceros</t>
  </si>
  <si>
    <t>mediante reuniones generales</t>
  </si>
  <si>
    <t>Al finalizar cada jornada se realizará ejercicio de identificación de nuevas necesidades, verificable en actas de reunión.</t>
  </si>
  <si>
    <t>Actas de reunión</t>
  </si>
  <si>
    <t>POLÍTICAS</t>
  </si>
  <si>
    <t xml:space="preserve">El líder del procedimiento de Gestión Poblacional (Subdirector Territorial), </t>
  </si>
  <si>
    <t>Realizara seguimiento a los Planes de Acción de las Políticas Públicas Poblacionales a cargo de los Profesionales responsables de la Dirección,</t>
  </si>
  <si>
    <t>Mediante la revisión informes trimestrales</t>
  </si>
  <si>
    <t xml:space="preserve"> En caso de no encontrar soportes de actividades, lo retroalimentara al Profesional para realizar los ajustes respectivos, mediante correo electrónico y/o actas de comité.</t>
  </si>
  <si>
    <t>Informe cualitativo y matriz Políticas Poblacionales.</t>
  </si>
  <si>
    <t>POBLACIONAL</t>
  </si>
  <si>
    <t xml:space="preserve">Los Subdirectores Territoriales (a), </t>
  </si>
  <si>
    <t>Realizara seguimiento a los Planes de Trabajo de los referentes de las Políticas Poblacionales de la Dirección</t>
  </si>
  <si>
    <t>Mediante la revisión informes mensuales</t>
  </si>
  <si>
    <t>En caso de no encontrar soportes de actividades, lo retroalimentara al Profesional para realizar los ajustes respectivos, mediante correo electrónico.</t>
  </si>
  <si>
    <t>Informe mensual de los referentes aprobados por los Subdirectores.</t>
  </si>
  <si>
    <t>JORNADAS DE FORTALECIMIENTO PQRS</t>
  </si>
  <si>
    <t xml:space="preserve">Director(a) de Servicio a la Ciudadanía, o su delegado, </t>
  </si>
  <si>
    <t>liderará las jornadas de fortalecimiento y sensibilizaciones de calidad de la respuesta y sobre las temáticas que permitan la adecuada gestión oportuna del trámite del derecho de petición a su cargo</t>
  </si>
  <si>
    <t>Mediante reuniones grupales y acompañamientos</t>
  </si>
  <si>
    <t>En caso de identificar nuevas temáticas y normas, se socializarán al interior de la SDS, verificable en acta de reunión.</t>
  </si>
  <si>
    <t>SDGPC</t>
  </si>
  <si>
    <t>El Sistema Distrital para la Gestión de Peticiones Ciudadanas</t>
  </si>
  <si>
    <t>Informa a los operadores vía correo electrónico, el estado y cantidad de Peticiones asignadas para su respuesta dentro de los términos de Ley</t>
  </si>
  <si>
    <t>Genera una alerta en la Bandeja de Gestión, semaforizando aquellos próximos a vencer.</t>
  </si>
  <si>
    <t>El Sistema Distrital para la Gestión de Peticiones Ciudadanas arroja la semaforización automáticamente</t>
  </si>
  <si>
    <t>Sistema Distrital para la Gestión de Peticiones Ciudadanas</t>
  </si>
  <si>
    <t>Tecnológicos</t>
  </si>
  <si>
    <t>PETICIÓN</t>
  </si>
  <si>
    <t>El Grupo de Gestión de peticiones de la Dirección de Servicio a la Ciudadanía</t>
  </si>
  <si>
    <t>Semanalmente</t>
  </si>
  <si>
    <t>Monitoreara semanalmente el cumplimiento a la oportunidad de los tiempos de respuesta para todas las peticiones presentadas por la ciudadanía que se encuentran en el Sistema Distrital para la Gestión de Peticiones Ciudadanas</t>
  </si>
  <si>
    <t>Mediante los reportes de la plataforma</t>
  </si>
  <si>
    <t>En caso de identificar la no oportunidad en los plazos de respuesta establecidos, mediante correo electrónico se informará a la dependencia competente de tal situación para que tome las medidas correspondientes. Dicha comunicación se enviará con copia Oficina de Asuntos disciplinarios y Control Interno</t>
  </si>
  <si>
    <t>Correos enviados y reporte del SDQS y Bases de Datos de responsables</t>
  </si>
  <si>
    <t>INSTANCIA</t>
  </si>
  <si>
    <t>El Subsecretario de Gestión Territorial, Participación y Servicio a la Ciudadanía o su delegado</t>
  </si>
  <si>
    <t>Bimensualmente</t>
  </si>
  <si>
    <t>Realizará la sesion de la Instancia en su calidad de Secretario técnico</t>
  </si>
  <si>
    <t>Para desarrollar el seguimiento de la gestión de los procesos relacionados con la Imprementación del MST</t>
  </si>
  <si>
    <t>En caso de presentarse compromisos y nuevas directrices, servirá de canal de comunicación   entre las diferentes líneas operativas del MST.</t>
  </si>
  <si>
    <t xml:space="preserve">Actas de Seguimiento </t>
  </si>
  <si>
    <t>Sesion de la Instancia</t>
  </si>
  <si>
    <t xml:space="preserve">Realizar informes que den cuenta del proceso de gestión y posicionamiento sectorial e intersectorial de las Agendas Sociales del Cuidado a nivel local. </t>
  </si>
  <si>
    <t>Redistribución de Funciones y articulación con las SISS con el objeto de tener presencia del sector Salud en los Espacios de Participación ciudadana en  las localidades.</t>
  </si>
  <si>
    <t xml:space="preserve"> Realizar Asistencias Técnicas y Mesas de Diálogo con las veedurías ciudadanas en salud. </t>
  </si>
  <si>
    <t>Realizar Informe para entregar a la ciudadanía subsanando la información errónea</t>
  </si>
  <si>
    <t>Asistencias Técnicas realizadas a las USS, EAPB-IPS a partir de sus necesidades, y a los espacios e instancias de Participación Social para el desarrollo y fortalecimiento de su gestión.</t>
  </si>
  <si>
    <t>Realizar Informe con directrices del sector salud para el fortalecimiento de la Participación Social, para entregar a las Oficinas y las formas de Participación Social en Salud.</t>
  </si>
  <si>
    <t>Jornadas de Fortalecimiento  de las competencias de los servidores públicos que atienden a la ciudadanía.</t>
  </si>
  <si>
    <t>Brindar asistencia técnica de acuerdo a requerimientos solicitados por los FDL, equipos ejecutores  en el marco de la formulación, ejecución y/o seguimiento de los proyectos de inversión local en salud.</t>
  </si>
  <si>
    <t xml:space="preserve">Realizar Informe consolidado de los proyectos de inversión local en salud, diligenciar la matriz de alertas, e informar de las inconsistencias encontradas </t>
  </si>
  <si>
    <t>Seguimiento mensual a la ejecución de las Alianzas con terceros</t>
  </si>
  <si>
    <t xml:space="preserve">Desarrollo de actividades de sensibilización, visibilización y transversalización de los enfoques poblacionales, diferenciales y de género priorizados. </t>
  </si>
  <si>
    <t>Realizar seguimientos semanal, a la oportunidad de la respuesta de peticiones próximas a vencer</t>
  </si>
  <si>
    <t>Realizar informe anual de resultados del Modelo de Salud Territorial con base en los indicadores de seguimiento convenidos y de cara a su mejora continua.</t>
  </si>
  <si>
    <t>Evaluación de temas y acciones estratégicos del MST.</t>
  </si>
  <si>
    <t xml:space="preserve">Gestionar las solicitudes de tramites sin tener en cuenta los términos establecidos. 
</t>
  </si>
  <si>
    <t>No realizar las actividades necesarias para la gestión de los trámites y servicios solicitados en los términos establecidos</t>
  </si>
  <si>
    <t>Posibilidad de afectación reputacional y/o economica por gestionar las solicitudes de tramites sin tener en cuenta los términos establecidos debido a no realizar las actividades necesarias para la gestión de los trámites y servicios solicitados en los términos establecidos.</t>
  </si>
  <si>
    <t>Caducidad en las investigaciones administrativas  (IVC de Servicios de Salud), que afecta el cumplimiento de los planes y su respectivo seguimiento, así como el detrimento en los recursos en la entidad y genera también posibles hallazgos ante organos de control, sean éstos internos o externos.</t>
  </si>
  <si>
    <t>Demoras en el proceso administrativo sancionatorio.</t>
  </si>
  <si>
    <t>Posibilidad de afectación reputacional y/o economica  por caducidad en las investigaciones administrativas  (IVC de Servicios de Salud), que afecta el cumplimiento de los planes y su respectivo seguimiento, así como el detrimento en los recursos en la entidad y genera también posibles hallazgos ante organos de control, sean éstos internos o externos debido a  demoras en el proceso administrativo sancionatorio.</t>
  </si>
  <si>
    <t>Desarrollar  las visitas de verificación del Sistema Unico de Habilitación sin cumplir la programación o fuera de los términos establecidos.</t>
  </si>
  <si>
    <t>No realizar la verificación y gestión de las actividades del sistema único de habilitación.</t>
  </si>
  <si>
    <t>No Aplica</t>
  </si>
  <si>
    <t>Posibilidad de afectación reputacional y/o economica por  Desarrollar  las visitas de verificación del Sistema Unico de Habilitación sin cumplir la programación o fuera de los términos establecidos debido a no realizar la verificación y gestión de las actividades del sistema único de habilitación.</t>
  </si>
  <si>
    <t>Programar los términos en la matriz de seguimiento y verificar su cumplimiento, así mismo en el sistema de información (si aplica)</t>
  </si>
  <si>
    <t>El profesional / técnico responsable de la gestión del trámite</t>
  </si>
  <si>
    <t xml:space="preserve">Cada vez que se presente una solicitud </t>
  </si>
  <si>
    <t>Se verificará el cumplimiento de los términos fijados a través de la semaforización y se comunicará al usuario la aprobación o negación del trámite</t>
  </si>
  <si>
    <t>En caso de que el trámite este próximo a vencer se priorizará para dar celeridad y cumplir con los términos establecidos.</t>
  </si>
  <si>
    <t>Matriz de seguimiento de trámites y reporte SEGPLAN.</t>
  </si>
  <si>
    <t>Definidas en cada uno de los respectivos procedimientos de los diferentes tramites asociados.  (Ver ISOLUCIÓN)</t>
  </si>
  <si>
    <t>Tecnológicos 
Humanos</t>
  </si>
  <si>
    <t>Revisión de las bases de datos</t>
  </si>
  <si>
    <t>Los técnicos encargados de cada subproceso</t>
  </si>
  <si>
    <t>Cada vez que se realiza el reparto de expedientes</t>
  </si>
  <si>
    <t>Revisión en las bases de datos</t>
  </si>
  <si>
    <t>Los tiempos de devolución de los expedientes entregados a cada abogado para sustanciación y verificación de la entrega oportuna de los mismos</t>
  </si>
  <si>
    <t>En caso de identificarse entrega no oportuna se comunicará al revisor correspondiente</t>
  </si>
  <si>
    <t xml:space="preserve">*Correo electrónico: el soporte de la ejecución del control es la base de datos </t>
  </si>
  <si>
    <t>Definidas en el procedimiento respectivo: Investigaciones Administrativas en Salud - Código SDS-IVC-PR-045</t>
  </si>
  <si>
    <t>Seguimiento cronograma</t>
  </si>
  <si>
    <t xml:space="preserve">El profesional especializado </t>
  </si>
  <si>
    <t xml:space="preserve">Realizara seguimiento al cronograma de visitas de habilitacion, </t>
  </si>
  <si>
    <t>Verificando el cumplimiento de lo programdo vs ejecutado por la comisión asignada</t>
  </si>
  <si>
    <t xml:space="preserve">En caso de no cumplir dicha programacion se realizar la reprogramacion de las visita y se comunicara </t>
  </si>
  <si>
    <t>Por acto comisorio como evidencia de la ejecución del control se encuentra el cronograma con las observaciones pertinentes.</t>
  </si>
  <si>
    <t>Definidas en el procedimiento respectivo: Verificacion del Sistema Unico de Habilitacion - Código SDS-IVC-PR-001 VERIFICACION DEL SISTEMA UNICO DE HABILITACION</t>
  </si>
  <si>
    <t>Acciones de entrenamiento para realizar revisiones periódicas del estado de los trámites para dar cumplimiento a los tiempos fijados</t>
  </si>
  <si>
    <t>31 de diciembre de 2023</t>
  </si>
  <si>
    <t xml:space="preserve">Dar respuesta en la inmediatez al requierimiento y/o informar las novedades y necesidades que se presenten a la Alta Dirección </t>
  </si>
  <si>
    <t xml:space="preserve">Acciones de entrenamiento para evaluar los procesos y  mitigar la caducidad.
</t>
  </si>
  <si>
    <t>Se informará de forma inmediata a la Subdirección de IVC-PSS para la toma de desiciones orientadas tratar la contingencia.</t>
  </si>
  <si>
    <t>Acciones de entrenamiento para evaluar los procesos y  mitigar el incumplimiento en la programación de las visitas.</t>
  </si>
  <si>
    <t xml:space="preserve">
Se realiara reprogramacion de Viistas para dar cumplimiento a la programacion de las visitas de IVC.</t>
  </si>
  <si>
    <t xml:space="preserve"> Caducidad y/o pérdida de competencia en los procesos administrativos higiénico sanitarios de los establecimientos abiertos al público del D.C</t>
  </si>
  <si>
    <t xml:space="preserve">1. Elevado volumen de actas de visita con concepto desfavorable remitidas por las SUBREDES, que desbordan la capacidad operativa.                         
2.. Falta de seguimiento de términos y etapas a las investigaciones administrativas y a los recursos, aunado a las fallas en los reportes del SIIAS. </t>
  </si>
  <si>
    <t>Posibilidad de afectación económica y reputacional por Caducidad y/o pérdida de competencia en los procesos administrativos higiénico sanitarios de los establecimientos abiertos al público del D.C.  Por el elevado volumen de actas de visita con concepto desfavorable remitidas por las SUBREDES, que desbordan la capacidad operativa, y                  
falta de seguimiento de términos y etapas a las investigaciones administrativas y a los recursos, aunado a las fallas en los reportes del SIIAS</t>
  </si>
  <si>
    <t xml:space="preserve">   Desactualización de fecha de ejecutoria de la información en SIIAS de las investigaciones con sanciones pecuniarias</t>
  </si>
  <si>
    <t xml:space="preserve">Falta de seguimiento de fecha de ejecutoria  por el alto volumen de investigaciones con sanciones pecuniarias proferidas frente a la capacidad operativa para generar la información correspondiente en el SIIAS requeridos para el seguimiento y control.   </t>
  </si>
  <si>
    <t xml:space="preserve">Posibilidad de afectación económica y  reputacional por desactualizacion en SIIAS de la información de fecha de ejecutorias de las investigaciones con sanciones pecuniarias por la falta de seguimiento a la fecha de ejecutoria  por el alto volumen de sanciones proferidas frente a la capacidad operativa para generar informacion de seguimiento y control.  </t>
  </si>
  <si>
    <t xml:space="preserve">Incumplimiento de  las directrices  para la implementación de las acciones de vigilancia sanitaria y ambiental, en las localidades, establecidas en el marco de los contratos/convenios GSP PSPIC
  </t>
  </si>
  <si>
    <t xml:space="preserve">Falla  en el entendimiento y apropiación de los lineamientos para la operación de las acciones de vigilancia sanitaria, establecidas en el marco de los contratos/convenios GSP PSPIC.
Desconocimiento a las alertas de  los seguimientos al cumplimiento de los lineamientos implementados para la operación de la vigilancia sanitaria y ambiental. </t>
  </si>
  <si>
    <t xml:space="preserve">Posibilidad de afectación reputacional por Incumplimiento de  las directrices para la implementación de las acciones de vigilancia sanitaria y ambiental, en las localidades, establecidas en el marco de los contratos/convenios GSP PSPIC debido a la falta de entendimiento y apropiación de los lineamientos o de seguimiento al cumplimiento de los mismos para la operación de las acciones de  vigilancia sanitaria y ambiental   </t>
  </si>
  <si>
    <t xml:space="preserve">
La información disponible del evento de interés en Salud Pública no cuente con las características técnicas para ser comunicada a fin de orientar la toma de decisiones. </t>
  </si>
  <si>
    <t>Retrasos en las correcciones de la información verificada por la Subdirección y  generada para la  Vigilancia en Salud Pública, bases de datos no cumplan con criterios  establecidos                                                                      No cumplimiento de las directrices establecidas para el ingreso de información, por parte de la fuente primaria (instituciones prestadoras de salud IPS, subredes, policía nacional, y todas aquellas entidades que tengan conocimiento de un evento de interés en salud pública)</t>
  </si>
  <si>
    <t xml:space="preserve">Posibilidad de afectación reputacional, porque la información disponible de los eventos de interés en Salud Pública, no cuente con las características técnicas para orientar la toma de decisiones de la gestión en salud pública. 
Puntualmente, que se presente retrazos en las correcciones de la información verificada y, el no cumplimiento de las directrices establecidas para el ingreso de información por parte de  la fuente primaria. 
 </t>
  </si>
  <si>
    <t>ANÁLISIS DE LOS HALLAZGOS EN EL ACTA</t>
  </si>
  <si>
    <t xml:space="preserve">El abogado designado para la sustanciación y el abogado revisor </t>
  </si>
  <si>
    <t xml:space="preserve"> Cada vez que se va a emitir acto administrativo de inicio o archivo de investigación. </t>
  </si>
  <si>
    <t xml:space="preserve">Identificar aquellas investigaciones que de acuerdo con la normatividad vigente o a la falta de existencia de la persona natural o jurìdica no requieren inicio de investigación administrativa. </t>
  </si>
  <si>
    <t xml:space="preserve">Revisar las investigaciones  de acuerdo con a las intrucciones y lineamientos jurìdicos de la Subdirección para identificar expedientes con criterios de archivo. </t>
  </si>
  <si>
    <t xml:space="preserve">En caso e identificarse  investigaciones que no deberìan haberse iniciado, se debe solicitar al abogado que los proyeto dejar sin efecto las actuaciones, y retroalimentar con los revisores y demás abogados estos casos para evitar que se presenten a futuro. </t>
  </si>
  <si>
    <t xml:space="preserve">Como soporte del control queda el acto administrativo con visto bueno del abogado proyecto y visto bueno del abogado revisor. </t>
  </si>
  <si>
    <t>procedimiento 047 ; Instructivo SDS-IVC-INS-054</t>
  </si>
  <si>
    <t>Humanos, Tecnológicos (SIIAS)</t>
  </si>
  <si>
    <t>CONTROL DE TÉRMINOS DE RECURSOS</t>
  </si>
  <si>
    <t xml:space="preserve">Técnico operativo de apoyo al proceso. </t>
  </si>
  <si>
    <t>Verificar y hacer seguimiento a los reportes sobre recursos interpuestos y pendientes por notificar  generados por el SIIAS, a fi nde que su tràmite se realice dentro del año siguiente a la interposición</t>
  </si>
  <si>
    <t xml:space="preserve">Revisar los reportes: " Recursos creados notificados" y " recursos por resolver" generados por el Apicativo SIIAS, frente a la fechas de vencimiento de términos para resolver o enviar a la Oficina Jurídica.  
</t>
  </si>
  <si>
    <t xml:space="preserve">En caso de identificar expedientes con recurso sin gestionar, se debe informar al profesional especializado y realizar de manera priorizada el tràmite que corresponda y los requerimiento al grupo de apoyos y abogados.  </t>
  </si>
  <si>
    <t xml:space="preserve">Como soporte de control queda el reporte generado por el SIIAS, el correo, o el formato para eliminar según el caso, y las solicitudes realizadas a los abogados o a los apoyos que se desprenden de los resultados de los reportes las cuales deberan quedar soportadas por correo electrónico o acta de seguimiento. </t>
  </si>
  <si>
    <t>CONTROL DE TÉRMINOS DE FACULTAD SANCIONATORIA</t>
  </si>
  <si>
    <t>Una vez a la semana</t>
  </si>
  <si>
    <t xml:space="preserve">Hacer seguimiento a las investigaciones, para identificar con criterios de priorizacion expedientes  a los cuales no se les haya realizado actuación, no esten notificados o no esten con decisiòn final. </t>
  </si>
  <si>
    <t xml:space="preserve">Revisar los reportes generados por el aplicativo SIIAS, de: " Sin actuaciòn"; " Sin citación" " Sin notificación" " Sin resolución fallo" ,frente a los términos y requisitos legales, para garantizar su cumplimiento. </t>
  </si>
  <si>
    <t xml:space="preserve">En caso de identificar expedientes con sin tramitar, sin notificar o con configuración de la caducidad, se debe informar al profesional especializado, realizar de manera priorizada el tràmite que corresponda y los requerimiento al grupo de apoyos y abogados.  </t>
  </si>
  <si>
    <t xml:space="preserve">
EJECUTORIA DE SANCIONES PECUNIARIAS EXIGIBLES</t>
  </si>
  <si>
    <t>Técnico operativo asignado</t>
  </si>
  <si>
    <t xml:space="preserve">mensualmente </t>
  </si>
  <si>
    <t>Verificar y revisar manualmente   bajo los segmentos de bases de datos de sanciones, las resoluciones sanción que cumplan con los criterios para enviar a cobro, generando la constancia de ejecutoria y su registro en el SIIAS</t>
  </si>
  <si>
    <t xml:space="preserve">Realizar cruce de los expedientes ejecutoriados por vigencia con las resoluciones sancionatorias que aparecen en el tablero de control por vigencia. </t>
  </si>
  <si>
    <t>En caso  de encontrar actos administrativos sin constancia de ejecutoria, se informará y se  prirorizará su gestión</t>
  </si>
  <si>
    <t xml:space="preserve">Registro en el SIIAS de la fecha de ejecutoria </t>
  </si>
  <si>
    <t xml:space="preserve">Reporte de SIIAS </t>
  </si>
  <si>
    <t xml:space="preserve">CONTROL A LA OPERACIÓN DEL CONVENIO GSP-PSPIC 
VIGILANCIA SANITARIA </t>
  </si>
  <si>
    <t>Los profesionales de vigilancia de la salud ambiental de la SDS</t>
  </si>
  <si>
    <t xml:space="preserve">Cada vez que se creen o modifiquen los lineamientos para la ejecución de GSP PSPIC
 </t>
  </si>
  <si>
    <t xml:space="preserve">Mantener el seguimiento de la operación de la Vigilancia de la salud ambiental, a través de la generación de salidas de información del sistema de información y la asistencia técnica en todas las líneas de intervención. </t>
  </si>
  <si>
    <t xml:space="preserve">Verificar que se realicen sesiones de trabajo con los equipos de vigilancia de la salud ambiental de las Subredes Integradas de Servicios de Salud - E.S.E.,  para orientar la implementación de los lineamientos y directrices. de acuerdo con el cronograma establecido  y Consolidarán la información generada por el sistema para realizar seguimiento frente al cumplimiento de las metas </t>
  </si>
  <si>
    <t>En caso de encontrar incumplimiento en las acciones planeadas, informará a los equipos de las subredes y al supervisor del contrato/convenio para tomar las acciones correspondientes.</t>
  </si>
  <si>
    <t xml:space="preserve">Como  soporte se tendrán los correos electrónicos, presentaciones y  bases de datos. </t>
  </si>
  <si>
    <t>PROCEDIMIENTO 043  INT 038</t>
  </si>
  <si>
    <t>Humanos, Tecnológicos</t>
  </si>
  <si>
    <t>CONTROL A LA OPORTUNIDAD DE LA INFORMACIÓN PARA LA VIGILANCIA EN SALUD PÚBLICA</t>
  </si>
  <si>
    <t>Técnico y/ó profesional especializado de vigilancia epidemiológica .</t>
  </si>
  <si>
    <t>Trimestral </t>
  </si>
  <si>
    <t xml:space="preserve">Disponer de los tableros de control necesarios para revisar las bases de datos y entregar con oportunidad y coherencia la información producto de gestión de la información de la Vigilancia de los eventos de interés en Salud Publica. </t>
  </si>
  <si>
    <t xml:space="preserve">Verificando la coherencia de la información recibida de las subredes integradas se servicios de salud, de acuerdo con la programación en los tableros de control de los eventos de interés en Salud Publica. </t>
  </si>
  <si>
    <t xml:space="preserve">En caso de no contar con la entrega oportuna, se informará a la subred y/o supervisor del contrato mediante comunicación. </t>
  </si>
  <si>
    <t>Como soporte se tendrá bases de datos, actas, y/o tableros de control</t>
  </si>
  <si>
    <t>PROCEDIMIENTO 043</t>
  </si>
  <si>
    <t>CONTROL A LA CALIDAD DE LA INFORMACIÓN PARA LA VIGILANCIA EN SALUD PÚBLICA</t>
  </si>
  <si>
    <t xml:space="preserve">Validar la información de las bases de datos de los eventos de interés en Salud Publica, para garantizar que cumplan con los criterios de calidad y oportunidad; de acuerdo con la notificación, y la realimentación del seguimiento trimestral que realiza el Instituto nacional de salud INS.
</t>
  </si>
  <si>
    <t xml:space="preserve">Generando alertas frente a la verificación del cumplimiento de los atributos de calidad, definidos en la caracterización de los procesos; para de manera oportuna realizar las acciones que haya a lugar, conforme a la realimentación que desde el nivel central se realice a las subredes.
</t>
  </si>
  <si>
    <t>Si la información no es acorde, se notificará al referente técnico de la subred correspondiente, mediante correo electrónico.</t>
  </si>
  <si>
    <t>Correos electrónicos y actas de asistencias técnicas ó acompañamientos técnicos.</t>
  </si>
  <si>
    <t xml:space="preserve">Realizar seguimiento a la Información de las actividades de asistencia técnica a eventos pos vacúnales con énfasis en COVID 19 en las Instituciones prestadoras de salud IPS, conforme a la programación y priorización establecida desde la Secretaría Distrital de Salud.
</t>
  </si>
  <si>
    <t xml:space="preserve">Verificando mediante la notificación de eventos pos vacunales con énfasis en COVID-19 (298 SIVIGILA): calidad, oportunidad, y veracidad del dato. Y realizando seguimiento mediante unidad de análisis e investigación epidemiológica de campo IEC.   </t>
  </si>
  <si>
    <t>En caso de no encontrar coherencia, se informará a la subred de inmediato para la verificación de causa, y generar plan de mejora.</t>
  </si>
  <si>
    <t>Notificación, actas de unidades de análisis y documentos de IEC.</t>
  </si>
  <si>
    <t>Analisis y control de hallazgos en el acta,  Control de términos de facultad sancionatoria y Control de términos de recursos</t>
  </si>
  <si>
    <t xml:space="preserve">Analisis y control de hallazgos en el acta,  Control de términos de facultad sancionatoria y Control de términos de recursos y rediseño de las actuvidades. </t>
  </si>
  <si>
    <t xml:space="preserve">Monitoreo de Ejecutoria de sanciones pecuniarias exigibles.     </t>
  </si>
  <si>
    <t>Monitoreo y seguimiento de Ejecutoria de sanciones pecuniarias exigibles</t>
  </si>
  <si>
    <t xml:space="preserve">Realizar seguimiento a equipos de vigilancia sanitaria </t>
  </si>
  <si>
    <t>Establecer acciones de asistencia técnica a las subredes, así como comunicación periódica con el equipo de apoyo a la supervisión como seguimiento ante posible incumplimiento contractual</t>
  </si>
  <si>
    <t xml:space="preserve">Realizar seguimiento a información disponible del evento de interés en Salud Pública/seguimiento a la planeación de asistencia tecnia de eventos pos vacúnales </t>
  </si>
  <si>
    <t>Monitoreo a información disponible del evento de interés en Salud Pública/ Monitoreo de la asistencia técnica de eventos pos vacúnales enfocados en Covid -19</t>
  </si>
  <si>
    <t>Contestar fuera de los términos establecidos por la normatividad vigente las solicitudes realizadas por los diferentes usuarios sobre Asesoría Legal y Contractual</t>
  </si>
  <si>
    <t>Resolver  las peticiones de revocatoria y recursos interpuestos  (contra autos y actos administrativos proferidos por la entidad o iniciados por los inspectores y corregidores de policía) fuera de los términos establecidos por la normativa vigente.
Segunda instancia</t>
  </si>
  <si>
    <t>Realizar la representación Judicial  de los Procesos (Conciliaciones, Procesos Judiciales, Procesos Administrativos, Procesos Penales) fuera  de los términos establecidos por la normativa vigente</t>
  </si>
  <si>
    <t xml:space="preserve">
Realizar la contestación de  los requerimientos judiciales de las acciones de Tutelas,  incidentes de desacato e impugnaciones fuera de los tiempos establecidos por la normatividad vigente</t>
  </si>
  <si>
    <t>Desconocer los fallos de las acciones de tutelas</t>
  </si>
  <si>
    <t xml:space="preserve">No se cuenta con un registro de los expedientes que ingresan a la OAJ
Falta de control sobre el vencimiento de términos para resolver
</t>
  </si>
  <si>
    <t xml:space="preserve">Posibilidad de afectación economica y/o reputacional por resolver  las peticiones de revocatoria y recursos interpuestos  (contra autos y actos administrativos proferidos por la entidad o iniciados por los inspectores y corregidores de policía) fuera de los términos establecidos por la normativa vigente, debido a que no se cuenta con un registro de expedientes para realizar el control del vencimiento de terminos por resolver. </t>
  </si>
  <si>
    <t>No se cuenta con un registro de los expedientes que ingresan a la OAJ
Falta de control en la calidad y criterio jurídico de los  contenidos de las respuestas a las solicitudes
Falta de control sobre el vencimiento de términos para  resolver</t>
  </si>
  <si>
    <t>Posibilidad de afectación economica y/o reputacional por contestar fuera de los términos establecidos por la normatividad vigente las solicitudes realizadas por los diferentes usuarios sobre Asesoría Legal y Contractual debido a no contar con un registro de expedientes para el control de vencimientos de términos, y falta de control en la calidad y criterio jurídico de los contenidos de las respuestas a las solicitudes.</t>
  </si>
  <si>
    <t>Falta de control de los procesos judiciales que ingresan a la Oficina Asesora Jurídica.
Falta de seguimiento de la asistencia de los apoderados a las audiencias de los proceso a cargo
Falta de seguimiento en la presentación  de escritos que deben realizar los apoderados para los procesos a su cargo.</t>
  </si>
  <si>
    <t>Posibilidad de afectación economica y/o reputacional por realizar la representación Judicial  de los Procesos (Conciliaciones, Procesos Judiciales, Procesos Administrativos, Procesos Penales, Tribunales de Arbitramento) fuera  de los términos establecidos por la normativa vigente, debido a la falta de seguimiento de la asistencia de los apoderados a las audiencias de los procesos a cargo y en la presentación de escritos que deben realizar los apoderados para los procesos a su cargo.</t>
  </si>
  <si>
    <t>Falta de control de las acciones de tutelas, fallos e incidentes de desacato que ingresan a la Oficina Asesora Jurídica.
Falta de seguimiento en las fechas de vencimiento de las acciones de tutelas, incidente de desacato e impugnaciones</t>
  </si>
  <si>
    <t>Posibilidad de afectación economica y/o reputacional por realizar la contestación de  los requerimientos judiciales de las acciones de Tutelas,  incidentes de desacato e impugnaciones fuera de los tiempos establecidos por la normatividad vigente, debido a falta de control y seguimiento a las fechas de vencimiento de las acciones de tutelas, incidentes de desacato e impugnaciones.</t>
  </si>
  <si>
    <t>Falta de seguimiento en la consecución de los fallos de tutela</t>
  </si>
  <si>
    <t>Posibilidad de afectación economica y/o reputacional por desconocer los fallos de las acciones de tutelas, debido a falta de seguimiento en la consecución de los fallos de tutelas.</t>
  </si>
  <si>
    <t>Segunda instancia JUR 01</t>
  </si>
  <si>
    <t xml:space="preserve">Profesional especializado </t>
  </si>
  <si>
    <t xml:space="preserve">Resgistrar los procesos de segunda instancia </t>
  </si>
  <si>
    <t>En Base de datos</t>
  </si>
  <si>
    <t>En caso de no poder realizar el registro, se acumula para registrar en el siguiente día habil e informa al superior</t>
  </si>
  <si>
    <t xml:space="preserve">Base de datos segunda instancia </t>
  </si>
  <si>
    <t>SDS-JUR-PR-003 Recursos de reposición de única instancia y trámite de la segunda instancia
SDS-JUR-PR-009 Recursos disciplinarios - segunda instancia</t>
  </si>
  <si>
    <t xml:space="preserve">Humanos
Tecnologícos </t>
  </si>
  <si>
    <t>Segunda instancia JUR 02</t>
  </si>
  <si>
    <t>Garantizar que todos los procesos con fecha de vencimiento menor a un mes cuenten con resolución y estén en etapa de notificación</t>
  </si>
  <si>
    <t>Descargando de la base de datos la relación de investigaciones con fecha menor a un mes para vencimiento</t>
  </si>
  <si>
    <t xml:space="preserve">En caso de encontrar procesos sin resolución y/o notificación, enviar informe al Jefe de la Oficina o a quien este designe y solicitar el proyecto de resolución </t>
  </si>
  <si>
    <t>Segunda instancia JUR 03</t>
  </si>
  <si>
    <t>Semanal</t>
  </si>
  <si>
    <t>Garantizar que todos los procesos con fecha de vencimiento menor a una semana esten notificados</t>
  </si>
  <si>
    <t>Descargando de la base de datos la relación de investigaciones con fecha menor a una semana para vencimiento</t>
  </si>
  <si>
    <t xml:space="preserve">En caso de encontrar procesos sin notificación, enviar informe al Jefe de la Oficina o a quien este designe y solicitar notificación </t>
  </si>
  <si>
    <t>Asesoría legal JUR 01</t>
  </si>
  <si>
    <t xml:space="preserve">Asistente </t>
  </si>
  <si>
    <t>Recibir solicitud y asegurar que se encuentre registrada</t>
  </si>
  <si>
    <t>Verificando que la respuesta cuente con radicado o consecutivo</t>
  </si>
  <si>
    <t>En caso de que no se encuentre, se registrara en Base de datos</t>
  </si>
  <si>
    <t xml:space="preserve">Base de datos reparto </t>
  </si>
  <si>
    <t>SDS-JUR-PR-004 Asesoría legal</t>
  </si>
  <si>
    <t>Asesoría legal JUR 02</t>
  </si>
  <si>
    <t xml:space="preserve">Jefe Oficina </t>
  </si>
  <si>
    <t xml:space="preserve">Garantizar que los contenidos de la respuesta cumpla con los criterios jurídicos </t>
  </si>
  <si>
    <t xml:space="preserve">Realizando verificación del proyecto de respuesta elaborado por los abogados y firmar documento </t>
  </si>
  <si>
    <t xml:space="preserve">En caso de que los contenidos de respuesta no cumplan con los criterios jurídicos, se realizan las observaciones frente al proyecto e informar al abogado para que realice los ajustes correspondientes. </t>
  </si>
  <si>
    <t xml:space="preserve">Escritos de respuesta firmados </t>
  </si>
  <si>
    <t>Asesoría legal JUR 03</t>
  </si>
  <si>
    <t xml:space="preserve">Realizar seguimiento a las solicitudes que ingresan a la Oficina </t>
  </si>
  <si>
    <t>Descargando el listado de pendientes de la base de datos de reparto</t>
  </si>
  <si>
    <t>En caso de encontrar documentos pendientes por entregar, solicitar a los responsables la realización del trámite</t>
  </si>
  <si>
    <t>Base de datos reparto - Escritos de respuesta firmados</t>
  </si>
  <si>
    <t>Defensa Judicial  JUR 01</t>
  </si>
  <si>
    <t xml:space="preserve">Diario </t>
  </si>
  <si>
    <t>Asegurar que se encuentren registrado los procesos en las bases de datos de Defensa Judicial</t>
  </si>
  <si>
    <t>Verificando en las bases de datos los datos correspondientes al proceso e identificando el Numero interno del proceso</t>
  </si>
  <si>
    <t>En caso de no identificarlo se debe registrar en la base de datos correspondiente y asignar numero interno</t>
  </si>
  <si>
    <t xml:space="preserve">Base de datos Procesos Judiciales
Base de datos Conciliaciones
Base de datos Procesos Administrativos 
Base de datos Procesos Penales </t>
  </si>
  <si>
    <t>SDS-JUR-PR-001 Procesos Judiciales
SDS-JUR-PR-007 Conciliaciones</t>
  </si>
  <si>
    <t>Defensa Judicial  JUR 02</t>
  </si>
  <si>
    <t>Garantizar que se encuentren las evidencias  de las actas de audiencia, las diligencias notificadas por los apoderados, los escritos radicados en los despachos de conocimiento cargadas en el SIPROJWEB</t>
  </si>
  <si>
    <t>Verificando en SIPROJWEB el cargue de las actuaciones</t>
  </si>
  <si>
    <t>En caso de no estar cargadas las actuaciones, solicitar al apoderado el cargue de la evidencia en el SIPROJWEB</t>
  </si>
  <si>
    <t>SIPROJWEB</t>
  </si>
  <si>
    <t>Tutelas JUR 01</t>
  </si>
  <si>
    <t>Técnico</t>
  </si>
  <si>
    <t xml:space="preserve">Asegurar que se encuentren registradas las tutelas en las base de datos </t>
  </si>
  <si>
    <t xml:space="preserve">Verificando en la base de datos los datos correspondientes a la tutela. </t>
  </si>
  <si>
    <t xml:space="preserve">En caso de no identificarlo se debe registrar en la base de datos de tutelas </t>
  </si>
  <si>
    <t xml:space="preserve">Base de datos tutelas </t>
  </si>
  <si>
    <t xml:space="preserve">SDS-JUR-PR-002 Respuesta a acciones de tutela de la Secretaría Distrital de Salud </t>
  </si>
  <si>
    <t>Tutelas JUR 02</t>
  </si>
  <si>
    <t xml:space="preserve">Garantizar que todos los procesos (acciones de tutelas, desacatos e impugnaciones) que se cuentan con fecha de vencimiento para el mismo día se encuentren con la respuesta correspondiente. </t>
  </si>
  <si>
    <t>Verificando que dentro de los procesos que se reciben para firma se encuentren los relacionados por fecha de vencimiento en la Base de datos de Tutelas</t>
  </si>
  <si>
    <t>En caso de no contar con la respuesta se debe solicitar al abogado asignado la respuesta de inmediato y que sea radicado el mismo día</t>
  </si>
  <si>
    <t>Tutelas JUR 03</t>
  </si>
  <si>
    <t>Garantizar que los proceso de tutela cuenten con el respectivo fallo</t>
  </si>
  <si>
    <t>Verificando en la Base de datos de tutelas las acciones que se contestaron durante el mes pasado y que no cuenten con fallo</t>
  </si>
  <si>
    <t>En caso de no contar con este fallo debe Informar a la Jefe de la Oficina para realizar oficio de solicitud al despacho correspondiente.</t>
  </si>
  <si>
    <t>Base de datos tutelas 
SIPROJWEB</t>
  </si>
  <si>
    <t xml:space="preserve">
DETECTA LA CAUSA 
INFORMA SUPERIOR PARA TOMAR ACCIONES</t>
  </si>
  <si>
    <t xml:space="preserve">
DETECTA LA CAUSA 
INFORMA SUPERIOR PARA TOMAR ACCIONES</t>
  </si>
  <si>
    <t xml:space="preserve">Revisar la documentación relacionada con el proceso para determianar su adecuación y actualización, si corresponde.  </t>
  </si>
  <si>
    <t>Falta de ejecución de los planes de acción de las políticas públicas</t>
  </si>
  <si>
    <t xml:space="preserve">Incumplimiento de las acciones necesarias para generar los productos a cargo del sector salud </t>
  </si>
  <si>
    <t>1. Planeación y Gestión Sectorial (PGS)
2. Gestión en Salud Pública (GSP)</t>
  </si>
  <si>
    <t xml:space="preserve">Posibilidad de afectacion Reputacional por falta de ejecución de los planes de acción de las políticas públicas  debido a Incumplimiento de las acciones necesarias para generar los productos a cargo del sector salud </t>
  </si>
  <si>
    <t>Información desactualizada publicada en la plataforma SaluData</t>
  </si>
  <si>
    <t>Entrega tardía de la información, que afecta directamente el proceso de consolidación, validación y publicación de los datos dispuestos en la página SaluData.</t>
  </si>
  <si>
    <t>1. Gestión en Salud Pública (GSP)
2. Gestión de Urgencias, Emergencias y Desastres (UED)
3. Aseguramiento Salud (ASS)
4. Provisión de Servicios de Salud (PSS)
5. Gestión Social en Salud (GSS)
6. Planeación y Gestión Sectorial (PGS)
7. Gestión de Comunicaciones (COM)
8. Gestión de TIC (TIC)</t>
  </si>
  <si>
    <t>Posibilidad de afectación reputacional por información desactualizada publicada en la plataforma SaluData debido a entrega tardía de la información, que afecta directamente el proceso de consolidación, validación y publicación de los datos dispuestos en el sitio web del Observatorio.</t>
  </si>
  <si>
    <t>Seguimiento mediante Comité Directivo</t>
  </si>
  <si>
    <t>El Secretario Distrital de Salud</t>
  </si>
  <si>
    <t>Realizará seguimiento al avance de los planes de acción de las políticas públicas en salud que se estén desarrollando</t>
  </si>
  <si>
    <t>A través de las sesiones del Comité Directivo</t>
  </si>
  <si>
    <t>En caso de no poder hacer seguimiento durante el Comité Directivo, se le solicitará el reporte de los avances a la Dirección de Planeación Sectorial, responsable del mismo</t>
  </si>
  <si>
    <t>Actas del Comité Directivo y presentaciones de seguimiento</t>
  </si>
  <si>
    <t>Humano
Tecnológico</t>
  </si>
  <si>
    <t>Consolidación y validación de información por referente temático</t>
  </si>
  <si>
    <t>Los referentes temáticos de las Subsecretarías</t>
  </si>
  <si>
    <t>Consolidan y validan la información para la creación o  actualización de indicadores en la plataforma SaluData y la remiten al equipo de SaluData</t>
  </si>
  <si>
    <t>A través del formato "Metadato Indicadores" (SDS-PGE-FT-022)</t>
  </si>
  <si>
    <t>En caso de no contar con la información completa de manera oportuna, se solicitará al Subsecretario responsable de la misma tomar las medidas necesarias para poder remitir la información completa al equipo de SaluData</t>
  </si>
  <si>
    <t>Formato "Metadato Indicadores" (SDS-PGE-FT-022)</t>
  </si>
  <si>
    <t xml:space="preserve">
Metadato de indicadoresque reposan en carpeta en one drive::\Observatorio de Salud de Bogota/Saludataindicadores-Saludata indicadores censo 2018</t>
  </si>
  <si>
    <t>Humano (Referentes técnicos y Subsecretarios)</t>
  </si>
  <si>
    <t>Revisión y validación dela información por parte del OSB</t>
  </si>
  <si>
    <t>El equipo de SaluData</t>
  </si>
  <si>
    <t>Recibe y revisa la información enviada por los referentes temáticos de las diferentes Subsecretarías,  elabora propuesta gráfica y analítica de la información para los indicadores nuevos o  actualiza los indicadores existentes en el Observatorio de Salud de Bogotá.</t>
  </si>
  <si>
    <t>A través del formato "Metadato Indicadores" (SDS-PGE-FT-022) y  a través de la publicación del indicador en una página de prueba</t>
  </si>
  <si>
    <t>En caso de de que la información se encuentre desactualizada, solicitan al Subsecretario y al referente temático responsable el envío de la información completa y actualizada a través de correo electrónico</t>
  </si>
  <si>
    <t>Formato "Metadato Indicadores" (SDS-PGE-FT-022), tablero de control de indicadores publicados en SaluData y correos electrónicos.</t>
  </si>
  <si>
    <t>Correos electrónico enviados desde cuentas institucionales: perfiles especializados y universitarios, soportes informes finales contractuales.</t>
  </si>
  <si>
    <t>Humano (Equipo SaluData) y tecnológico (Plataforma SaluData)</t>
  </si>
  <si>
    <t>Información clara para los usuarios del OSB</t>
  </si>
  <si>
    <t>El equipo SaluData</t>
  </si>
  <si>
    <t>Da a conocer a los usuarios que consultan SaluData, los detalles a tener en cuenta para una lectura e interpretación adecuada y contextual de los datos dispuestos en el Observatorio de Salud de Bogotá.</t>
  </si>
  <si>
    <t>Disponer en la página del sitio SaluData, notas aclaratorias de cada uno de los indicadores, para que el usuario los tenga en cuenta al momento de consultar la información</t>
  </si>
  <si>
    <t>Ampliar la información directamente al usuario que manifieste la inconformidad, mediante correo electrónico</t>
  </si>
  <si>
    <t>1Soporte de respuesta emitida por correo electrónica, y 2soporte de cada una de las notas aclaratorias publicadas en el Sitio SaluData</t>
  </si>
  <si>
    <t>Comentarios publicados en página del OSB , herramientas implementadas para claridades como popups y tooltips: https://saludata.saludcapital.gov.co/osb/
Correos electrónicos enviados desde cuenta institucional Observatoriodesalud@saludcapital.gov.co.</t>
  </si>
  <si>
    <t>Realizar seguimiento a las recomendaciones del Comité Directivo para ajuste de los planes de acción, para dar cumplimiento a las políticas públicas.</t>
  </si>
  <si>
    <t>El Secretario del Despacho dará las instrucciones a los Subsecretarios responsables para realizar las acciones correctivas con respecto al cumplimiento de los planes de acción de las políticas públicas.</t>
  </si>
  <si>
    <t>Suspensión del indicador o indicadores  desactualizados de manera temporal, si a la fecha de implementación no se ha recibido la información.</t>
  </si>
  <si>
    <t>Realizar la solicitud a referentes temáticos mediante correo electrónico de la información requerida para actualización de los indicadores que se encuentran desactualizados .
 Realizar mesas de trabajo con referentes temáticos y/o directores de área, para la consecución y consolidación de la información que alimenta los indicadores desactualizados.
 Realizar monitoreo de los indicadores publicados mediante el tablero de control.</t>
  </si>
  <si>
    <t>Afectación en la calidad de la información por inoportunidad en la entrega e inconsistencia de los datos reportados por parte de los gestores de los proyectos de inversión del Fondo Financiero Distrital de Salud.</t>
  </si>
  <si>
    <t>Cambios de gestores y/o referentes de los proyectos sin inducción o adiestramiento en el proceso de formulación y seguimiento a metas del proyecto de inversión del FFDS</t>
  </si>
  <si>
    <t>Posibilidad de afectacion Económico y Reputacional por Afectación en la calidad de la información por inoportunidad en la entrega e inconsistencia de los datos reportados por parte de los gestores de los proyectos de inversión del Fondo Financiero Distrital de Salud. debido a Cambios de gestores y/o referentes de los proyectos sin inducción o adiestramiento en el proceso de formulación y seguimiento a metas del proyecto de inversión del FFDS</t>
  </si>
  <si>
    <t>Información disponible incompleta  para generar los reportes relacionados con los RIPS, recibidos de las fuentes primarias y/o secundarias.</t>
  </si>
  <si>
    <t>Inoportunidad en la entrega de los RIPS, por parte de las fuentes primarias y baja calidad en la información recibida por parte de las fuentes Primarias y/o fuentes Secundarias.</t>
  </si>
  <si>
    <t>Posibilidad de afectacion Reputacional por Información disponible incompleta  para generar los reportes relacionados con los RIPS, recibidos de las fuentes primarias y/o secundarias. debido a Inoportunidad en la entrega de los RIPS, por parte de las fuentes primarias y baja calidad en la información recibida por parte de las fuentes Primarias y/o fuentes Secundarias.</t>
  </si>
  <si>
    <t>Lineamiento</t>
  </si>
  <si>
    <t>El Director de Planeación Sectorial y su equipo técnico de proyectos</t>
  </si>
  <si>
    <t>anualmente</t>
  </si>
  <si>
    <t>socializará los lineamientos para la formulación, actualización y seguimiento de los proyectos de inversión del FFDS</t>
  </si>
  <si>
    <t>a través de circular que incluye los lineamientos de ejecución y cierre mensual presupuestal y de tesorería</t>
  </si>
  <si>
    <t>En caso que no se formalice la circular de lineamientos, el equipo técnico de proyectos de la DPS enviará los lineamientos vía correo electrónico</t>
  </si>
  <si>
    <t>Circular emitida y/o correo electrónico.</t>
  </si>
  <si>
    <t>SDS-PGS-PR-007 FORMULACIÓN, ACTUALIZACIÓN, SEGUIMIENTO, EVALUACIÓN EX ANTE Y MODIFICACIÓN DE LOS PROYECTOS DE INVERSIÓN DEL FFDS</t>
  </si>
  <si>
    <t>Comité de seguimiento</t>
  </si>
  <si>
    <t>revisará y socializará la información generada por los Gestores de Proyectos del FFDS frente a la ejecución de los proyectos de inversión</t>
  </si>
  <si>
    <t>a través del Comité de Seguimiento, de los cuales se realizarán actas de reunión.</t>
  </si>
  <si>
    <t>En caso de que no se realice la sesión del Comité, se remtirá la inofrmación vía  correo electrónico y se reiterará el uso de la herramienta PowerBi para el respectivo seguimiento</t>
  </si>
  <si>
    <t>Actas del comité,  correo electrónico, acceso Powerbi</t>
  </si>
  <si>
    <t>Seguimiento proyectos</t>
  </si>
  <si>
    <t>Los referentes de proyectos de la DPS, gestores de Proyectos y sus referentes</t>
  </si>
  <si>
    <t>revisarán la coherencia y calidad de la información reportada en cada uno de sus proyectos de inversión</t>
  </si>
  <si>
    <t>a través de las matrices de seguimiento a los proyectos de inversion reportados por los referentes técnico, financiero y los directores ejecutores del proyecto, de las cuales se remite correo electronico emitiendo aval técnico y financiero de la información.</t>
  </si>
  <si>
    <t>En caso que no se envíe la información solicitada, no quedará avalado por la Dirección de Planeación Sectorial, ni publicado en el repositorio y se reiterará la solicitud.</t>
  </si>
  <si>
    <t>Matrices de seguimiento a los proyectos de inversion
Correos electronicos asociados</t>
  </si>
  <si>
    <t>Comité Directivo</t>
  </si>
  <si>
    <t>reportar al Comité Directivo el cumplimiento de la programación de ejecución de recursos en el Plan Anual de Adquisiciones, y el avance de las metas del Plan Territorial de Salud y Plan de Desarrollo Distrital.</t>
  </si>
  <si>
    <t xml:space="preserve">a través de informe que se socializa en  las reuniones mensuales del Comité Directivo </t>
  </si>
  <si>
    <t xml:space="preserve">En caso de que no se realice la sesión del Comité Directivo, se remtirá la información vía  correo electrónico </t>
  </si>
  <si>
    <t>Informe socializado, correos electrónicos</t>
  </si>
  <si>
    <t xml:space="preserve"> Formulación de PAA</t>
  </si>
  <si>
    <t>garantizar que la elaboración  del PAA, conlleva al cumplimieto de las metas del proyecto, PDD y PTS, uso eficiente de las fuentes de financiación y lineamientos de contratación frente a modalidades de contrato.</t>
  </si>
  <si>
    <t>a través de mesas de trabajo con los gestores, referentes de proyectos, rdelegados de la Dirección Financiera y delegados de la Subdirección de contratación.</t>
  </si>
  <si>
    <t>En caso de que no se realicen las mesas de trabajo no se aprueba el PAA por parte de la DPS</t>
  </si>
  <si>
    <t>Actas de las mesas de trabajo y/o correos asociados a la decisión tomada</t>
  </si>
  <si>
    <t>Información RIPS</t>
  </si>
  <si>
    <t>El profesional de Planeación Sectorial encargado de la recepción de los RIPS de la red Adscrita</t>
  </si>
  <si>
    <t>revisará la oportuna entrega de los RIPS, provenientes de las fuentes primarias</t>
  </si>
  <si>
    <t>a través de los respectivos informes de seguimiento mensual como evidencia.</t>
  </si>
  <si>
    <t>En caso contrario se cuenta con el manual establecido para la continuidad del proceso.</t>
  </si>
  <si>
    <t xml:space="preserve">Informes de seguimiento mensual. Manuales establecidos para la continuidad del proceso </t>
  </si>
  <si>
    <t>SDS-PGS-PR-024 Administración de la información RIPS</t>
  </si>
  <si>
    <t>Cruce de informacion REPS</t>
  </si>
  <si>
    <t>El profesional de Planeación Sectorial encargado de la administración de la Base de Datos RIPS</t>
  </si>
  <si>
    <t>trimestralmente</t>
  </si>
  <si>
    <t>generará un archivo con el cruce de los RIPS con los REPS e informará de este hecho tanto a la SUPERSALUD y a la Dirección de Calidad de Servicios de Salud de la SDS.</t>
  </si>
  <si>
    <t>A través de un procesamiento almacenado (SCRIPT).</t>
  </si>
  <si>
    <t>el memorando de envío.</t>
  </si>
  <si>
    <t>Actualizacion de herramientas</t>
  </si>
  <si>
    <t>El profesional de Planeación Sectorial encargado de la administración del sistema de información de los RIPS</t>
  </si>
  <si>
    <t>cada vez que se requiera</t>
  </si>
  <si>
    <t>actualizará las herramientas con base en los requerimientos concertados con el equipo de gestión de la información.</t>
  </si>
  <si>
    <t>A través de la actualización de las herramientas tecnológicas utilizadas para tal fin.</t>
  </si>
  <si>
    <t>En caso contrario se cuenta con profesional idóneo de respaldo para la realización de dichas tareas.</t>
  </si>
  <si>
    <t>la bitácora con el respectivo registro de las modificaciones y el código fuente de las diferentes versiones.</t>
  </si>
  <si>
    <t>Auditoria</t>
  </si>
  <si>
    <t xml:space="preserve">El profesional de Planeación Sectorial </t>
  </si>
  <si>
    <t>semestralmente</t>
  </si>
  <si>
    <t>realizará una auditoría a la calidad de la información reportada en los RIPS y seguimiento al contenido de la información de la historia clínica a las cuatro (4) subredes.</t>
  </si>
  <si>
    <t>A través de auditorías presenciales y/o virtuales.</t>
  </si>
  <si>
    <t>En caso de no identificarse mejora en la calidad de la información recibida se procederá a notificar mediante oficio este hallazgo.</t>
  </si>
  <si>
    <t>se generará un informe de Auditoria por cada una de las Subredes.</t>
  </si>
  <si>
    <t>Respaldo</t>
  </si>
  <si>
    <t>El líder del proceso de Gestión de la Información</t>
  </si>
  <si>
    <t>asignará un profesional como respaldo para la continuidad en el desarrollo de las actividades del equipo</t>
  </si>
  <si>
    <t>con base en lo establecido en las respectivas bitácoras y/o actas del Equipo de Gestión de la Información.</t>
  </si>
  <si>
    <t>En caso de no contar con el respectivo profesional se tiene a disposición los manuales y videos tutoriales para la continuidad del proceso al interior del equipo de gestión de la información.</t>
  </si>
  <si>
    <t>Manuales y videos tutoriales para la continuidad del proceso.</t>
  </si>
  <si>
    <t>Establecer seguimiento mensual a través del Comité Directivo
Responsable equipo de Proyectos de la DPS</t>
  </si>
  <si>
    <t>Se solicitará a los Gestores y referentes de los Proyectos de Inversion del FFDS, a través de memorando y/o correo electronico, su participacion en los espacios de asistencia y asesoria tecnica con los referentes de proyectos de la DPS para mitigar el riesgo establecido.</t>
  </si>
  <si>
    <t>Se realiza seguimiento a las actividades a través del POGD de la DPS: Administrar los herramientas tecnologicas a cargo del Equipo de Gestión de la Información y  brindar a los profesionales de la salud el conocimiento necesario para realizar el reporte de RIPS a la SDS. 
Responsable equipo de Gestion de la informacion</t>
  </si>
  <si>
    <t>Se solicitará a las fuentes primarias y/o secundarias responsables de la informacion de los RIPS, a través de memorando y/o correo electronico, su participacion en los espacios virtuales y/o presenciales de asistencia tecnica con los referentes de Gestion de la Informacion de la DPS, para la revision del proceso de Gestion de los RIPS y mitigar el riesgo establecido.</t>
  </si>
  <si>
    <t>Afectar la precisión y validez de la caracterización y análisis de la situación en salud del Distrito Capital.</t>
  </si>
  <si>
    <t>Bajos niveles de sensibilidad y especificidad de las fuentes de información internas y externas, y falta en la oportunidad de la entrega de la información.</t>
  </si>
  <si>
    <t>Posibilidad de afectacion Reputacional por Afectar la precisión y validez de la caracterización y análisis de la situación en salud del Distrito Capital. debido a Bajos niveles de sensibilidad y especificidad de las fuentes de información internas y externas, y falta en la oportunidad de la entrega de la información.</t>
  </si>
  <si>
    <t>Fuentes de informacion</t>
  </si>
  <si>
    <t>El grupo ASIS de la DPS</t>
  </si>
  <si>
    <t>anualmente y/o a necesidad de priorización</t>
  </si>
  <si>
    <t>mejorará la calidad de las bases de datos de las fuentes de información recibidas (internas - externas)</t>
  </si>
  <si>
    <t>mediante la validación, depuración y ajuste de las variables que incluye las bases de datos, de las cuales quedará un documento en Excel.</t>
  </si>
  <si>
    <t>En el caso que no puedan depurar la base de datos, se realizará nuevamente la solicitud al proveedor de la información</t>
  </si>
  <si>
    <t>por medio de correo electrónico con los ajustes pertinentes.</t>
  </si>
  <si>
    <t>SDS-PGS-PR-055 ANÁLISIS DE SITUACIÓN DE SALUD EN EL DISTRITO CAPITAL - ASIS</t>
  </si>
  <si>
    <t>Solicitud bases de datos</t>
  </si>
  <si>
    <t>El Director de Planeación Sectorial y/o el grupo de ASIS de la DPS</t>
  </si>
  <si>
    <t>solicitará la bases de datos a las áreas y/o dependencias responsables de acuerdo con la temática a analizar (mortalidad, poblacional, aseguramiento etc...)</t>
  </si>
  <si>
    <t>mediante memorando interno y/o correo electrónico</t>
  </si>
  <si>
    <t>En caso que el director no pueda hacer la solicitud, se realizarán mesas de trabajo con el grupo de ASIS de interdependencias.</t>
  </si>
  <si>
    <t>la solicitud mediante memorando interno y/o correo electrónico.</t>
  </si>
  <si>
    <t>Se realiza seguimiento a las actividades a través del POGD de la DPS: Generar información oportuna y confiable que permita aportar a la toma de decisiones en pro de  mejorar la calidad de vida de los habitantes de la capital
Responsable equipo de ASIS</t>
  </si>
  <si>
    <t xml:space="preserve">Se solicitará via memorando o correo electronico nuevamente la informacion requerida para rectificar y validar el informe de ASIS, enfatizando la importancia de la veracidad de las fuentes de informacion y la oportunidad de mejora con la entrega a tiempo de la misma, para mitigar el riesgo establecido. </t>
  </si>
  <si>
    <t>Asignar fuentes de financiación no apropiadas, según la base normativa establecida, en los conceptos de gasto de los proyectos de Inversión del FFDS</t>
  </si>
  <si>
    <t>Desconocimiento  de la normatividad vigente para la asignación de fuentes de financiación</t>
  </si>
  <si>
    <t>Planeación y Gestión Sectorial y Gestión Financiera</t>
  </si>
  <si>
    <t>Posibilidad de afectacion Económico y Reputacional por Asignar fuentes de financiación no apropiadas, según la base normativa establecida, en los conceptos de gasto de los proyectos de Inversión del FFDS debido a Desconocimiento  de la normatividad vigente para la asignación de fuentes de financiación</t>
  </si>
  <si>
    <t>Fuentes de financiacion</t>
  </si>
  <si>
    <t>El Director de Planeación Sectorial</t>
  </si>
  <si>
    <t>Cada que se modifiquen las fuentes de financiación</t>
  </si>
  <si>
    <t>validará la aplicación normativa en la asignación de fuentes</t>
  </si>
  <si>
    <t>asegurando que la fuente corresponda a lo que normativamente está dispuesto.</t>
  </si>
  <si>
    <t>En caso que no corresponda, devolverá la solicitud de modificación a la dependencia de origen</t>
  </si>
  <si>
    <t>a través de memorando.</t>
  </si>
  <si>
    <t>Normatividad</t>
  </si>
  <si>
    <t>SGP</t>
  </si>
  <si>
    <t>El profesional especializado que hace las veces de referente financiero de la Dirección de Planeación Sectorial</t>
  </si>
  <si>
    <t>verificará y/o generará recomendaciones para asegurar la distribución correcta del cupo presupuestal del SGP (Sistema General de Participaciones) acorde con la distribución del DNP (Departamento Nacional de Planeación) en los proyectos de inversión.</t>
  </si>
  <si>
    <t>diligenciando el formato Cuadro de Control SGP SDS-PGS-FT-091 e informando a las dependencias correspondientes sobre las actividades  a realizar</t>
  </si>
  <si>
    <t>En caso contrario, se remitirá el oficio a los respectivos Gerentes de los proyectos de Inversión</t>
  </si>
  <si>
    <t>a través del formato Cuadro de Control SGP con código: SDS-PGS-FT-091 debidamente diligenciado y/u oficios remitidos</t>
  </si>
  <si>
    <t>SGP SDS-PGS-FT-091 Cuadro de Control SGP</t>
  </si>
  <si>
    <t>Conceptos del gasto</t>
  </si>
  <si>
    <t>Los profesionales de presupuesto de la Dirección Financiera</t>
  </si>
  <si>
    <t>Cada vez que se emita un certificado de disponibilidad presupuestal</t>
  </si>
  <si>
    <t>validarán el concepto del gasto</t>
  </si>
  <si>
    <t>asegurando que esta corresponda a lo establecido en el Plan de Acción de cada uno de los Proyectos de Inversión y la naturaleza de los gastos de Funcionamiento.</t>
  </si>
  <si>
    <t>En caso que no corresponda, se devolverá la solicitud a la dependencia de origen</t>
  </si>
  <si>
    <t>a través de correo electronico con las observaciones correspondientes</t>
  </si>
  <si>
    <t>Se realiza seguimiento a las actividades a traves del POGD de la DPS: A diciembre 31  de 2022 contar con la aprobacion del presupuesto de la SDS y del FFDS por las instancias competentes
Responsable equipo Financiero de la DPS</t>
  </si>
  <si>
    <t>Se realizará la revision y validaran las fuentes de financiacion en conjunto con los referentes financieros de la DPS y la Direccion Financiera, acorde con la normatividad actual de manera que se puedan identificar las inconsistencia en las fuentes asignadas y corregir de ser necesario para mitigar el riesgo establecido.</t>
  </si>
  <si>
    <t>Afectar la ejecución de la planeación e implementación del sistema de Gestión Documental</t>
  </si>
  <si>
    <t>No hay control de la documentación y falta de capacitación al responsable de archivar la documentación</t>
  </si>
  <si>
    <t>Posibilidad de afectacion Reputacional por Afectar la ejecución de la planeación e implementación del sistema de Gestión Documental debido a No hay control de la documentación y falta de capacitación al responsable de archivar la documentación</t>
  </si>
  <si>
    <t>Afectación en la cadena de valor de los planes de acción de las Políticas Públicas</t>
  </si>
  <si>
    <t>Desconocimiento del ciclo de las Politicas Publicas por parte de las dependencias de la SDS</t>
  </si>
  <si>
    <t>Posibilidad de afectacion Reputacional por Afectación en la cadena de valor de los planes de acción de las Políticas Públicas debido a Desconocimiento del ciclo de las Politicas Publicas por parte de las dependencias de la SDS</t>
  </si>
  <si>
    <t>Sanción Disciplinaria</t>
  </si>
  <si>
    <t>Entrega inoportuna de la información SIHO.</t>
  </si>
  <si>
    <t>Posibilidad de afectación reputacional, por sanción disciplinaria conforme a las acciones que adelanten los organismos de vigilancia y control debido a la entrega inoportuna de la información SIHO.</t>
  </si>
  <si>
    <t>Sobre costos en la ejecución de proyectos de las Subredes Integradas de Servicios de Salud</t>
  </si>
  <si>
    <t>Emitir conceptos que no cumplen los requisitos metodológicos y técnicos</t>
  </si>
  <si>
    <t>Posibilidad de afectación económica y reputacional,  por sobrecostos en la ejecución de proyectos de las Subredes Integradas de Servicios de Salud, debido a la emisión de conceptos de viabilidad sin el cumplimiento de los requisitos metodológicos y técnicos.</t>
  </si>
  <si>
    <t>Incumplimiento de los compromisos pactados en los convenios y/o contratos</t>
  </si>
  <si>
    <t>Fallas en la supervisión</t>
  </si>
  <si>
    <t>Posibilidad de afectación económica y reputacional, por incumplimiento en los compromisos pactados, debido a fallas en la supervisión de los convenios y/o contratos</t>
  </si>
  <si>
    <t>Fallas en la información</t>
  </si>
  <si>
    <t>Reporte inoportuno y falta de calidad  de los datos suministrados por las Entidades Adscritas y Vinculadas.</t>
  </si>
  <si>
    <t>Posibilidad de afectación reputacional, por fallas en la información, debido al reporte inoportuno y falta de calidad  de los datos suministrados por las Entidades Adscritas y Vinculadas.</t>
  </si>
  <si>
    <t>Gestion documental</t>
  </si>
  <si>
    <t>El responsable de la Gestión Documental de la Dirección de Planeación Sectorial</t>
  </si>
  <si>
    <t>Realizará un informe de la Gestión Documental de la DPS</t>
  </si>
  <si>
    <t xml:space="preserve">Acorde con la tabla de retención documental e inventario del archivo de Gestión  </t>
  </si>
  <si>
    <t>Como evidencia se tienen los informes mensuales de la Gestión Documental en el repositorio establecido.</t>
  </si>
  <si>
    <t>En caso de no contar con los informes se remitirá a la informacion contenida en el sistema CORDIS.</t>
  </si>
  <si>
    <t>Informe mensual</t>
  </si>
  <si>
    <t>Asistencias Técnicas en la Gestión de Políticas Públicas</t>
  </si>
  <si>
    <t>El referente de Políticas Públicas de la DPS</t>
  </si>
  <si>
    <t xml:space="preserve">Desarrollará el fortalecimiento de las capacidades del talento humano en temas de Gestión de Políticas Públicas a necesidad de las diferentes dependencias de la SDS </t>
  </si>
  <si>
    <t>A través de asitencias técnicas virtuales y/o presenciales, previamente programadas por el equipo de Políticas Públicas de la DPS</t>
  </si>
  <si>
    <t>Se envía correo electrónico con material teórico del tema a desarrollar en el marco de la Gestión de las Políticas Públicas</t>
  </si>
  <si>
    <t>Actas de asistencia técnica
Informes de la Gestión
Correos</t>
  </si>
  <si>
    <t>SDS-PGS-PR-047 GESTIÓN DE POLÍTICAS PÚBLICAS
Documento Guía para la Formulación de Políticas Públicas del Distrito Capital</t>
  </si>
  <si>
    <t>Envio oportuno y en condiciones de calidad de la informacion de las SISS.</t>
  </si>
  <si>
    <t>Referentes internos de la SDS: Dirección de Análisis de Entidades Públicas Distritales del Sector Salud.</t>
  </si>
  <si>
    <t>Trimestralmente y anualmente</t>
  </si>
  <si>
    <t>Realizar validacion de la informacion reportada por parte de las SISS en la plataforma SIHO, con el fin de asegurar la calidad de lo registrado en dicho aplicativo, para luego realizar presentación oportuna ante el MSPS.</t>
  </si>
  <si>
    <t>Realizar comparacion de la informacion reportada por las SISS en la plataforma SIHO con diferentes fuentes de informacion, solicitar los ajustes requeridos tantas veces sea necesario hasta alcanzar la calidad de la informacion, por ultimo mediante la plataforma web se envia oportunamente a MINSALUD.</t>
  </si>
  <si>
    <t>Enviar la informacion via WEB a MINSALUD dentro de las fechas establecidas y solicitar posteriormente la devolucion para ajustar los datos que no se pudieron verificar</t>
  </si>
  <si>
    <t>Registro en medio electrónico plataforma WEB MINSALUD https://prestadores.minsalud.gov.co/siho/</t>
  </si>
  <si>
    <t>CONSOLIDACIÓN, VALIDACIÓN Y PRESENTACIÓN DE INFORMACIÓN SIHO DE LA RED ADSCRITA - CÓDIGO: SDS-PGS-PR-044</t>
  </si>
  <si>
    <t>Humanos y tecnológicos</t>
  </si>
  <si>
    <t>Verificación de requisitos para presentación de proyectos de inversión de las SISS.</t>
  </si>
  <si>
    <t xml:space="preserve">Referentes de proyectos de las direcciones pertinentes según el tipo de proyecto:
- Análisis de Entidades Públicas Distritales del Sector Salud
- Infraestructura y Tecnología
- Tecnologías de Información y Comunicaciones
- Centro Regulador de Urgencias y Emergencias </t>
  </si>
  <si>
    <t>Cada vez que se presente un proyecto de inversión</t>
  </si>
  <si>
    <t>Revisar que se presente en condiciones de calidad metodológica y técnica  el 100% de los requisitos definidos para presentación de proyetos de inversión por parte de las Subredes Integradas de Servicios de Salud ante el Ente Territorial.</t>
  </si>
  <si>
    <t>Revisando el cumplimiento y la calidad  de información del componente metodoloógico y técnico  y los requisitos establecidos en los diferentes formatos establecidos; solicitando los ajustes necesarios que permitan expedir el concepto de favorabilidad y viabilidad de un proyecto, con la mayor calidad y cantidad de información posible para la posible ejecución del proyecto.</t>
  </si>
  <si>
    <t>No emitir concepto de vibilidad del proyecto y solicitar ajustes al mismo  y/o a los anexos técnicos.</t>
  </si>
  <si>
    <t>Inscripción y Registro del proyecto de inversión en el Banco de Programas y Proyectos de la Red Integrada de Servicios de Salud.</t>
  </si>
  <si>
    <t>SDS-PGS-PR-037 INSCRIPCIÓN, REGISTRO Y ACTUALIZACIÓN DE PROYECTOS DE INVERSIÓN EN EL BPPI-RISS
Modelo 116 CONCEPTO TÉCNICO INTEGRAL DE VIABILIDAD DEL PROYECTO DE INVERSIÓN</t>
  </si>
  <si>
    <t>Verificación de los compromisos especificos establecidos en los convenios y/o contratos</t>
  </si>
  <si>
    <t>Profesionales asignados para la supervisión de convenios y/o contratos</t>
  </si>
  <si>
    <t>Mensualmente y/o según terminos de la supervisión</t>
  </si>
  <si>
    <t xml:space="preserve">Verificar el cumplimiento de los compromisos especificos establecidos por las partes en los convenios y/o contratos. </t>
  </si>
  <si>
    <t>Verificando el cumplimiento y la calidad de la información que es presentada, para dar alcance a cada uno de los compromisos establecidos, conforme a las especificaciones descritas en el documento del convenio y/o contrato y procedimientos establecidos.</t>
  </si>
  <si>
    <t xml:space="preserve">No generar certificación de cumplimiento </t>
  </si>
  <si>
    <t xml:space="preserve">Certificación de cumplimiento debidamente firmada </t>
  </si>
  <si>
    <t>Informes periodicos de supervisión de convenios.</t>
  </si>
  <si>
    <t>Verificación de la completitud, oportunidad y calidad de la información reportada por las Entidades.</t>
  </si>
  <si>
    <t>Los Referentes Administrativos y Referentes Asistenciales</t>
  </si>
  <si>
    <t>Asegurar la calidad y oportunidad de la información reportada, que permita cumplir con la normatividad vigente y tomar decisiones que contribuyan a la eficiencia en la prestación de los servicios de salud, en el Marco del Modelo Integral de Atención en Salud del Distrito Capital.</t>
  </si>
  <si>
    <t>Realizando el cruce de informacion y seguimiento al comportamiento de las variables económicas, financieras, administrativas y asistenciales, solicitando ajustes requeridos, hasta lograr su calidad y el cumplimiento de las directrices establecidas tanto en la normatividad vigente como en las circuales 008 y 015 de 2021 de la SDS.</t>
  </si>
  <si>
    <t>En caso de encontrar inconsistencias, se informará por oficio o correo electrónico, para subsanar la calidad de la información de acuerdo a las caracteristicas y parámetros normativos, así como concertar asistencia técnica en caso de que aplique.</t>
  </si>
  <si>
    <t>Registro de la información reportada a través de oficio o correo electrónico.
Registro de documentos, bases de datos (Word, Excel), para conciliación, cruce  y validación de información.
Informes ejecutivos, presentaciones, actas de reunión / asistencia técnica / Visita.</t>
  </si>
  <si>
    <t>Documento y archivos de cruce y validación de información</t>
  </si>
  <si>
    <t>Se realiza seguimiento a las actividades a traves del POGD de la DPS: 
Gestionar las acciones para el cumplimiento de la Política de Gestión del Conocimiento y la Innovación
Responsable referente Archivo</t>
  </si>
  <si>
    <t>Se revisará las actividades establecidas para el Control Documental de DPS y se realizaran los ajustes necesarios para mitigar el riesgo establecido.</t>
  </si>
  <si>
    <t>Se realiza seguimiento a las actividades a traves del POGD de la DPS: A diciembre de 2023 aportar en el desarrollo del ciclo de política pública de acuerdo a la dinámica y estado de cada una de ellas, en articulación con los diferentes actores 
Responsable equipo Políticas Públicas</t>
  </si>
  <si>
    <t>Establecer comunicación con los directivos de las deiferentes áreas de la SDS a través de memorando institucional, informando la afectacion en la cadena de valor y solicitando acciones correctivas.</t>
  </si>
  <si>
    <t>Seguimiento periodico en el POGD del componente pertinente.
Subactividades: 1.1.3, 1.1.5, 3.2.1, 3.2.2</t>
  </si>
  <si>
    <t>Realizar el envio de la informacion via WEB al Ministerio de Salud y  Protección Social tan pronto como se resuelvan las causas que le dieron origen a la materialización del riesgo.</t>
  </si>
  <si>
    <t>1) Realizar mesas  técnicos o comités oporativos donde se socialicen los costos de la ejecución de las etapas específicas del proyecto y el análisis y justificación respectiva de los valores presentados
2) Seguimiento de los proyectos conceptuados metodologicamente en la herramienta de excel establecida de control del proyectos</t>
  </si>
  <si>
    <t>Actualizar el concepto de viabilidad del proyecto con los ajustes necesarios en la parte metodológica y técnica.</t>
  </si>
  <si>
    <t>1) Declarar el presunto incumplimiento en las instancias necesarias ( comités operativos, informes 
2) Seguimiento a Matriz de Convenios</t>
  </si>
  <si>
    <t>Dentro de las posibles acciones como contingencia se podría realizar:
- Otrosi al Convenio y/o Contrato
- Solicitud oficial al supervisado, para que aporte los soportes que permitan evidenciar el cumplimiento de las obligaciones.
- Solicitud de devolución de los recursos por incumplimiento</t>
  </si>
  <si>
    <t>Efectuar monitoreo periodico al cumplimiento y calidad del reporte de información.</t>
  </si>
  <si>
    <t>Brindar asistencia técnica por parte del referente del proceso para dar cumplimiento al requisito/producto de conformidad a las disposiciones de normatividad vigente y/o directriz de la SDS.</t>
  </si>
  <si>
    <t>Falta de planeación en la incorporación de recursos en el PAA</t>
  </si>
  <si>
    <t>Desfinanciación de los recursos para la ejecución del proyecto</t>
  </si>
  <si>
    <t>Posibilidad de afectación económica y reputacional, por falta de planeación en la incorporación de recursos en el PAA, debido a desfinanciación de los recursos para la ejecución del proyecto</t>
  </si>
  <si>
    <t>Falta de acompañamiento y verificación en la elaboración de productos de consultoria.</t>
  </si>
  <si>
    <t xml:space="preserve">Estudios y diseños técnicos que no cumplan con los requisitos Técnicos a satisfacción. </t>
  </si>
  <si>
    <t>Posibilidad de afectación económica y reputacional, por falta de acompañamiento y verificación en la elaboración de productos de consultoria, debido a estudios y diseños técnicos que no cumplan con los requisitos Técnicos a satisfacción</t>
  </si>
  <si>
    <t>Omisión de la aplicación de la normatividad vigente por parte del personal encargado de la revisión documental en las etapas precontractual o contractual</t>
  </si>
  <si>
    <t>Procesos de contratación de obras y dotación que no cuenten con los requisitos establecidos por la normatividad vigente.</t>
  </si>
  <si>
    <t>Posibilidad de afectación económica y reputacional, por omisión de la aplicación de la normatividad vigente por parte del personal encargado de la revisión documental en las etapas precontractual o contractual, debido a procesos de contratación de obras y dotación que no cuenten con los requisitos establecidos por la normatividad vigente.</t>
  </si>
  <si>
    <t>Verificación de disponibilidad y solicitud de recursos</t>
  </si>
  <si>
    <t>El gerente de proyectos, director operativo y Referente financiero de la Dirección de Infraestructura y Tecnología</t>
  </si>
  <si>
    <t>Cada vez que se va a aprobar el PAA para una vigencia</t>
  </si>
  <si>
    <t>previo a su firma, verificará junto con los profesionales referentes de evaluación de proyectos y el referente financiero, los recursos disponibles, los recursos adicionales, el avance de ejecución de las etapas de los proyectos para solicitar los recursos necesarios para la vigencia</t>
  </si>
  <si>
    <t>a través del anteproyecto de presupuesto de la entidad, realizando el análisis respectivo en cada informe entregado del respectivo convenio y/o contrato y su cronograma de ejecución verificando que la planeación del presupuesto sea acorde a las necesidades de los proyectos</t>
  </si>
  <si>
    <t>en caso contrario devolverá el documento PAA y solicitará los ajustes correspondientes para emitir su aval al proyecto de presupuesto.</t>
  </si>
  <si>
    <t>el visto bueno del director en el PAA.</t>
  </si>
  <si>
    <t xml:space="preserve">Documento Plan Anual de Adquisiciones SDS-PGS-FT-013 
</t>
  </si>
  <si>
    <t xml:space="preserve">Humanos   </t>
  </si>
  <si>
    <t>Revisión de necesidades de recursos</t>
  </si>
  <si>
    <t>Los profesionales o referentes técnicos para el seguimiento de contratos y/o convenios de la Dirección de Infraestructura y Tecnología</t>
  </si>
  <si>
    <t>Cada vez que se presenten solicitudes con la necesidad de adicionar recursos</t>
  </si>
  <si>
    <t>revisarán que dichas solicitudes de adición presupuestal cumplan los requisitos que soportan la necesidad de recursos adicionales</t>
  </si>
  <si>
    <t>y presentarán la justificación para validación de la Dirección que acompañará el trámite correspondiente (Justificación Técnica).</t>
  </si>
  <si>
    <t>En caso de que dichas solicitudes no vengan con el lleno de los requisitos correspondientes, se solicitará su complementación y/o ajuste a la solicitud.</t>
  </si>
  <si>
    <t>el visto bueno del profesional o referente técnico en el documento de solicitud de adición.</t>
  </si>
  <si>
    <t>Adiciones- otrosi</t>
  </si>
  <si>
    <t>Acompañamiento y revisión de firmas de los profesionales competentes.</t>
  </si>
  <si>
    <t>El Director de Infraestructura y Tecnología junto con los profesionales técnicos de la dependencia</t>
  </si>
  <si>
    <t>Cada vez que las Subredes entreguen productos resultado de consultorias.</t>
  </si>
  <si>
    <t>Verificarán que los productos estén debidamente firmados  por los profesionales de la firma Consultora y avalados por los profesionales de la  Interventoría.</t>
  </si>
  <si>
    <t>Durante el acompañamiento y participación de los comités de seguimiento mensual, presentarán observaciones o sugerencias.
En el informe trimestral de supervisión dejarán constancia de las observaciones o sugerencias.</t>
  </si>
  <si>
    <t>En caso de que un proyecto no cumpla, se devolverá a la Subred Integrada de Servicios de Salud con las observaciones pertinentes, solicitando subsane la inconsistencia y sea nuevamente presentado.</t>
  </si>
  <si>
    <t>Actas de comités de seguimiento e Informes trimestrales de supervisión</t>
  </si>
  <si>
    <t xml:space="preserve">Comites Operativos - Actas de Reunión </t>
  </si>
  <si>
    <t xml:space="preserve">Humanos </t>
  </si>
  <si>
    <t>Verificacion de cumplimiento de normatividad vigente</t>
  </si>
  <si>
    <t>Los profesionales de la Dirección de Infraestructura y Tecnología</t>
  </si>
  <si>
    <t>Cada vez que se revise un requerimiento de los proyectos de infraestructura y dotación</t>
  </si>
  <si>
    <t>Se revisará el documento que irá dirigido al Subdirector de Contratación</t>
  </si>
  <si>
    <t>verificando el cumplimiento de la normatividad vigente.</t>
  </si>
  <si>
    <t>En caso de hallarse una omisión en la efectiva revisión de la documentación, el Director de Infraestructura y Tecnología propenderá por los ajustes pertinentes.</t>
  </si>
  <si>
    <t>la documentación suscrita por la Dirección que queda archivada en CORDIS  y en la nube repositorio sharepoint  y remitida a la Subdirección de Contratación, quienes se encargan de adelantar el proceso contractual correspondiente.</t>
  </si>
  <si>
    <t>Normograma DIYT</t>
  </si>
  <si>
    <t xml:space="preserve">Solicitar Reunión con el Secretario de despacho para ejecutar las acciones necesarias conforme a lograr los recursos  de financiación para la ejecución de los Proyectos </t>
  </si>
  <si>
    <t>Se realizará reunión con los gestores del proyecto en la Subred Integrada de Servicios de Salud, la Dirección de Infraestructura y el Subsecretario de Planeación y Gestión Sectoríal para decidir las medidas a tomar o buscar una nueva fuente de financiación que permita la continuación del proyecto.</t>
  </si>
  <si>
    <t xml:space="preserve">Realizar mesas  técnicas o comités operativos donde se socialicen los productos que no garantizan los criterios de cumplimiento, para tomar las decisiones pertinentes y la ruta a seguir para los mismos </t>
  </si>
  <si>
    <t>Oficio dirigido a la Subred Integrada de Servicios de Salud para que requiera a los Consultores con el fin de aclarar o entregar los aspectos pendientes del producto contratado. En caso de ser necesario se enviará oficio solicitando la aplicación de las pólizas del Contrato.</t>
  </si>
  <si>
    <t>Realizar las modificaciones contractuales aplicables (otrosi) en el marco del cumplimiento legal del convenio y anexar la normatividad faltante al normograma de la Dirección de Infraestructura y tecnología</t>
  </si>
  <si>
    <t>Solicitud de Modificación Contractual del Convenio o Contrato subsanando e incluyendo el pleno lleno del cumplimiento de la normatividad vigente.</t>
  </si>
  <si>
    <t xml:space="preserve">Falta de control en el vencimiento y ejecución financiera de Convenios y Contratos </t>
  </si>
  <si>
    <t>Incumplimiento de términos y procedimientos contractuales bajo la normatividad que rige a la entidad.</t>
  </si>
  <si>
    <t>Posibilidad de afectación reputacional, por falta de control en el vencimiento y ejecución financiera de Convenios y Contratos, debido a incumplimiento de términos y procedimientos contractuales bajo la normatividad que rige a la entidad</t>
  </si>
  <si>
    <t>Remisión mensual de vencimientos y aspectos financieros</t>
  </si>
  <si>
    <t>El referente financiero de la Dirección de Infraestructura y Tecnología</t>
  </si>
  <si>
    <t xml:space="preserve">informará las fechas próximas a vencer o el tema presupuestal </t>
  </si>
  <si>
    <t>remitiendo un correo electrónico a los referentes técnicos de apoyo a la supervisión que tienen convenios y contratos con copia al Director de Infraestructura y Tecnología</t>
  </si>
  <si>
    <t>En caso de no remitirse el correo, el Director de Infraestructura y Tecnología solicitará las acciones pertinentes</t>
  </si>
  <si>
    <t>a través del correo electrónico</t>
  </si>
  <si>
    <t>Humanos</t>
  </si>
  <si>
    <t>Control de Convenios y Contratos asignados.</t>
  </si>
  <si>
    <t>Los referentes técnicos</t>
  </si>
  <si>
    <t>llevarán el control de los convenios y contratos asignados</t>
  </si>
  <si>
    <t>a través de la revisión de los informes mensuales de supervisión.</t>
  </si>
  <si>
    <t>En caso de no realizarse el informe mensual, el Director de Infraestructura y Tecnología propenderá por los ajustes pertinentes mediante una reunión.</t>
  </si>
  <si>
    <t>informes mensuales de supervisión y/o el acta de la reunión.</t>
  </si>
  <si>
    <t>SDS-PYC-FT-001
SDS-PGS-FT-054</t>
  </si>
  <si>
    <t>Solicitar Reunión con el Secretario de despacho, y con las áreas pertinentes para ejecutar las acciones necesarias para determinar el plan de mejora y las acciones legales técnicas así como financieras necesarias en el marco de la continuidad del proyecto</t>
  </si>
  <si>
    <t>Se realizará reunión con los gestores del proyecto en la Subred, la Dirección de Infraestructura, el Subsecretario de Planeación y Gestión Sectoríal y la Subdirección de Contratación para decidir las medidas a tomar o buscar el camino legal para prorrogar el Convenio o celebrar uno nuevo.</t>
  </si>
  <si>
    <t>Incumplimiento en la publicación de documentos que soporten la ejecución Contractual de los convenios interadministrativos en las plataformas destinadas para tal fin</t>
  </si>
  <si>
    <t>Inoportunidad en los tiempos asi como el acceso a la información lo cual no garantiza el acceso y transparencia a las partes interesadas, respecto a la ejecución de los convenios</t>
  </si>
  <si>
    <t>Posibilidad de afectación reputacional, por el incumplimiento en la publicación  de documentos que soporten la ejecución Contractual de los convenios interadministrativos en las plataformas destinadas para tal fin; debido a la inoportunidad en los tiempos asi como el acceso a la información lo cual no garantiza el acceso y transparencia a las partes interesadas, respecto a la ejecución de los convenios</t>
  </si>
  <si>
    <t xml:space="preserve">Matriz de seguimiento y  publicación de información </t>
  </si>
  <si>
    <t>Profesional Referente Contratación DIYT</t>
  </si>
  <si>
    <t xml:space="preserve"> Solicitar la publicación de la información soporte (informes de supervisión y otros de la gestión de la ejecución de convenios) en las plataformas disponibles, que brinde transparencia y acceso a la información</t>
  </si>
  <si>
    <t xml:space="preserve">Mediante matriz tipo excel se relacionarán todos los convenios asociados a la gestión de la Dirección de Infraestructura y Tecnología la cual incluirá el estado de los informes de supervisión asi como el estado de publicación a la fecha , dicha matriz se comunicará a cada referente técnico indicando los plazos máximos de publicación </t>
  </si>
  <si>
    <t>Enviar memorando a cada referente técnico y a las Subredes Integradas de Servicios de Salud para el cumplimiento en las obligaciones de gestión en los convenios asociadas a garantizar la oportuinidad de la información para de esta forma garantizar la publicación de la información en los tiempos establecidos con relación a la transparencia y acceso a la información.</t>
  </si>
  <si>
    <t>Matriz de seguimiento y publicación de la información</t>
  </si>
  <si>
    <t xml:space="preserve">1.  Los referentes técnicos analizarán de forma individual el estado de publicación de las ejecuciones de los convenios y daran el reporte en la presentación de su informe mensual ( contratistas y en la matriz de seguimiento para el personal de planta) de actividades  como  control adicional bajo sus funciones y comunicaran mediante oficio a las subredes respecto al cumplimiento de sus funciones en cuanto a la publicación en secop
2. Los referentes técnicos analizaran de forma individual el estado de publicación de las ejecuciones de los convenios y daran el reporte en la presentación de su informe mensual de actividades  como  control adicional bajo sus funciones </t>
  </si>
  <si>
    <t>Activar plan de choque conjunto con todo el personal de la DIYT asi como con el personal de las SISS para gestionar la publicación de la información que no se evidencie publicada en la plataforma con un lapso máximo de dos meses  , el referente de contratación de la DIYT remitira memorando interno a cada uno de los referentes técnicos asi como un oficio a cada una de las subredes para poner al día la in información y de esta manera realizar la respectiva publicación</t>
  </si>
  <si>
    <t>Inadecuado seguimiento a los proyectos financiados con recursos del Sistema General de Regalías - SGR en sus componentes: 1. Técnico-Científico, 2. Financiero-Contable y 3. Administrativo- Jurídico, que son ejecutados por el FFDS de la Secretaría Distrital de Salud.</t>
  </si>
  <si>
    <t>Falta de retroalimentacion al operador frente a los avances del proyecto y falta de entrenamiento al recurso humano y/o herramientas desactualizadas para el seguimiento apropiado a los proyectos financiados con recursos del Sistema General de Regalías - SGR</t>
  </si>
  <si>
    <t>Posibilidad de afectación reputacional por Inadecuado seguimiento a los proyectos financiados con recursos del Sistema General de Regalías - SGR en sus componentes: 1. Técnico-Científico, 2. Financiero-Contable y 3. Administrativo- Jurídico, que son ejecutados por el FFDS de la Secretaría Distrital de Salud, debido a falta de retroalimentacion al operador frente a los avances del proyecto y falta de entrenamiento al recurso humano y/o herramientas desactualizadas para el seguimiento apropiado a los proyectos financiados con recursos del Sistema General de Regalías - SGR</t>
  </si>
  <si>
    <t>Incumplimiento de los planes de acción de las políticas públicas</t>
  </si>
  <si>
    <t xml:space="preserve">Falta de seguimiento a la generación de los productos a cargo del sector salud e inadecuada ejecución de planes de acción por parte de diferentes dependencias de la SDS </t>
  </si>
  <si>
    <t xml:space="preserve">Posibilidad de afectacion Reputacional por Incumplimiento de los planes de acción de las políticas públicas debido a Falta de seguimiento a la generación de los productos a cargo del sector salud e inadecuada ejecución de planes de acción por parte de diferentes dependencias de la SDS </t>
  </si>
  <si>
    <t>Entrenamiento al recurso humano y/o actualización de herramientas para el seguimiento a los proyectos del SGR</t>
  </si>
  <si>
    <t>El referente del Equipo de apoyo a la supervisión y seguimiento a los proyectos financiados por el SGR</t>
  </si>
  <si>
    <t>Entrenará al recurso humano y/o actualizará las herramientas para el seguimiento a los proyectos del SGR</t>
  </si>
  <si>
    <t>Mediante la socialización de los documentos, lineamientos y/o formatos y/o con el empleo periodico de las herramientas para el seguimiento.</t>
  </si>
  <si>
    <t>El Subsecretario de Planeación y Gestión Sectorial solicitará mediante correo electrónico al referente del Equipo, realizar los entrenamientos necesarios al recurso humano y/o la actualización de las herramientas para el seguimiento.</t>
  </si>
  <si>
    <t>Correo electrónico de socialización y/o actualización de documentos, lineamientos y/o formatos diligenciados.</t>
  </si>
  <si>
    <t>SEGUIMIENTO POR EL FFDS A PROYECTOS FINANCIADOS POR EL SGR (SDS-PGS-LN-018)</t>
  </si>
  <si>
    <t>Revisión y retroalmientación de los proyectos financiados por el SGR</t>
  </si>
  <si>
    <t>El referente de cada proyecto financiado por el SGR</t>
  </si>
  <si>
    <t>Realizará la retroalimentación de la información entregada por el operador sobre el avance del proyecto</t>
  </si>
  <si>
    <t>Mediante la revisión, análisis y generación de observaciones, en caso que se requieran, a la información entregada.</t>
  </si>
  <si>
    <t>El Referente del Equipo por medio de correo electrónico requerirá al referente de cada proyecto, cumplir de manera inmedita con la retroalimentación que corresponda.</t>
  </si>
  <si>
    <t>Correo electrónico de requerimiento.</t>
  </si>
  <si>
    <t>Socializacion cumplimiento de los planes de acción de las políticas públicas</t>
  </si>
  <si>
    <t>Socializará el cumplimiento de los planes de acción de las políticas Públicas.</t>
  </si>
  <si>
    <t>A través de la presentación de resultados del cumplimiento de los planes de acción de las políticas Públicas ante el Comité Directivo, para toma de decisiones</t>
  </si>
  <si>
    <t>En caso de que no se realice la sesión del Comité Directivo, se remtirá la información vía correo electrónico a la Subsecretaria responsable del cumplimiento de los planes de acción</t>
  </si>
  <si>
    <t>Actas,informes,  correo electrónico o documentos asociados</t>
  </si>
  <si>
    <t>SDS-PGS-PR-047 GESTIÓN DE POLÍTICAS PÚBLICAS</t>
  </si>
  <si>
    <t>Seguimiento al cumplimiento de los planes de acción de las políticas públicas</t>
  </si>
  <si>
    <t>Realizará el seguimiento al cumplimiento de los planes de acción de las políticas Públicas.</t>
  </si>
  <si>
    <t>A través de mesa de trabajo para llevar a cabo el seguimiento al cumplimiento de los planes de acción de las políticas Públicas.</t>
  </si>
  <si>
    <t>En caso de que no se realice la mesa de trabajo, se remite vía  correo electrónico la solicitud de la información relativa al cumplimiento del los planes de acción de las políticas públicas, a la Subsecretaria responsable del plan.</t>
  </si>
  <si>
    <t>Actas, correo electrónico o documentos asociados</t>
  </si>
  <si>
    <t xml:space="preserve">Seguimiento de cada líder de proyecto a los informes presentados por los operadores, con el fin de verificar la información y realizar la retroalimentación a los mismos e identificar la desactualización 
 del personal y/o de las herramientas utilizadas para las actvidades propias del apoyo a la supervisión. </t>
  </si>
  <si>
    <t>Determinar la causa y enfocar al personal necesario para atender de manera inmediata las actividades que generaron y fueron producto del riesgo.</t>
  </si>
  <si>
    <t>Caracterización de la oferta y la demanda inadecuada</t>
  </si>
  <si>
    <t>Metodología de análisis de oferta y demanda desactualizada
No contar con un plan de análisis de oferta y demanda de servicios de salud
No contar con el recurso humano y técnologico necesario</t>
  </si>
  <si>
    <t>Posibilidad de afectación reputacional por disponer de una caracterización de la oferta y la demanda inadecuada para la toma de decisiones debido a no contar con una metodología  y plan de análisis de oferta y demanda de servicios de salud actualizado.</t>
  </si>
  <si>
    <t xml:space="preserve">Emitir lineamientos para la prestación de servicios de salud inadecuados o inaplicables </t>
  </si>
  <si>
    <t>Desconocimiento de la normatividad y  lineamientos para la prestación de servicios de salud del orden nacional y distrital
No contar con el recurso humano y técnologico necesario</t>
  </si>
  <si>
    <t>Posibilidad de afectación reputacional por  emitir lineamientos para la prestación de servicios de salud inadecuados o inaplicables por desconocimiento de la normatividad y de los  lineamientos para la prestación de servicios de salud del orden nacional y distrital.</t>
  </si>
  <si>
    <t>Orientar inadecuadamente a las  EAPB autorizadas para operar en Bogotá  y su red de prestadores, para la implementación del componente de Prestación de Servicios de Salud en el Distrito Capital.</t>
  </si>
  <si>
    <t xml:space="preserve">Falta de claridad por parte de los profesionales de la dirección en los lineamientos para la prestación de los servicios de salud
No contar con el recurso humano necesario </t>
  </si>
  <si>
    <t>Posibilidad de afectación reputacional por  orientar inadecuadamente a las EAPB autorizadas para operar en Bogotá  y su red de prestadores por desconocimiento de los lineamientos del orden Distrital y Nacional</t>
  </si>
  <si>
    <t>no realizar las asistencias técnicas y actividades de seguimiento a los actores de la Red de Sangre en el marco de la normatividad vigente.</t>
  </si>
  <si>
    <t xml:space="preserve">Desconocimiento y falta de cultura de la donación voluntaria y habitual de sangre,  con los diferentes actores del Distrito Capital y la comunidad en genera
Debilidades en la comunicación intra e interinsitucionales de quienes componen la red de Sangre Distrital.
Falta de seguimiento a la implementación de los programas de promoción de la donación, hemoviligancia y calidad en los bancos de sangre y servicios de gestión pretransfusional que hacen parte de la Red Distrital de Sangre.
Desconocimientos de los lineamientos y programas promoción, hemovigilancia y calidad por parte de los Bancos de Sangre y Servicios de Gestión Pre Transfusional en el Distrito Capital 
No contar con el recurso humano y tecnológico necesario
</t>
  </si>
  <si>
    <t>Posibilidad de afectación reputacional por coordinar la Red Distrital de Sangre  por una orientación inadecuada, asociada al desconocimiento de los lineamientos y normatividad del orden nacional y distrital.</t>
  </si>
  <si>
    <t>No realizar las asistencias técnicas y actividades de seguimiento a los actores de la Red de donación de órganos y tejidos con fines de trasplantes en la Regional N° 1</t>
  </si>
  <si>
    <t>Desconocimiento de los lineamientos y normatividad vigente del orden nacional y distrital
Falta de orientación y apoyo a la gestión a las IPS transplantadoras, generadoras y actores de la Red, que componen la Regional  No.1, asi como a la comunidad en general en el marco de la normatividad vigente.
No desarrollar auditorías de cumplimiento a las IPS transplantadoras, IPS generadoras,  Bancos de Tejidos y laborarorios clínicos de Inmunología (atores de la red), en el marco del plan Nacional de Auditoria y normatividad vigente
No contar con el recurso humano y tecnológico necesario</t>
  </si>
  <si>
    <t>Posibilidad de afectación reputacional por coordinar la Regional N° 1 de la Red de donación de órganos y tejidos por una orientación inadecuada, asociada al desconocimiento de los lineamientos y normatividad del orden nacional y distrital.</t>
  </si>
  <si>
    <t xml:space="preserve">Metodología de análisis de oferta y demanda de los servicios de salud </t>
  </si>
  <si>
    <t>Referente oferta y demanda</t>
  </si>
  <si>
    <t xml:space="preserve">Anual </t>
  </si>
  <si>
    <t>Establecer un marco referencia metodológico para el análisis de oferta, demanda y suficiencia de servicios de salud del Distrito Capital</t>
  </si>
  <si>
    <t>Realizar búsqueda de información de metodologias de análisis de oferta y demanda de servicios de salud y actualizar la metodologia.</t>
  </si>
  <si>
    <t>Revisar y actualizar la metodología vigente para el análisis de la oferta y demanda de los servicios de salud. (cuando aplique)</t>
  </si>
  <si>
    <t xml:space="preserve">Documento de la metodología de análisis de oferta y demanda de los servicios de salud actualizada ( cuando aplique) 
</t>
  </si>
  <si>
    <t xml:space="preserve">Documento de la metodología de análisis de oferta y demanda de los servicios de salud 
*SDS-PSS-PR-001.Análisis de oferta y demanda de servicios de salud
</t>
  </si>
  <si>
    <t xml:space="preserve">Diagnóstico del componente de oferta de servicios de salud </t>
  </si>
  <si>
    <t xml:space="preserve">Busca identificar y analizar el componente de oferta y demanda de servicios de salud para la toma de decisiones. </t>
  </si>
  <si>
    <t xml:space="preserve">Georeferenciar prestadores y servicios de salud por localidades y UPZ; Gestionar la disponibilidad de informacion de la demanda de servicios de salud por  perfil epidemiológico por enfoque poblacional (momentos de curso de vida y enfoque diferencial).  
Estructuración de la analitica de los datos de la información de oferta y realizar análisis de información de oferta y demanda de servicios de salud </t>
  </si>
  <si>
    <t>Revisar y actualizar el diagnostico de Oferta y demanda  de servicios de salud</t>
  </si>
  <si>
    <t xml:space="preserve">Documento de diagnóstico del componente de oferta de servicios de salud </t>
  </si>
  <si>
    <t xml:space="preserve">
*SDS-PSS-PR-001.Análisis de oferta y demanda de servicios de salud</t>
  </si>
  <si>
    <t>Gestionar el Talento humano requerido y  el apoyo tecnológico y logistico requerido</t>
  </si>
  <si>
    <t>Lideres  de los  GF y Director de Provisión de Servicios de Salud</t>
  </si>
  <si>
    <t xml:space="preserve"> Gestionar el talento humano requerido en la DPSS,  para generar los  analisis de oferta y demanda de servicios de salud
</t>
  </si>
  <si>
    <t xml:space="preserve">Identificar el talento humano requirido para el desarrollo del objeto de las actividades de oferta y demanda, planificar  en el  Plan Anual de Adquisiciones y contratarlo según necesidad. </t>
  </si>
  <si>
    <t xml:space="preserve">Ajustar el Plan Anual de Adquisiciones de la Dirección </t>
  </si>
  <si>
    <t xml:space="preserve">Plan Anual de Adquisiciones </t>
  </si>
  <si>
    <t>Proyecto de Inversión 7904- PAA</t>
  </si>
  <si>
    <t xml:space="preserve">Lineamientos  del componente de prestación de servicios de salud, acorde a politicas de nivel nacional y distrital y a normatividad vigente </t>
  </si>
  <si>
    <t>Referente de planeación estratégica de la DPSS 
Lideres de los grupos funcionales de la DPSS</t>
  </si>
  <si>
    <t>Disponer de lineamientos actualizados del orden nacional y Distrital del componente de prestación de servicios, con los criterios tecnicos y de operación definidos en la Dirección.</t>
  </si>
  <si>
    <t xml:space="preserve">Apropiar conceptualmente la normatividad vigente y lineamientos del orden distrital y nacional sobre Modelo de atencion en salud que incluyan los enfoques poblacional, diferencial, de cultura ciudadana, de género, participativo, territorial y resolutivo cuando aplique.
</t>
  </si>
  <si>
    <t xml:space="preserve">Revisar y actualizar los lineamientos técnicos para la implementación del componente de prestación de servicios de salud  </t>
  </si>
  <si>
    <t xml:space="preserve">
Documentos de lineamientos  del componente de prestación de servicos de salud nuevos y  actualizados, que incluyan los enfoques poblacional, diferencial, de cultura ciudadana, de género, participativo, territorial y resolutivo cuando aplique.
</t>
  </si>
  <si>
    <t xml:space="preserve">
SDS-PSS-PR-002. Gestión para el fortalecimiento de la prestación de los servicios de salud</t>
  </si>
  <si>
    <t xml:space="preserve">Gestionar el talento humano requerido en la DPSS,  para generar los  lineamientos del componente de prestación de servicios </t>
  </si>
  <si>
    <t xml:space="preserve">Identificar el talento humano requirido para el desarrollo de los lineamientos en el componente de prestación de servicos de salud y planificar  en el  Plan Anual de Adquisiciones y contratarlo según necesidad. </t>
  </si>
  <si>
    <t xml:space="preserve"> Implementar Guia para desarrollar las  Asistencias técnicas en el componente de prestación de servicios de salud.</t>
  </si>
  <si>
    <t xml:space="preserve">Lideres  de los  GF </t>
  </si>
  <si>
    <t xml:space="preserve">Aplicar los conceptos fundamentales y dinámica de gestión, para el desarrollo del proceso de Asistencia Técnica de los profesionales de la Dirección de Provisión de servicios de Salud que brindan a las EAPB autorizadas para operar en Bogotá, IPS priorizadas de su red de prestadores de servicios, bancos de sangre y bancos de tejidos. </t>
  </si>
  <si>
    <t>Revisar y hacer seguimiento a la  implementación de  la Guia para desarrollar las  Asistencias técnicas en el componente de prestación de servicios de salud</t>
  </si>
  <si>
    <t xml:space="preserve">Retroalimentar a los referentes de la DPSS de las desviaciones detectadas, para la implementación de la Guia de Asistencia Tecnica </t>
  </si>
  <si>
    <t xml:space="preserve">Instrumentos de asistencia técnica implementados 
Actas de Asistencia tecnica 
Documentos que den cuenta de la asistencia Técnica realizada a las EAPB e IPS priorizadas
</t>
  </si>
  <si>
    <t xml:space="preserve">SDS-PSS-PR-002. Gestión para el fortalecimiento de la prestación de los servicios de salud
Guia para desarrollar las  Asistencias técnicas en el componente de prestación de servicios de salud 
SDS-PSS-FT-601 Cronograma y Trazabilidad de la Asistencia Técnica y Seguimiento / Auditoria
Actas 
Informe de Asistecnia Técnica </t>
  </si>
  <si>
    <t xml:space="preserve">Gestionar el talento humano requerido en la DPSS,  para dar orietación técnica en el  componente de prestación de servicios en el marco del modelo de atención en salud ajustado, </t>
  </si>
  <si>
    <t xml:space="preserve">Identificar el talento humano requirido para el desarrollo del objeto de las actividades de asistencia técica y planificar  en el  Plan Anual de Adquisiciones y contratarlo según necesidad. </t>
  </si>
  <si>
    <t xml:space="preserve">Asistencia técnica  a los bancos de sangre y  Servicios de Gestión Pre Transfusional en el Distrito Capital </t>
  </si>
  <si>
    <t>Referente Red de Sangre</t>
  </si>
  <si>
    <t>Brindar asistencias técnicas y seguimiento a los Bancos de Sangre y servicios de gestión pretransfusional para la implementación de los programas de promoción a la donación,  calidad y hemovigilancia y para el desarrollo de estrategias para la disponibilidad de sangre y seguridad transfusional.</t>
  </si>
  <si>
    <t xml:space="preserve">Planificar y desarrollar  asistencias técnicas y seguimiento a los Bancos de Sangre y servicios de gestión pretransfusional en lo relacionado con promoción de la donación voluntaria, y en la seguridad de componentes sanguíneos ( calidad y hemovigilancia).  </t>
  </si>
  <si>
    <t>Revisar y ajustar la  planificación de las estrategias implementadas  de asistencia téccnica para fortalecer la promoción de la donación voluntaria y habitual y la seguridad transfusional de  hemocomponentes en el Distrito Capital.</t>
  </si>
  <si>
    <t xml:space="preserve">Documentos que de cuenta de las asistencias técnicas a los bancos de sangre y servicos de gestión pretransfusional:
*actas y listados de asistencia 
 *listas de chequeo
*informes  de asistencia técnica
¨Informe de seguimiento a la Adherencia de la Guia de asistencias técnicas 
</t>
  </si>
  <si>
    <t>Guia para desarrollar las  Asistencias técnicas en el componente de prestación de servicios de salud actualizada 
SDS-PSS-PR-002. Gestión para el fortalecimiento de la prestación de los servicios de salud</t>
  </si>
  <si>
    <t>Articulación a nivel intrainstitucional e intersectorial  en el Distrito Capital.</t>
  </si>
  <si>
    <t xml:space="preserve">Promover el trabajo articulado entre los diferentes actores a nivel intrainstitucional e interinsectorial,  que fortalezcan la cultura de la donación voluntaria y habitual de sangre y la seguridad trasnfusional con los diferentes actores del Distrito Capital. </t>
  </si>
  <si>
    <t>Revisar y hacer seguimiento al  procesos de  articulación a nivel  intrainstitucional e interinsectorial en el Distrito Capital, con la participación de las diferentes dependencias de la SDS y otras instituciones distritales y  nacionales</t>
  </si>
  <si>
    <t>Ajustar las estrategias de articulación intra e intersectorial ,   para fortalecer la promoción de la donación voluntaria y habitual y la seguridad transfusional</t>
  </si>
  <si>
    <t xml:space="preserve">Documentos que den cuenta  del proceso de articulación a nivel intra e interinstitucional en el D.C (actas e informes), para el fortalecimiento de la  promoción de la donación de sangre en la ciudad. 
</t>
  </si>
  <si>
    <t>SDS-PSS-INS-168. Trabajo intrainstitucional, intersectorial e interdisciplinario para promover la cultura de la donación sangre</t>
  </si>
  <si>
    <t xml:space="preserve">
Seguimiento y análisis  a los indicadores trazadores de la Red Distrital de Bancos de Sangre, servicios de transfusión sanguínea y terapia celular:</t>
  </si>
  <si>
    <t xml:space="preserve">Disponer oprtunamente de la  información relacionada con los los indicadores trazadores de la Red Distrital de Bancos de Sangre, servicios de transfusión sanguínea y terapia celular para la toma de decisiones 
</t>
  </si>
  <si>
    <t xml:space="preserve">
Realizar  informes periodicos del comportamiento d elos indicdaores los indicadores trazadores de la Red Distrital de Bancos de Sangre, servicios de transfusión sanguínea y terapia celular </t>
  </si>
  <si>
    <t>Definir e implemntar estrategias que aporten al cumplimiento de las metas de los indicadores</t>
  </si>
  <si>
    <t xml:space="preserve">Tablero de Control 
Informes de analisis de los indicadores trazadores de la Red Distrital de Bancos de Sangre, servicios de transfusión sanguínea y terapia celular:
</t>
  </si>
  <si>
    <t xml:space="preserve">Informes de analisis de los indicadores trazadores de la Red Distrital de Bancos de Sangre, servicios de transfusión sanguínea y terapia celular:
</t>
  </si>
  <si>
    <t>Fortalecimiento de competencias al talento humano de los Bancos de Sangre y Servicios de Transfusión Sanguinea del Distrito de Capital.</t>
  </si>
  <si>
    <t xml:space="preserve">Fortalecer  las competencias del talento Humano de los Bancos de Sangre y Servicios de Transfusión Sanguinea del Distrito de Capital, en los temas relacionados con la trasfusión y medicina trasfucional. </t>
  </si>
  <si>
    <t xml:space="preserve">Programar y desarrollar  el Plan de fortalecimiento de competencias del talento Humano de los Bancos de Sangre y Servicios de Transfusión Sanguinea del Distrito de Capital, en temas relacionados con la trasfusión y medicina trasfucional. </t>
  </si>
  <si>
    <t>Revisar y ajustar  las estrategias implementadas para fortalecer la promoción de la donación voluntaria y habitual y la seguridad transfusional de  hemocomponentes en el Distrito Capital.</t>
  </si>
  <si>
    <t xml:space="preserve">Informe de las actividades realizadas con los  Bancos de Sangre y Servicios de Tranfusión Sanguinea del D.C. para el fortalecimiento de competencias al talento humano relacionadas en temas de Promoción, hemovigilancia y  programas  de calidad. 
Actas y Listados de sistencia técnica
¨Informe de seguimiento a la Adherencia de la Guia de asistencias técnicas </t>
  </si>
  <si>
    <t xml:space="preserve">SDS-PSS-PR-010. Promoción de la donación voluntaria y habitual de sangre para el D.C
Guia para desarrollar las  Asistencias técnicas en el componente de prestación de servicios de salud actualizada 
Aplicativo SIHEVI
Lineamientos del Programa de Promoción 
</t>
  </si>
  <si>
    <t>Gestionar el talento humano requerido en la DPSS- Coordinación de la Red Distrital de Sangre,  para dar orietación técnica en los programas de promoción, hemovigilancia y calidad</t>
  </si>
  <si>
    <t xml:space="preserve">
Identificar el talento humano requerido para el desarrollo del objeto de las actividades de promoción, hemovigilancia y calidad de la red distrital de Sangre  y planificar  en el  Plan Anual de Adquisiciones y contratarlo según necesidad. 
</t>
  </si>
  <si>
    <t>Actualizar e implementar los Lineamientos  de la Coordinación Regional No. 1.</t>
  </si>
  <si>
    <t xml:space="preserve">Referentes  de la Coordinación Reginal No. 1- Red de Donación y Trasplante </t>
  </si>
  <si>
    <t>Disponer de lineamientos de la Coordinación Regional No. 1  con los criterios tecnicos y de operación,  en el marco de la normatividad vigente y de los  lineamientos del orden nacional y distrital</t>
  </si>
  <si>
    <t xml:space="preserve">Apropiar conceptualmente la normatividad vigente y lineamientos del orden distrital y nacional 
Actualizar  e implementar los lineamientos para la Coordinación Regional No.1 
</t>
  </si>
  <si>
    <t xml:space="preserve">Revisar y actualizar los lineamientos técnicos para su  implementación </t>
  </si>
  <si>
    <t xml:space="preserve">
Documentos de lineamientos  de la Coordinación Regional No. 1  actualizados. </t>
  </si>
  <si>
    <t xml:space="preserve">SDS-PSS-PR-002 Gestión para el Fortalecimiento de la Prestación de los Servicios de Salud
SDS-PSS-PR-007 Promoción de la Donación de Órganos y Tejidos con Fines de Trasplante
SDS-PSS-PR-006 Auditoría Externa a los Actores de la Red y su Área de Influencia de la Coordinación
Lineamientos de la Coordinación Regional No. 1 (Isolucion)
</t>
  </si>
  <si>
    <t xml:space="preserve">Asistencia técnica  a los actores de la Red de la Coordinación Regional No. 1 </t>
  </si>
  <si>
    <t xml:space="preserve">Brindar  orientación técnica a los actores de la Red, en la gestión operativa y promoción de la donación de órganos y tejidos con fines de trasplantes </t>
  </si>
  <si>
    <t xml:space="preserve">Aplicar el procedimiento SDS-PSS-PR-002 Gestión para el Fortalecimiento de la Prestación de los Servicios de Salud, para la orientación técnica de la gestión operativa y promoción de la donación de órganos y tejidos con fines de trasplantes. </t>
  </si>
  <si>
    <t xml:space="preserve">Reprogramar la asistencia técnica y verificar su ejecución en el marco de los lineamientos y normnatividad de la Coordinación Regional No. 1
</t>
  </si>
  <si>
    <t xml:space="preserve">
Matriz e informe que evidencia la orientación técnica a los actores de la Red de Donación y Trasplante 
</t>
  </si>
  <si>
    <t xml:space="preserve">SDS-PSS-PR-002 Gestión para el Fortalecimiento de la Prestación de los Servicios de Salud
SDS-PSS-FT-601 Cronograma y Trazabilidad de la Asistencia Técnica y Seguimiento / Auditoria
SDS-PSS-FT-062 Registro del Donante CRN1 RDT
SDS-PYC-FT-001 Acta de Reunión
Informes </t>
  </si>
  <si>
    <t>Auditorias a los actores de la Red de la Coordinación Regional No. 1</t>
  </si>
  <si>
    <t xml:space="preserve">Referentes  de auditoria de la Coordinación Reginal No. 1- Red de Donación y Trasplante </t>
  </si>
  <si>
    <t>Mejoramiento continuo en las actividades que corresponden al proceso de donación y trasplante de órganos y tejidos desarrolladas por los actores de la Coordinación Regional No. 1</t>
  </si>
  <si>
    <t xml:space="preserve">Programar y desarrollar el Plan  anual de Auditoria  y las  auditorias coyunturales solicitadas por los diferentes actores de la red o por necesidaes de los diferentes procesos de la Coordinación Regional No. 1. </t>
  </si>
  <si>
    <t xml:space="preserve">Verificar el desarrollo de las auditorias realizadas  y ajustar el Plan de auditoria  cuando aplique. </t>
  </si>
  <si>
    <t>Plan de Auditoria, actas  e Informes de auditorias realizadas a los diferentes actores de la Red.</t>
  </si>
  <si>
    <t xml:space="preserve">
SDS-PSS-PR-006 Auditoría Externa a los Actores de la Red y su Área de Influencia de la Coordinación
SDS-PSS-INS-001. Auditoria de trasplantes realizados a pacientes  extranjeros no residentes en Colombia
SDS-PSS-FT-601 Cronograma y Trazabilidad de la Asistencia Técnica y Seguimiento / Auditoria
SDS-PSS-LN-002 Lineamientos de Auditoria Externa de la Coordinación Regional N° 1- Red de Donación y Trasplantes
SDS-PYC-FT-001 Acta de Reunión
Informes de auditorias realizadas a los diferentes actores de la Red.</t>
  </si>
  <si>
    <t xml:space="preserve">Coordinadora Regional No. 1 y Director Provisión de Servicios de Salud </t>
  </si>
  <si>
    <t xml:space="preserve">Gestionar el talento humano requerido en la DPSS - Coordinación de la Red de Donación y Trasplantes,  para la operación Regional No. 1. </t>
  </si>
  <si>
    <t>Identificar el talento humano requirido para el desarrollo del objeto de las actividades de la Coordinación regional No. 1</t>
  </si>
  <si>
    <t xml:space="preserve">7 profesionales especializados y 3 profesionales universitarios y 1 técnico
</t>
  </si>
  <si>
    <t xml:space="preserve">7 profesionales especializados  </t>
  </si>
  <si>
    <t>58 profesionales especializados y 5 profesionales universitarios y 7 bachilleres</t>
  </si>
  <si>
    <t>65 Profesionales Especializados de diferentes perfiles, 5 profesionales universitarios, 8 tecnico y 8 bachilleres  para dar linea tecnica.</t>
  </si>
  <si>
    <t>7 profesionales especializados</t>
  </si>
  <si>
    <t xml:space="preserve">9 profesionales especializados  y 1 asistente administrativo
</t>
  </si>
  <si>
    <t>2 profesional especializado</t>
  </si>
  <si>
    <t xml:space="preserve">14  Profesionales  especializados de diferentes perfiles, 3 universitarios y 1 bachiller </t>
  </si>
  <si>
    <t>2 profesionales especializados</t>
  </si>
  <si>
    <t xml:space="preserve">Socializar e implementar la metodología de análisis de oferta y demanda de los servicios de salud 
Socializar el diagnóstico del componente de oferta de servicios de salud </t>
  </si>
  <si>
    <t xml:space="preserve">Revisar la causa de materialización del riesgo
Generar Plan de acción 
Seguimiento al plan de acción 
Retroalimentar para el aprendizaje organizacional, para evitar que se vuelva a materializar el riesgo </t>
  </si>
  <si>
    <t xml:space="preserve">Socializar los lineamientos  del componente de prestación
Socializar normatvidada vigente y politicas del nivel nacional y distrital en el componente de prestación de servicios de salud </t>
  </si>
  <si>
    <t xml:space="preserve">Revisar la causa de materialización del riesgo.
Generar Plan de acción.
Seguimiento al plan de acción 
Retroalimentar para el aprendizaje organizacional, para que no se vuelva a materializar el riesgo </t>
  </si>
  <si>
    <t xml:space="preserve">Socializar y apropiar  la Guia para desarrollar las  Asistencias técnicas en el componente de prestación de servicios de salud 
Seguimiento a la implementación de la Guia de Asistencia técnica  </t>
  </si>
  <si>
    <t xml:space="preserve">Revisar la causa de materialización del riesgo
Generar Plan de acción 
Seguimiento al plan de acción 
Retroalimentar para el aprendizaje organizacional, para que no se vuelva a materializar el riesgo </t>
  </si>
  <si>
    <t xml:space="preserve">Socializar lineamientos de la Red Distrital de Sangre
Socializar y apropiar  la Guia para desarrollar las  Asistencias técnicas en el componente de prestación de servicios de salud 
Seguimiento a la implementación de la Guia de Asistencia técnica   
Monitoreo y analisis de indicadores de la Red Distrital de Sangre y retroalimentación </t>
  </si>
  <si>
    <t xml:space="preserve">Revisar la causa de materialización del riesgo.
Generar Plan de acción 
Seguimiento al plan de acción 
Retroalimentar para el aprendizaje organizacional, para que no se vuelva a materializar el riesgo </t>
  </si>
  <si>
    <t xml:space="preserve">Socializar lineamientos de la la Coordinación Regional No.1.
Socializar y apropiar  la Guia para desarrollar las  Asistencias técnicas en el componente de prestación de servicios de salud 
Seguimiento a la implementación de la Guia de Asistencia técnica   
</t>
  </si>
  <si>
    <t xml:space="preserve">Revisar la causa de materialización del riesgo
Generar Plan de acción 
Seguimiento al plan de acción 
Retroalimentar para el aprendizaje organizacional, para que no se vuelva a materializar el riesgo </t>
  </si>
  <si>
    <t>4. Fortalecer la gestión y la transparencia Institucional</t>
  </si>
  <si>
    <t>Monitoreo insuficiente de las actividades necesarias para el mantenimiento y sostenibilidad del Sistema de Gestión en el marco del MIPG y para el fortalecimiento institucional de la SDS.</t>
  </si>
  <si>
    <t>No contar con instrumentos de monitoreo que permitan controlar y dar cumplimiento a los requisitos establecidos.</t>
  </si>
  <si>
    <t>Posibilidad de afectación reputacional por monitoreo insuficiente de las actividades necesarias para el mantenimiento y sostenibilidad del Sistema de Gestión en el marco del MIPG y para el fortalecimiento institucional, de la SDS debido a no contar con instrumentos de monitoreo que permitan controlar y dar cumplimiento a los requisitos establecidos.</t>
  </si>
  <si>
    <t>Herramienta de control y monitoreo</t>
  </si>
  <si>
    <t>Monitoreo de Transparencia activa y pasiva</t>
  </si>
  <si>
    <t>Monitoreo de Acciones de Mejora</t>
  </si>
  <si>
    <t xml:space="preserve">Monitoreo PAAC </t>
  </si>
  <si>
    <t>Monitoreo de las politicas de gestión y desempeño</t>
  </si>
  <si>
    <t xml:space="preserve">Los profesionales de la Dir. de Planeación Institucional y Calidad referentes de los procesos asignados </t>
  </si>
  <si>
    <t xml:space="preserve"> de acuerdo con las  fechas establecidas en el tablero de control  </t>
  </si>
  <si>
    <t>monitorearán  la  calidad  de la información y la oportunidad de entrega  de las actividades transversales  registradas en el POGD</t>
  </si>
  <si>
    <t xml:space="preserve">verificando   el cumplimiento frente a la programación realizada </t>
  </si>
  <si>
    <t>en caso de encontrar  incumplimiento registrará en el tablero de control de acuerdo con los criterios de calificaciòn establecidos e informará por correo electrónico al líder y al gestor  del proceso, quienes procederán a afectar  el porcentaje de avance de la meta, actividad o subactividad que corresponda en el POGD.</t>
  </si>
  <si>
    <t>Tablero de Control, correos electronicos, memorandos, informes, otros.</t>
  </si>
  <si>
    <t>SDS-PYC-LN-013 LINEAMIENTO PARA LA FORMULACIÓN Y REPORTE PLAN OPERATIVO DE GESTIÓN Y DESEMPEÑO - POGD</t>
  </si>
  <si>
    <t>determinaran el grado de cumplimiento del plan de transparencia</t>
  </si>
  <si>
    <t xml:space="preserve">revisando los requisitos de publicación en la pagina WEB de la SDS </t>
  </si>
  <si>
    <t>en caso de no encontrar la información publicada reportara en el informe el estado del cumplimiento al lider del proceso con el fin de generara los correctivos de publicación necesarios.</t>
  </si>
  <si>
    <t>Plan de transparencia y acceso a la información publica, Informe de Transparencia del Proceso.</t>
  </si>
  <si>
    <t>SDS-PYC-PL-003 PLAN DE TRANSPARENCIA, ACCESO A LA INFORMACIÓN PÚBLICA Y LUCHA CONTRA LA CORRUPCIÓN
SDS-PYC-LN-018 TRANSPARENCIA Y ACCESO A LA INFORMACIÓN PÚBLICA DE LA SDS</t>
  </si>
  <si>
    <t>estableceran el avance de las acciones de mejora</t>
  </si>
  <si>
    <t>revisando la oportunidad  en el desarrollo de las mismas en el aplicativo ISOLUCIÓN en relación al desarrollo oportuno y pertinente de los planes de mejora</t>
  </si>
  <si>
    <t>de esta manera se generan las recomendaciones mediante los informes de mejora a los lideres de proceso y tomar las medidas a que haya lugar para su debido cumplimiento.</t>
  </si>
  <si>
    <t>Informe de Acciones de Mejora</t>
  </si>
  <si>
    <t>SDS-PYC-LN-005 ACCIONES CORRECTIVAS, PARA ABORDAR RIESGOS Y OPORTUNIDADES DE MEJORA</t>
  </si>
  <si>
    <t>determinaran el avance del PAAC de la SDS</t>
  </si>
  <si>
    <t>evaluando la gestión adelantada en relación a los componenetes y actividades programadas</t>
  </si>
  <si>
    <t>en caso de no contar con el avance proyectado se solicitara generar los correctivos para su cumplimiento.</t>
  </si>
  <si>
    <t>Matriz de Seguimiento PAAC
Plan Anticorrupción y Atención al Ciudadano.</t>
  </si>
  <si>
    <t>SDS-PYC-PR-019 FORMULACIÓN Y MONITOREO AL PLAN ANTICORRUPCIÓN Y DE ATENCIÓN AL CIUDADANO (PAAC) DE LA SDS</t>
  </si>
  <si>
    <t>monitorearan el avance del plan estratégico de la SDS y las politicas de gestión y desempeño</t>
  </si>
  <si>
    <t>evaluando el avance mediante el reporte del POGD y el informe de avance de las politicas de gestión y desempeño</t>
  </si>
  <si>
    <t>determinando las dificultades y acciones  pertinentes en caso tal de que los niveles de cumplimiento no esten acorde a lo planificado.</t>
  </si>
  <si>
    <t>Informe de Politicas de Gestión y Desempeño
Plan Operativo de Gestión y Desempeño</t>
  </si>
  <si>
    <t>SDS-PYC-PL-004 PLAN ESTRATÉGICO MIPG 2022 - SECRETARÍA DISTRITAL DE SALUD
SDS-PYC-LN-013 LINEAMIENTO PARA LA FORMULACIÓN Y REPORTE PLAN OPERATIVO DE GESTIÓN Y DESEMPEÑO - POGD</t>
  </si>
  <si>
    <t>Recursos Tecnologicos: Equipos de Computo y Carpeta Compartida
Recurso Humano: Referentes PYC</t>
  </si>
  <si>
    <t>Prescindir de la validación de los requisitos establecidos  en el Manual Especifico de Funciones y Competencias  Laborales, para la vinculación de servidores públicos a la planta de personal.</t>
  </si>
  <si>
    <t>Falta de rigurosidad técnica en la verificación de requisitos de nombramiento del empleo que se va a proveer</t>
  </si>
  <si>
    <t>Posibilidad de afectación económica y reputacional por Prescindir de la validación de los requisitos establecidos  en el Manual Especifico de Funciones y Competencias  Laborales, para la vinculación de servidores públicos a la planta de personal, debido a la Falta de rigurosidad técnica en la verificación de requisitos de nombramiento del empleo que se va a proveer.</t>
  </si>
  <si>
    <t xml:space="preserve">El no pago de las obligaciones laborales a los nuevos funcionarios vinculados a la SDS.
</t>
  </si>
  <si>
    <t>Falta de información para la creación de los terceros en el aplicativo BOG DATA</t>
  </si>
  <si>
    <t>Posibilidad de afectación económica y reputacional por el  no pago de las obligaciones laborales a los nuevos funcionarios vinculados a la SDS, debido a la falta de información para la creación de los terceros en el aplicativo BOG DATA</t>
  </si>
  <si>
    <t xml:space="preserve">Modificación parcial del cronograma establecido para la ejecución de las actividades del Plan Institucional de Capacitación definidas para los servidores de la SDS
</t>
  </si>
  <si>
    <t>Demora en  la gestión de trámites internos o externos que afectan la continuidad del proceso de ejecución del PIC.</t>
  </si>
  <si>
    <t>Posibilidad de afectación reputacional por Modificación parcial del cronograma establecido para la ejecución de las actividades del Plan Institucional de Capacitación definidas para los servidores de la SDS,  debido a la demora en   la gestión de trámites internos o externos que afectan la continuidad del proceso de ejecución del PIC.</t>
  </si>
  <si>
    <t xml:space="preserve">Modificación de las actividades del Plan de Bienestar e Incentivos.
</t>
  </si>
  <si>
    <t>Falta de recursos y/o deficiente participación de los servidores para la realización de las actividades del PIC</t>
  </si>
  <si>
    <t>Posibilidad de afectación económico y reputacional por IModificación de las actividades del Plan de Bienestar e Incentivos, debido a  Falta de recursos y/odeficiente participación de los servidores para la realización de las actividades del PIC</t>
  </si>
  <si>
    <t>Incumplimiento parcial al no ejecutar las actividades definidas en los programas y sistemas de vigilancia epidemiológica del SG-SST.</t>
  </si>
  <si>
    <t>Deficiencia en el seguimiento al Plan de Seguridad y Salud en el Trabajo.</t>
  </si>
  <si>
    <t>Posibilidad de afectación económica y reputacional por Incumplimiento parcial al no ejecutar las actividades definidas en los programas y sistemas de vigilancia epidemiológica del SG-SST, debido a la deficiencia en el seguimiento al Plan de Seguridad y Salud en el Trabajo.</t>
  </si>
  <si>
    <t xml:space="preserve">Incumplimiento en las fechas establecidas por parte de la Direccion de Tesoreria Distrital - Secretria de Hacienda Distrital, nómina mensual y aportes a seguridad social a cargo de la Secretaría Distrital de Salud  
</t>
  </si>
  <si>
    <t xml:space="preserve">Fallas en el sistema en el aplicativo liquidador de nómina  </t>
  </si>
  <si>
    <t>Posibilidad de afectación económica y reputacional por Incumplimiento en las fechas establecidas por parte de la Direccion de Tesoreria Distrital - Secretaria de Hacienda Distrital, nómina mensual y aportes a seguridad social a cargo de la Secretaría Distrital de Salud,  debido a fallas en el sistema en el aplicativo liquidador de nómina.</t>
  </si>
  <si>
    <t xml:space="preserve">Incumplimiento de los tiempos para el trámite de las diferentes situaciones administrativas
</t>
  </si>
  <si>
    <t>Desconocimiento de los procedimientos relacionados con el trámite de situaciones administrativas, por parte del usuario interno.</t>
  </si>
  <si>
    <t>Todos los procesos de la SDS</t>
  </si>
  <si>
    <t>Posibilidad de afectación reputacional por Incumplimiento de los tiempos para el trámite de las diferentes situaciones administrativas, debido al desconocimiento de los procedimientos relacionados con el trámite de situaciones administrativas, por parte del usuario interno.</t>
  </si>
  <si>
    <t>Pérdida de recursos públicos por falta de gestión  en el control, seguimiento y cobro de las incapacidades que le corresponde a la SDS, por parte de las EPS o ARL</t>
  </si>
  <si>
    <t xml:space="preserve">Falta de gestion en la radicación, seguimiento de las  Incapacidades expedidas a funcionarios de la SDS
Entrega tardía o ausencia de la incapacidad otorgada al servidor.
</t>
  </si>
  <si>
    <t xml:space="preserve">Posibilidad de afectación económica por pérdida de recursos públicos por falta de gestión  en el control, seguimiento y cobro de las incapacidades que le corresponde a la SDS, por parte de las EPS o ARL , debido a la falta de gestion en la radicación, seguimiento de las  Incapacidades expedidas a funcionarios de la SDS  y la entrega tardía o ausencia de la incapacidad otorgada al servidor.
</t>
  </si>
  <si>
    <t>Variaciones en el pago de las obligaciones laborales de los exfuncionarios que se desviculan de la entidad.</t>
  </si>
  <si>
    <t>Inconsistencias en la liquidación de las prestaciones sociales al momento del retiro.</t>
  </si>
  <si>
    <t>Posibilidad de afectacion economica por variaciones en el pago de las obligaciones laborales de los exfuncionarios que se desviculan de la entidad, debido en Inconsistencias en la liquidación de las prestaciones sociales al momento del retiro .</t>
  </si>
  <si>
    <t>Pérdida o extravio de documentos que se gestionan en Talento Humano de la SDS.</t>
  </si>
  <si>
    <t>Falta de control en la recepción y seguimiento al trámite del documento.</t>
  </si>
  <si>
    <t>Posibilidad de afectación reputacional por pérdida o extravio de documentos que se gestionan en Talento Humano de la SDS, debido a  la falta de control en la recepción y seguimiento al trámite del documento.</t>
  </si>
  <si>
    <t>No ejecución de las reservas constituidas durante la vigencia respectiva</t>
  </si>
  <si>
    <t>Falta de planeación y control sobre las reservas constituidas</t>
  </si>
  <si>
    <t xml:space="preserve">Posibilidad de afectación económica y reputacional por la no ejecución de las reservas constituidas durante la vigencia respectiva debido a la Falta de planeación y control sobre las reservas </t>
  </si>
  <si>
    <t xml:space="preserve">El NO pago o pago incorrecto de los salarios devengados a los servidores públicos de la SDS
</t>
  </si>
  <si>
    <t xml:space="preserve">Falta de gestión en el  seguimiento de la revisión de la Prenómina </t>
  </si>
  <si>
    <t>Posibilidad de afectación económica y reputacional por EL NO pago o pago incorrecto de los salarios devengados por los servidores público de la SDS, debido a la Falta deseguimiento y control a la Pre-nómina</t>
  </si>
  <si>
    <t>Verificación de Títulos,  cumplimiento de experiencia y estudio</t>
  </si>
  <si>
    <t>Profesional universitario/ profesional Especializado</t>
  </si>
  <si>
    <t>Cada vez que se realice una vinculación</t>
  </si>
  <si>
    <t xml:space="preserve">Recibirá y revisará los documentos soportes según la información relacionada en el formato SDS-THO-FT-032 - Lista de Documentos para Nombramiento y Posesión Personal de Planta y realizará el análisis de cumplimiento de experiencia y estudio,  usando el formato SDS-THO-FT-037 Cumplimiento de Requisitos para Tomar Posesión </t>
  </si>
  <si>
    <t>Una vez validada la información, se dará visto bueno por medio de la firma del formato y se anexa al acto administrativo para firma del Secretario de Salud y posteriormente se envía a la historia laboral del funcionario.</t>
  </si>
  <si>
    <t>Si los documentos entregados no corresponden con los requisitos establecidos en el manual, no se realizará el nombramiento ni la posesión.</t>
  </si>
  <si>
    <t>Servirá como evidencia los documentos soportes de estudio y experiencia entregados y los formatos diligenciados, los cuales se encuentran archivados en la historia laboral de los funcionarios.</t>
  </si>
  <si>
    <t>SDS-THO-FT-032 - Lista de Documentos para Nombramiento y Posesión Personal de Planta, SDS-THO-FT-037 Cumplimiento de Requisitos para Tomar Posesión</t>
  </si>
  <si>
    <t>Creación de tercero</t>
  </si>
  <si>
    <t>El Profesional Especializado del área de nómina</t>
  </si>
  <si>
    <t>Cada vez que se vincule un nuevo funcionario</t>
  </si>
  <si>
    <t>Realizar la creación del tercero a través del aplicativo dispuesto por la Secretaria de Hacienda.</t>
  </si>
  <si>
    <t xml:space="preserve">Utilizando los documentos entregados al momento de la vinculación hoja de vida </t>
  </si>
  <si>
    <t>En caso de que los documentos entregados no se encuentren completos con la información solicitada por el formato( Bog Data), no se llevará acabo la creación del tercero y si no alcanza a ingresar la novedad dentro de la nomina del mes.</t>
  </si>
  <si>
    <t xml:space="preserve">Como evidencia de la realización del control se tendrán los correos electrónicos de confirmación de la creación del tercero, carpeta compartidas (Terceros) </t>
  </si>
  <si>
    <t>Correos Electronicos y carpetas compartidas por vigencia.</t>
  </si>
  <si>
    <t>Humanos, Tecnológicos y Financieros</t>
  </si>
  <si>
    <t>Informe trimestral a la ejecución del PIC:</t>
  </si>
  <si>
    <t xml:space="preserve">El Profesional Especializado </t>
  </si>
  <si>
    <t>Trimestalmente</t>
  </si>
  <si>
    <t xml:space="preserve">Hará seguimiento al cumplimiento del cronograma establecido para la ejecución del PIC. </t>
  </si>
  <si>
    <t>Mediante el seguimiento a la ejecución de las capacitaciones</t>
  </si>
  <si>
    <t xml:space="preserve">En caso de que no se cumpla con el cronograma, se notificará al líder del proceso para generar acciones que permitan corregir la desviación de la planeación. </t>
  </si>
  <si>
    <t>Como evidencia se realizará un informe de seguimiento al cronograma.</t>
  </si>
  <si>
    <t>Informe trimestral de seguimiento al cronograma.</t>
  </si>
  <si>
    <t>Seguimiento al presupuesto y a las actividades  del Plan de Bienestar, a través de matriz de seguimiento.</t>
  </si>
  <si>
    <t>El Profesional Universitario</t>
  </si>
  <si>
    <t>Hará seguimiento al cumplimiento de las actividades definidas en el Plan de Bienestar</t>
  </si>
  <si>
    <t>Mediante el seguimiento a la ejecución de las actividades y el presupuesto de bienestar</t>
  </si>
  <si>
    <t xml:space="preserve">En caso de que no se cumpla con el desarrollo de las actividades, se notificará al líder del proceso para generar acciones que permitan corregir la desviación de la planeación. </t>
  </si>
  <si>
    <t>Como evidencia se contará con correos electrónicos o actas de reunión,  matriz de seguimiento.</t>
  </si>
  <si>
    <t>Correos electrónicos o actas de reunión,  matriz de seguimiento</t>
  </si>
  <si>
    <t>Seguimiento a la Ejecución del Plan SG-SST</t>
  </si>
  <si>
    <t xml:space="preserve">El profesional Especializado responsable del Sistema de Gestión de Seguridad y Salud en el Trabajo, </t>
  </si>
  <si>
    <t xml:space="preserve">Hará seguimiento al cumplimiento del cronograma establecido para la ejecución del Plan de seguridad y salud en el trabajo. </t>
  </si>
  <si>
    <t>Mediante el seguimiento al cumplimiento del cronograma del SG-SST</t>
  </si>
  <si>
    <t>Como evidencia sehace el seguimiento en el formato CRONOGRAMA DE ACTIVIDADES SISTEMA DE SEGURIDAD Y SALUD EN EL TRABAJO
Código SDS-THO-FT-074</t>
  </si>
  <si>
    <t>CRONOGRAMA DE ACTIVIDADES SISTEMA DE SEGURIDAD Y SALUD EN EL TRABAJO
Código SDS-THO-FT-074</t>
  </si>
  <si>
    <t>Prevalidaciones de Nómina</t>
  </si>
  <si>
    <t>El Profesional Especializado encargado de la nómina</t>
  </si>
  <si>
    <t>Realizará la validación de la información de nómina de forma periódica.</t>
  </si>
  <si>
    <t>Utilizado preliquidaciones y archivos de verificación.</t>
  </si>
  <si>
    <t>En caso de  encontrar inconsistencias en la liquidación, se procede a realizar los ajustes correspondientes y solicitud de Mantenimiento de Software - PAT</t>
  </si>
  <si>
    <t>Dejando como evidencia formato SDS- TIC-FT-023, carpeta compartida y prevalidadores.</t>
  </si>
  <si>
    <t xml:space="preserve">Formato SDS- TIC-FT-023, carpeta compartida prevalidadores y correos electronicos. Y CONTROL PENDIENTES NOVEDADES NOMINA
Código: SDS-THO-FT-  114 </t>
  </si>
  <si>
    <t>Actos administrativos</t>
  </si>
  <si>
    <t>El Profesional Universitario/ Profesional Especializado</t>
  </si>
  <si>
    <t xml:space="preserve">Cada vez que llegue la novedad que dé origen a  una situación administrativa </t>
  </si>
  <si>
    <t>Realizará verificación de la novedad y elaborará el acto administrativo, donde se concederá la situación administrativa</t>
  </si>
  <si>
    <t xml:space="preserve">La cual será verificada y aprobada por el Director de Gestión del Talento Humano. </t>
  </si>
  <si>
    <t xml:space="preserve">En caso de no realizarse el trámite se informará, al Director de Gestión del Talento Humano para tomar las acciones necesarias. </t>
  </si>
  <si>
    <t>Como evidencia se tendrán los actos administrativos donde se conceden las situaciones administrativas.</t>
  </si>
  <si>
    <t>Control de Incapacidades</t>
  </si>
  <si>
    <t>El Profesional Especializado encargado de nómina</t>
  </si>
  <si>
    <t>Efectuará actualización del formato  CONTROL GESTIÓN INCAPACIDADES
SDS-THO-FT-096, donde se incorporan las nuevas incapcidades, los pagos efectuados por la EPS y ARL y la novedad de radicación correspondiente</t>
  </si>
  <si>
    <t>Se valida con el soporte fisico de la incapcidad y el descargo de pago con los soportes de pago entregados por la SHD</t>
  </si>
  <si>
    <t>En caso de encontrar inconsistencias en la revisión de las novedades se efectua los ajustes correspondientes</t>
  </si>
  <si>
    <t>dejando como evidencia la actualizacion en la casilla correspondiente en el formato CONTROL GESTIÓN INCAPACIDADES
SDS-THO-FT-096,</t>
  </si>
  <si>
    <t>CONTROL GESTIÓN INCAPACIDADES
SDS-THO-FT-096</t>
  </si>
  <si>
    <t>Humanos , tecnológicos y financieros</t>
  </si>
  <si>
    <t>Validación de la información de los retirados</t>
  </si>
  <si>
    <t xml:space="preserve">Realizará la validación de la información de los retirados </t>
  </si>
  <si>
    <t>Verificando la planta de personal</t>
  </si>
  <si>
    <t xml:space="preserve">En caso de  encontrar inconsistencias en la liquidación, se procede a realizar los ajustes correspondientes </t>
  </si>
  <si>
    <t>Dejando como evidencia el acta y/o informe de la revisión, correos electronicos</t>
  </si>
  <si>
    <t>Acta y/o informe de la revisión, correos electronicos</t>
  </si>
  <si>
    <t>Trámite interno de documentos</t>
  </si>
  <si>
    <t>El secretario o Auxiliar Administrativo</t>
  </si>
  <si>
    <t>diariamente</t>
  </si>
  <si>
    <t>Se recepcionan, tramitan y archivan documentos de la DGTH. De acuerdo al instructivo SDS-THO-INS-029 Gestión Interna De Solicitudes Recibidas Por Diferentes Canales De Entrada A La Dirección</t>
  </si>
  <si>
    <t>A través del CORDIS o  correspondencia de la SDS+Y17</t>
  </si>
  <si>
    <t>En caso que el documento se pierda o extravie se hará el respectivo seguimiento por la herramienta CORDIS, para verificar la trazabilidad.</t>
  </si>
  <si>
    <t>Aplicativo CORDIS y carpeta O:\Subsecretaria Corporativa\Dirección de Gestión de Talento Humano\CORRESPONDENCIA</t>
  </si>
  <si>
    <t>SDS-THO-INS-029 Gestión Interna De Solicitudes Recibidas Por Diferentes Canales De Entrada A La Dirección</t>
  </si>
  <si>
    <t xml:space="preserve">Humanos y tecnológicos </t>
  </si>
  <si>
    <t>Seguimiento a la ejecución presupuestal mensual</t>
  </si>
  <si>
    <t>Profesional universitario/ profesional Especializado de nómina</t>
  </si>
  <si>
    <t>Verificar que las reservas se ejecuten de acuerdo a lo programado</t>
  </si>
  <si>
    <t>Por medio de la revisión de la ejecución presupuestal de reservas, revisando la ejecución o no de la reserva constituida</t>
  </si>
  <si>
    <t>En caso de que la reserva no se ejecute en el mes en curso, se verifica la causa y se programa su ejecución para el siguiente mes</t>
  </si>
  <si>
    <t>O:\Subsecretaria Corporativa\Dirección de Gestión de Talento Humano\Si Capital PERNO\SDS\2023\EJECUCION PRESUPUESTAL</t>
  </si>
  <si>
    <t>Carpeta EJECUCIÓN PRESUPUESTAL</t>
  </si>
  <si>
    <t>Humanos y Financieros</t>
  </si>
  <si>
    <t>Seguimiento, revisión y control de las novedades reportadas mensualmente</t>
  </si>
  <si>
    <t xml:space="preserve">Verificar las novedades reportadas mensualmente </t>
  </si>
  <si>
    <t>Revisión minuciosa de las novedades que se reporten para la liquidación de la nómina de la SDS</t>
  </si>
  <si>
    <t xml:space="preserve">En caso de que suceda  debe generarse una nómina adicional para realizar el trámite de pago </t>
  </si>
  <si>
    <t>O:\Subsecretaria Corporativa\Dirección de Gestión de Talento Humano\Si Capital PERNO\RELACIONDEAUTORIZACION</t>
  </si>
  <si>
    <t xml:space="preserve">Carpeta RELACION DE  AUTORIZACIÓN </t>
  </si>
  <si>
    <t xml:space="preserve">Tomar semestralmente, una muestra aleatoria de los formatos que corresponden al nombramiento y posesión, verificando el cumplimiento de la trasparencia del  proceso; esto lo realizará el profesional especializado del área, y dejar por evidencia un acta de reunión.
</t>
  </si>
  <si>
    <t>Se validará la información reportada e informará  al líder del proceso para la toma de decisiones.</t>
  </si>
  <si>
    <t>Retroalimentación en el equipo de trabajo, del proceso de creación de terceros en  BOG DATA ; esto lo realizará el profesional especializado del área y se evidencia en una acta de reunión.</t>
  </si>
  <si>
    <t>Informará  al líder del proceso para la toma de decisiones.</t>
  </si>
  <si>
    <t>Hacer seguimiento anual  a las contrataciones de las capacitaciones para que se realicen en el tiempo establecido, esto lo haría  el responsable del PIC, dejando como evidencia una acta de reunión.</t>
  </si>
  <si>
    <t>Hacer seguimiento anual  a las contrataciones para el desarrollo del Plan anual de  bienestar e incentivos, para que se realicen en el tiempo establecido, esto lo haría  el profesional especializado del área, dejando como evidencia una acta de reunión.</t>
  </si>
  <si>
    <t>Verificar semestralmente  el cumplimiento del cronograma de actividades de  SG-SST, para que se realicen en el tiempo establecido, esto lo haría  el profesional especializado del área, dejando como evidencia una acta de reunión.</t>
  </si>
  <si>
    <t>Escoger semestralmente, una muestra de manera aleatoria de las preliquidaciones de nómina     confirmando  que se está pagando  adecuadamente, esto lo realizará el profesional especializado del área y se evidencia en una acta de reunión.</t>
  </si>
  <si>
    <t>Capacitar anualmente al equipo de trabajo sobre el trámite de las diferentes situaciones adminitrativas, esto lo realizará el profesional especializado del área, dejando evidencia en una acta de reunión.</t>
  </si>
  <si>
    <t>Capacitar al equipo de trabajo en el manejo y control de la gestión del cobro de las incapacidades,lo realizará el profesional especializado del área y se evidencia con un  acta de reunión.</t>
  </si>
  <si>
    <t xml:space="preserve">Retroalimentar semestralmente  al equipo de trabajo la forma adecuada del proceso de pago de las obligaciones laborales de los exfuncionarios que se desvinculan de la entidad, esto lo realizará el profesional especializado del área, y se evidenciará en un acta de reunión. 
</t>
  </si>
  <si>
    <t xml:space="preserve">Retroalimentación del equipo de recepción y cargue al aplicativo CORDIS de la  documentación  recibida para trámite de la DGTH, esto lo realizará el  mismo equipo y se dejará un acta de reunión como evidencia. </t>
  </si>
  <si>
    <t>Se informará  al líder del proceso para la toma de decisiones.</t>
  </si>
  <si>
    <t>En caso reiterativo de no ejecución de los saldos de reservas constituidas, se enviará memorando u oficio solicitando el soporte documental para realizar la los pagos respectivos</t>
  </si>
  <si>
    <t>En caso de fenecimiento de los recursos, verificar si procede o no el pago.  Si procede realizar el trámite de pago con cargo a los recursos de la nueva vigencia; si no, realizar acto administrativo para liberar los saldos.</t>
  </si>
  <si>
    <t>En caso reiterativo, una vez cerrada la fechas de recibo de novedades de acuerdo a la circular No. 6 de 2023 de la SDS, se procederá a hacer una revisión minuciosa de uno a uno de todas las novedades para podor tener la seguridad del proceso  correcto de liquidación de la nómina del mes correspondiente</t>
  </si>
  <si>
    <t>Se debe realizar una Nómina adicional para el realizar el respectivo trámite de  pago ante la Secretaría Distrital de Hacienda</t>
  </si>
  <si>
    <t>Gestión parcial de los  incidentes que ingresan al Centro Regulador de Urgencias, a través de la línea de emergencias 123.</t>
  </si>
  <si>
    <t>1. Baja adherencia al procedimiento de Regulación de la Urgencia Médica. 
2. Insuficiencia de vehículos de emergencia para la atención de la población  del Distrito Capital.
3.  Deficiencias en el  registro  y manejo de la informacion relacionada.</t>
  </si>
  <si>
    <t>Posibilidad de afectacion reputacional por debilidades en la  gestion de los incidentes que ingresan al Centro regulador de Urgencias a traves de  la linea de emergencias 123, debido  a la baja adherencia al procedimiento de regulacion medica, a la asignación de los vehículos de emergencia dependiendo de su disponibilidad, asi como la deficiencia en la calidad de la información.</t>
  </si>
  <si>
    <t xml:space="preserve">Gestión parcial de las solicitudes que ingresa al área de  referencia y contrarreferencia del CRUE, dentro de las competencias asignadas por la normatividad legal vigente. 
</t>
  </si>
  <si>
    <t xml:space="preserve">Baja adherencia al procedimiento de Referencia y Contrarreferencia de la urgencia.  </t>
  </si>
  <si>
    <t xml:space="preserve">Posibilidad de afectación  reputacional por la gestión parcial de las solicitudes que ingresa al área de  referencia y contrarreferencia del CRUE, dentro de las competencias asignadas por la normatividad legal vigente y la Baja adherencia al procedimiento de Referencia y Contrarreferencia de la urgencia.   </t>
  </si>
  <si>
    <t>Gestión parcial de actividades relacionadas con la Misión Médica  ante las solicitudes de uso del emblema,     reporte de incidentes o infracciones , uso inadecuado del emblema y  divulgacion de la Mision Medica.</t>
  </si>
  <si>
    <t xml:space="preserve">Baja adherencia de los procedimientos por parte de los responsables (colaboradores). </t>
  </si>
  <si>
    <t>*GESTIÓN DE URGENCIAS, EMERGENCIAS Y DESASTRES - CRUE
*GESTIÓN DE IVC- PSS
*ARTICULACION CON OTROS ACTORES DEL SISTEMA.</t>
  </si>
  <si>
    <t xml:space="preserve"> Posibilidad de afectación  reputacional por la gestión parcial de actividades relacionadas con la Misión Médica  ante las solicitudes de uso del emblema,     reporte de incidentes o infracciones , uso inadecuado del emblema y  divulgacion de la Mision Medica.</t>
  </si>
  <si>
    <t>Gestión parcial de las  actividades relacionadas con los planes de Gestión de Riesgo y respuesta del sector salud incluyendo el componente de salud mental.</t>
  </si>
  <si>
    <t>*GESTIÓN DE URGENCIAS, EMERGENCIAS Y DESASTRES - CRUE
*GESTIÓN DE SALUD PÚBLICA
*ARTICULACION CON EL SISTEMA DISTRITAL DE GESTIÓN DEL RIESGO CONFORME AL MARCO DE ACTUACION</t>
  </si>
  <si>
    <t>Posibilidad de afectación  reputacional por la gestión parcial de las actividades relacionadas con la Elaboración de Planes de Gestión de Riesgo desde el Sector Salud en escenarios probabilísticos de afectación o de emergencias y respuesta del sector salud incluyendo el componente de salud mental.</t>
  </si>
  <si>
    <t>Gestión incompleta a la evaluacion de los planes de salud y primeros auxilios de alta y media complejidad y  el seguimiento a la implementación de los planes de salud y primeros auxilios de alta complejidad aprobados de acuerdo con lo dispuesto por la normatividad vigente.</t>
  </si>
  <si>
    <t>Baja adherencia al  procedimiento por parte de los responsables (colaboradores)</t>
  </si>
  <si>
    <t xml:space="preserve">
*GESTIÓN DE IVC - SALUD PÚBLICA
*ARTICULACION CON OTROS ACTORES DEL SISTEMA.</t>
  </si>
  <si>
    <t>Posibilidad de afectación  reputacional por la gestión  incompleta  a la evaluacion de los planes de salud y primeros auxilios de alta y media complejidad y  el seguimiento a la implementación de los planes de salud y primeros auxilios de alta complejidad aprobados de acuerdo con lo dispuesto por la normatividad vigente.</t>
  </si>
  <si>
    <t>ADHERENCIA APROCEDIMIENTO</t>
  </si>
  <si>
    <t xml:space="preserve">El equipo técnico designado por la Subdirección CRUE </t>
  </si>
  <si>
    <t>en los tiempos estipulados por el "Lineamiento seguimiento a la adherencia al procedimiento de regulación de la urgencia médica"</t>
  </si>
  <si>
    <t xml:space="preserve">medirá la adherencia al "Procedimiento de regulación de la urgencia médica" </t>
  </si>
  <si>
    <t>según lo establecido en el "Lineamiento seguimiento a la adherencia al procedimiento de regulación de la urgencia médica", de código SDS-UED-LN-006.</t>
  </si>
  <si>
    <t>Generar las acciones correctivas o para abordar riesgos de acuerdo con lo definido por el lineamiento e informar a los directivos los resultados</t>
  </si>
  <si>
    <t>Informe de resultados y analisis de la medición de adherencia de los diferentes perfiles del CRUE.</t>
  </si>
  <si>
    <t>SDS-UED-PR-005
SDS-UED-LN-006</t>
  </si>
  <si>
    <t>Profesionales en Medicina 
Profesionales en Enfermeria
Tecnicos  en Salud
Teconologos APH
Personal Administrativo
Equipos Tecnicos de Sistemas y Radiocomunicaciones.
Vehiculos de Traslado de pacientes tipo ambulancia TAM y TAB</t>
  </si>
  <si>
    <t>SEGUIMIENTO A LAS SALIDAS NO CONFORMES EN EL CENTRO OPERATIVO</t>
  </si>
  <si>
    <t xml:space="preserve">Los enfermeros del centro operativo de la subdirección CRUE </t>
  </si>
  <si>
    <t>diariamente, según lo establecido en el "Lineamiento de salidas no conformes"</t>
  </si>
  <si>
    <t xml:space="preserve">Identificará de forma concurrente las no conformidades en la gestión del incidente durante la operación </t>
  </si>
  <si>
    <t>para su corrección basada en los documentos asociados al procedimiento de regulación de la urgencia médica.</t>
  </si>
  <si>
    <t>De forma inmediata se corrige la actividad que no estaba siendo desarrollada según los documentos asociados al procedimiento de regulación médica.</t>
  </si>
  <si>
    <t>Informe consolidado de las Salidas No Conformes, su análisis causal y la
formulación de las acciones correctivas, si se generaron</t>
  </si>
  <si>
    <t>SDS-UED-LN-005</t>
  </si>
  <si>
    <t>USO Y DISPONIBILIDAD DE VEHICULOSDE EMERGENCIA</t>
  </si>
  <si>
    <t xml:space="preserve">El equipo técnico designado por la Subdirección CRUE,  </t>
  </si>
  <si>
    <t xml:space="preserve">analizará el comportamiento de la  disponibilidad de vehículos de emergencia del programa APH del SEM  y su asignación  por prioridad </t>
  </si>
  <si>
    <t xml:space="preserve">según el análisis epidemiológico de los datos obtenidos de los vehículos de emergencia  en la operación  del componente 3 del Sistema de Emergencias Médicas. </t>
  </si>
  <si>
    <t>Informara a las directivas los resultados a través de una mesa de trabajo o las otras vías establecidas por la institución, con el fin de mejorar la gestión de asignación de los vehículos de emergencia.</t>
  </si>
  <si>
    <t>Informe de medición del uso y disponibilidad de los vehículos y su impacto en la operación para toma de decisiones.</t>
  </si>
  <si>
    <t>SDS-UED-PR-005</t>
  </si>
  <si>
    <t>UNIDAD DE ANALISIS DE CASO</t>
  </si>
  <si>
    <t xml:space="preserve">El equipo técnico designado por la Subdirección CRUE  y DIRECCION DUES </t>
  </si>
  <si>
    <t xml:space="preserve">revisará la calidad de los datos y   la gestión realizada por parte del personal relacionado con  la atención de incidentes </t>
  </si>
  <si>
    <t xml:space="preserve">realizará  mesas técnicas de trabajo para el análisis de casos y para identificar  oportunidades de mejora de la calidad de la información. </t>
  </si>
  <si>
    <t>Generar las propuestas de mejora sobre el proceso, los recursos y el talento humano, según se requiera e informar a las directivas.</t>
  </si>
  <si>
    <t>Acta de las unidades de analisis y los soportes de ejecución de los compromisos.</t>
  </si>
  <si>
    <t>SDS-UED-PR-023</t>
  </si>
  <si>
    <t>ADHERENCIA A PROCEDIMIENTO</t>
  </si>
  <si>
    <t xml:space="preserve">El equipo técnico designado por la Subdirección CRUE
</t>
  </si>
  <si>
    <t>en los tiempos estipulados por el "Lineamiento seguimiento a la adherencia al procedimiento de Referencia y contrarreferencia ,   o de acuerdo al periodo definido por el personal directivo del DUES</t>
  </si>
  <si>
    <t>medirá la adherencia al "Procedimiento de referencia y contrarreferencia"</t>
  </si>
  <si>
    <t>a traves de evaluaciones de adherencia al procedimiento, realizadas al personal asignado mediante la 
herramienta tecnologica ajustada</t>
  </si>
  <si>
    <t>generar las acciones correctivas o para abordar riesgos de acuerdo con lo definido por el lineamiento e informar a los directivos los resultados</t>
  </si>
  <si>
    <t>mensaje de correo electrónico o las otras vías establecidas por la institución para este fin</t>
  </si>
  <si>
    <t>SDS-UED-INS-023
SDS-UED-LN-011
SDS-UED-PR-006</t>
  </si>
  <si>
    <t>SEGUIMIENTO A LA ADHERENCIA</t>
  </si>
  <si>
    <t xml:space="preserve">El equipo técnico designado por la  Subdirección de Gestión de Riesgo en Emergencias y Desastres.
</t>
  </si>
  <si>
    <t>realizara las actividades de seguimiento a la adherencia al procedimiento.</t>
  </si>
  <si>
    <t>mediante los instrumentos diseñados para la evaluacion pertinente</t>
  </si>
  <si>
    <t>socializar a la subdireccion los resultados del ejercicio</t>
  </si>
  <si>
    <t>Formatos de valuacion de adherencia,acta de reunión para mostrar resultados de la evaluación de adherencia del procedimiento</t>
  </si>
  <si>
    <t xml:space="preserve">SDS-UED-PR-021
SDS-UED-LN-020
</t>
  </si>
  <si>
    <t>Profesionales Especializados en Medicina
Tecnologos APH</t>
  </si>
  <si>
    <t xml:space="preserve">El equipo técnico designado por la  Subdirección de Gestión del Riesgo
</t>
  </si>
  <si>
    <t>realizara las actividades de seguimiento a la adherencia al procedimiento</t>
  </si>
  <si>
    <t>SDS-UED-PR-009
SDS-UED-LN-003
SDS-UED-LN-019</t>
  </si>
  <si>
    <t xml:space="preserve">realizara las actividades de seguimiento a la adherencia al procedimiento. </t>
  </si>
  <si>
    <t xml:space="preserve">SDS-UED-PR-007
SDS-UED-LN-018
</t>
  </si>
  <si>
    <t>Divulgar en los canales de comunicación (internos o externos) o elaborar piezas gráficas y productos editoriales con información que no esté en el marco de las acciones o estrategias definidas o que no haya sido requerida a la OAC por las diferentes dependencias</t>
  </si>
  <si>
    <t xml:space="preserve">
Deslegitimación de la misión de la entidad frente a la ciudadanía. </t>
  </si>
  <si>
    <t>Acciones y campañas en materia de comunicación interna y externa que no estén conforme a las necesidades identificadas para la entidad</t>
  </si>
  <si>
    <t>El Jefe de la Oficina Asesora de Comunicaciones y los profesionales de comunicación externa semanalmente definirán  los temas a divulgar en medios de comunicación, teniendo en cuenta las necesidades identificadas o coyunturales  y establecerán el mecanismo(s) más efectivo para la divulgación de la información que se requiera.  Lo anterior se indicará vía WhatsApp o en caso de ser necesario, a través de reunipón presencial o virtual. Como evidencia quedará el listado de temas en el chat, la grabación o acta de la reunión. En caso de que no se cuente con temas de la SDS o de las Subredes para divulgar en medios, se reforzarán las sinergias vigentes en redes sociales</t>
  </si>
  <si>
    <t>El Jefe de la Oficina Asesora de Comunicaciones y los profesionales de comunicación externa</t>
  </si>
  <si>
    <t>Definirán  los temas a divulgar en medios de comunicació, teniendo en cuenta las necesidades identificadas o coyunturales</t>
  </si>
  <si>
    <t xml:space="preserve">Indicación vía WhatsApp o reunión presencial o virtual , </t>
  </si>
  <si>
    <t>En caso de que no se cuente con temas de la SDS o de las Subredes para divulgar en medios, se reforzarán las sinergias vigentes de redes sociales</t>
  </si>
  <si>
    <t xml:space="preserve">Listado de los temas, chat WhatsApp Acta de reunión o  grabación de Teams, </t>
  </si>
  <si>
    <t>Procedimiento Gestión de Comunicaciones
Lineamiento de comunicación externa</t>
  </si>
  <si>
    <t>Profesionales de la Oficina de Comunicaciones
MS TEAMS
WhatsApp
Correo electrónico</t>
  </si>
  <si>
    <t>El profesional de la OAC cada vez que elabore textos para divulgar interna o externamente verificará que el insumo provenga de las fuentes oficiales y que contenga los datos necesarios para su estructuración. Para ello, la respectiva dependencia debe remitir la información por correo o memorando. En caso de que no provenga de fuentes oficiales o esté incompleta, el profesional solicitará ampliación de la misma a través de correo electrónico.</t>
  </si>
  <si>
    <t>El profesional de la Oficina de Comunicaciones</t>
  </si>
  <si>
    <t>Cada vez que elabore textos</t>
  </si>
  <si>
    <t xml:space="preserve">Elaboración de textos para divulgar interna o externamente </t>
  </si>
  <si>
    <t xml:space="preserve">Verificará que el insumo provenga de las fuentes oficiales y que contenga los datos necesarios para su estructuración. </t>
  </si>
  <si>
    <t>En caso de que no provenga de fuentes oficiales o esté incompleta, el profesional solicitará ampliación de la misma a través de correo electrónico.</t>
  </si>
  <si>
    <t>Solicitud remitida a correos electrónicos de cada profesional</t>
  </si>
  <si>
    <t>Procedimiento Gestión de Comunicaciones
Lineamiento de comunicación externa
Lineamiento de comunicación interna</t>
  </si>
  <si>
    <t>Profesionales de la Oficina de Comunicaciones
WhatsApp
Correo electrónico</t>
  </si>
  <si>
    <t>El Jefe de la Oficina Asesora de Comunicaciones y el profesional designado por este en el primer trimestre de la vigencia actualizarán el Plan Estratégico de Comunicación (PECO), teniendo en cuenta las necesidades identificadas o solicitudes de las diferentes dependencias. En caso de recibir solicitudes de acciones o campañas posteriores a la formulación del PECO, éstas quedarán registradas en el seguimiento trimestral del PECO que se hace a través del POGD.</t>
  </si>
  <si>
    <t>El Jefe de la Oficina Asesora de Comunicaciones y el profesional designado por este</t>
  </si>
  <si>
    <t>Primer trimestre de la vigencia</t>
  </si>
  <si>
    <t>Actualizarán el Plan Estratégico de Comunicación (PECO)</t>
  </si>
  <si>
    <t>Teniendo en cuenta las necesidades identificadas o solicitudes de las diferentes dependencias</t>
  </si>
  <si>
    <t>En caso de recibir solicitudes posteriores a la formulación del PECO, éstas quedarán registradas en el seguimiento trimestral del PECO que se hace a través del POGD.</t>
  </si>
  <si>
    <t>Correo electrónico de la jefe de la OAC solicitando a profesionales la elaboración del PECO y posterior solicitud para publicación</t>
  </si>
  <si>
    <t>Procedimiento Gestión de Comunicaciones</t>
  </si>
  <si>
    <t>Profesionales de la Oficina de Comunicaciones
Correo electrónico
Isolución</t>
  </si>
  <si>
    <t xml:space="preserve">Desviaciones en la ejecución de proyectos de TIC con respecto a la programación inicial
</t>
  </si>
  <si>
    <t>Inadecuada gestión en la ejecución de proyectos TIC de la Entidad
Disminución de los recursos asignados para el desarrollo de los poryectos</t>
  </si>
  <si>
    <t>Posibilidad de afectación economica por Desviaciones en la ejecución de proyectos de TIC con respecto a la programación inicial, debido a la inadecuada gestión en la ejecución de proyectos TIC de la Entidad o a la disminución de los recursos asignados para el desarrollo de los proyectos</t>
  </si>
  <si>
    <t xml:space="preserve">Indisponibilidad de los servicios soportados por la infraestructura tecnológica </t>
  </si>
  <si>
    <t xml:space="preserve"> Interrupciones inesperadas en la operación de los equipos</t>
  </si>
  <si>
    <t>Posibilidad de afectación reputacional  por la Indisponibilidad de los servicios soportados por la infraestructura tecnológica administrada por la Dirección de TIC, debido a interrupciones inesperadas en la operación de los equipos</t>
  </si>
  <si>
    <t>perdida de información del proceso almacenada en los servidores de la entidad</t>
  </si>
  <si>
    <t xml:space="preserve"> fallas técnicas presentadas en los servidores y sus componentes de hardware y software.</t>
  </si>
  <si>
    <t>Todos los procesos</t>
  </si>
  <si>
    <t>Posibilidad de afectación reputacional por la perdida de información del proceso almacenada en los servidores de la entidad, debido a fallas técnicas presentadas en los servidores y sus componentes de hardware y software.</t>
  </si>
  <si>
    <t>Desarrollo de Software que no cumpla con las especificaicones tecnicas requeridas</t>
  </si>
  <si>
    <t xml:space="preserve">levantamiento inadecuado de los requerimientos </t>
  </si>
  <si>
    <t>Posiblidad de afectación Economica y Reputacional por el desarrollo de software que no cumpla con las especificaciones técnicas requerida debido  al levantamiento inadecuado de los requerimientos</t>
  </si>
  <si>
    <t>Seguimiento al Cumplimiento de Proyectos</t>
  </si>
  <si>
    <t xml:space="preserve">El lider del proceso </t>
  </si>
  <si>
    <t>Realizará seguimiento al cumplimiento del proyecto</t>
  </si>
  <si>
    <t>Mediante reuniones estratégicas donde se exponga el avance de la ejecución de los proyectos</t>
  </si>
  <si>
    <t>en caso de que se evidencie incumplimiento por parte del contratista o proveedor, deberá tomar las medidas pertinentes de acuerdo con lo establecido en el Manual de Contratación de la Secretaría Distrital de Salud Fondo Financiero Distrital de Salud y al Lineamiento para la Supervisión e Interventoría de Contratos o Convenios de la entidad, dejando constancia en el  Informe de supervisión.</t>
  </si>
  <si>
    <t>Informe de supervisión.</t>
  </si>
  <si>
    <t>Informes de supervisión, Actas de reunión</t>
  </si>
  <si>
    <t xml:space="preserve"> Director </t>
  </si>
  <si>
    <t>Segumiento a los recursos necesarios para la ejecución de los proyectos del PETI</t>
  </si>
  <si>
    <t xml:space="preserve">El Director y profesional especializado </t>
  </si>
  <si>
    <t xml:space="preserve">Anualmente </t>
  </si>
  <si>
    <t xml:space="preserve">Verificará la asignación de los recursos necesarios para la ejecución de los proyectos del PETI  </t>
  </si>
  <si>
    <t>asegurando su inclusión en el Plan Anual de Adquisiciones</t>
  </si>
  <si>
    <t>en caso que los recursos programados no sean los previstos para la vigencia se deberá solicitar el ajuste respectivo a la Dirección de Planeación Sectorial, realizando la solicitud a través de memorando justificando el cambio.</t>
  </si>
  <si>
    <t>Plan Anual de Adquisiciones</t>
  </si>
  <si>
    <t>Plan Anual de Adquisiciones, Memorandos</t>
  </si>
  <si>
    <t>Director y Profesional Especializado (2 personas)</t>
  </si>
  <si>
    <t>Personal Idoneo para la administración del Centro de Computo</t>
  </si>
  <si>
    <t>El supervisor  del contrato o a quien delegue</t>
  </si>
  <si>
    <t>Cada vez que inicia un nuevo contrato</t>
  </si>
  <si>
    <t xml:space="preserve">Verifica las competencias del personal del centro de computo </t>
  </si>
  <si>
    <t>A través de la revisión de hojas de vida y certificados de estudio</t>
  </si>
  <si>
    <t>En caso que el personal no cumpla se ordena al proveedor el cambio de la persona  a través de correo electrónico.  Evidencia: Lista de chequeo de verificación de hojas de vida.</t>
  </si>
  <si>
    <t>Lista de chequeo de verificación de hojas de vida.</t>
  </si>
  <si>
    <t>Director TIC / Profesional Especializado</t>
  </si>
  <si>
    <t>Capacidad de Infraestructura</t>
  </si>
  <si>
    <t>El coordinador del centro de computo</t>
  </si>
  <si>
    <t>Verifica la capacidad de la infraestructura tecnológica</t>
  </si>
  <si>
    <t>A través de un diagnostico de capacidad</t>
  </si>
  <si>
    <t>En caso que no se cuente con la capacidad de infraestructura tecnologica se notificara por medio de correo electronico al Supervisor del contrato o  su delegado</t>
  </si>
  <si>
    <t>Informe mensual de capacidad de la infraestructura tecnológica.</t>
  </si>
  <si>
    <t>Seguimiento a la atención de los incidentes y requerimientos</t>
  </si>
  <si>
    <t>El funcionario delgado de la Dirección TIC</t>
  </si>
  <si>
    <t xml:space="preserve">Semanalmente </t>
  </si>
  <si>
    <t>Verifica la atención de los incidentes y requerimientos</t>
  </si>
  <si>
    <t>A través del software de mesa de ayuda contra los acuerdos de niveles de servicio</t>
  </si>
  <si>
    <t>En caso que no se cumpla con los acuerdos de niveles de servicio, se notificará al coordinador de la mesa de ayuda para que sean atendidos de manera prioritaria estos casos</t>
  </si>
  <si>
    <t>Matriz de seguimiento a la atención de incidentes y requerimientos y correos de notificación</t>
  </si>
  <si>
    <t>Matriz de seguimiento a la atención de incidentes y requerimientos 
Correos Electronicos</t>
  </si>
  <si>
    <t>Técnico Operativo</t>
  </si>
  <si>
    <t>Monitoreo del estado fisico de los Servidores</t>
  </si>
  <si>
    <t>El Administrador de servidores</t>
  </si>
  <si>
    <t>Verifica el estado de los servidores</t>
  </si>
  <si>
    <t>Monitoreando el funcionamiento y  componentes físicos del servidor</t>
  </si>
  <si>
    <t>En caso que se presente una falla se realizará el mantenimiento necesario para mantener la disponibilidad de los servicios</t>
  </si>
  <si>
    <t>Log de eventos del servidor</t>
  </si>
  <si>
    <t>Informe Log de eventos del Servidor</t>
  </si>
  <si>
    <t>Monitoreo del estado del software de Servidor</t>
  </si>
  <si>
    <t>Monitoreando el funcionamiento y configuración del servidor</t>
  </si>
  <si>
    <t>En caso que el sistema operativo se encuentre alarmado por alguno de sus componentes, se realizará las  acciones necesarias para corregir el incidente en un horario que no afecte la disponibilidad de los servicios</t>
  </si>
  <si>
    <t>Correo electrónico de notificación y gráfica de verificación de los componentes.</t>
  </si>
  <si>
    <t>Correos Electronicos</t>
  </si>
  <si>
    <t>El supervisor del contrato o su delegado</t>
  </si>
  <si>
    <t>Definicion de los Requeirmientos</t>
  </si>
  <si>
    <t>El profesional del proceso gestión de software</t>
  </si>
  <si>
    <t>Cada vez que se realice un requerimiento de desarrollo o actualización de software</t>
  </si>
  <si>
    <t>Verificará la infomación entregada en el formato SDS-TIC-FT-023 Solicitud de Nuevas Aplicaciones o Mantenimiento de Software</t>
  </si>
  <si>
    <t>revisando el diligenciamiento integral del documento incluyendo la aporbación del lider del proceso y realizando el analisis de viabilidad</t>
  </si>
  <si>
    <t xml:space="preserve">En caso de que el documento no se cuentre totalmente diligenicado o el analisis de viabilidad es desfavorable, se notificara al solictante las observaciones por medio de correo electronico </t>
  </si>
  <si>
    <t>Formato SDS-TIC-FT-023 Solicitud de Nuevas Aplicaciones o Mantenimiento de Software
Correos Electronicos
Actas de Reunión</t>
  </si>
  <si>
    <t>Formato SDS-TIC-FT-023 Solicitud de Nuevas Aplicaciones o Mantenimiento de Software</t>
  </si>
  <si>
    <t>Profesional Especializado
Profesional Universitario</t>
  </si>
  <si>
    <t>Validación de los requerimientos</t>
  </si>
  <si>
    <t>El desarrollador designado</t>
  </si>
  <si>
    <t>Solictara la aclaración de los requerimientos realizados</t>
  </si>
  <si>
    <t>Por medio de una reunión con el usuario funcional</t>
  </si>
  <si>
    <t>En caso de no poder realizar la reunión con el usuario funcional en un periodo de 20 días posteriores a la realización de requeirmiento, se notificará por medio de correo electronico el cierre de la solicitud.</t>
  </si>
  <si>
    <t>SDS-PYC-FT-001 Actas reunión</t>
  </si>
  <si>
    <t>SDS-PYC-FT-001 Acta reunión</t>
  </si>
  <si>
    <t>Verificación del cumplimiento de los requerimientos en el desarrollo</t>
  </si>
  <si>
    <t>El profesional asignado para el desarrollo de pruebas del software</t>
  </si>
  <si>
    <t>Verificará el cumplmiento de los requerimientos entregados por el usuario funcional</t>
  </si>
  <si>
    <t xml:space="preserve">por medio de la definición del plan y ejecución de prueba de software haciendo uso de los formatos SDS-TIC-FT-15 Formato Plan de Pruebas y ejecución SDS-TIC-FT-005 </t>
  </si>
  <si>
    <t>en caso de no cumplir con lo requeirmientos iniciales establecidos, se registrará en el formato SDS-TIC-FT-015 Formato Plan de Pruebas la lista de no confomidades  para que sean realizadas por el desarrollador</t>
  </si>
  <si>
    <t xml:space="preserve">SDS-TIC-FT-15 Formato Plan de Pruebas y ejecución SDS-TIC-FT-005 </t>
  </si>
  <si>
    <t>Técnico Operativo - Profesional Universitario</t>
  </si>
  <si>
    <t>Enero 2022</t>
  </si>
  <si>
    <t>Actualización del mapa de riesgos de los procesos de la SDS, según la guía de administración de riesgos y controles del DAFP.</t>
  </si>
  <si>
    <t>Septiembre 2022</t>
  </si>
  <si>
    <t>Actualización del mapa de riesgos de los procesos de la SDS a la versión 4 del formato.</t>
  </si>
  <si>
    <t>Marzo 2023</t>
  </si>
  <si>
    <t>Actualización del mapa de riesgos de gestión de los procesos de la SDS de la vigencia 2023.</t>
  </si>
  <si>
    <t>* La entidad se encuentra en proceso de adaptación de la Guía para la administración del riesgo y el diseño de controles en entidades públicas DAFP 2020.</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</si>
</sst>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s>
  <fonts count="59">
    <font>
      <sz val="11"/>
      <color theme="1"/>
      <name val="Calibri"/>
      <family val="2"/>
    </font>
    <font>
      <sz val="11"/>
      <color indexed="8"/>
      <name val="Calibri"/>
      <family val="2"/>
    </font>
    <font>
      <sz val="9"/>
      <color indexed="8"/>
      <name val="Arial"/>
      <family val="2"/>
    </font>
    <font>
      <b/>
      <sz val="12"/>
      <color indexed="8"/>
      <name val="Arial Narrow"/>
      <family val="2"/>
    </font>
    <font>
      <b/>
      <sz val="12"/>
      <color indexed="57"/>
      <name val="Arial Narrow"/>
      <family val="2"/>
    </font>
    <font>
      <b/>
      <sz val="12"/>
      <name val="Arial Narrow"/>
      <family val="2"/>
    </font>
    <font>
      <sz val="12"/>
      <color indexed="8"/>
      <name val="Arial Narrow"/>
      <family val="2"/>
    </font>
    <font>
      <sz val="9"/>
      <name val="Tahoma"/>
      <family val="2"/>
    </font>
    <font>
      <sz val="11"/>
      <color indexed="9"/>
      <name val="Calibri"/>
      <family val="2"/>
    </font>
    <font>
      <b/>
      <sz val="11"/>
      <color indexed="9"/>
      <name val="Calibri"/>
      <family val="2"/>
    </font>
    <font>
      <b/>
      <sz val="11"/>
      <color indexed="8"/>
      <name val="Calibri"/>
      <family val="2"/>
    </font>
    <font>
      <sz val="11"/>
      <name val="Calibri"/>
      <family val="2"/>
    </font>
    <font>
      <b/>
      <sz val="9"/>
      <color indexed="8"/>
      <name val="Arial"/>
      <family val="2"/>
    </font>
    <font>
      <b/>
      <sz val="11"/>
      <color indexed="9"/>
      <name val="Arial"/>
      <family val="2"/>
    </font>
    <font>
      <b/>
      <sz val="12"/>
      <color indexed="8"/>
      <name val="Arial"/>
      <family val="2"/>
    </font>
    <font>
      <sz val="8"/>
      <color indexed="8"/>
      <name val="Arial"/>
      <family val="2"/>
    </font>
    <font>
      <b/>
      <sz val="14"/>
      <color indexed="8"/>
      <name val="Arial Narrow"/>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sz val="11"/>
      <color rgb="FFFFFFFF"/>
      <name val="Calibri"/>
      <family val="2"/>
    </font>
    <font>
      <b/>
      <sz val="11"/>
      <color rgb="FF000000"/>
      <name val="Calibri"/>
      <family val="2"/>
    </font>
    <font>
      <sz val="9"/>
      <color theme="1"/>
      <name val="Arial"/>
      <family val="2"/>
    </font>
    <font>
      <b/>
      <sz val="12"/>
      <color rgb="FF000000"/>
      <name val="Arial Narrow"/>
      <family val="2"/>
    </font>
    <font>
      <sz val="12"/>
      <color rgb="FF000000"/>
      <name val="Arial Narrow"/>
      <family val="2"/>
    </font>
    <font>
      <b/>
      <sz val="9"/>
      <color theme="1"/>
      <name val="Arial"/>
      <family val="2"/>
    </font>
    <font>
      <b/>
      <sz val="11"/>
      <color theme="0"/>
      <name val="Arial"/>
      <family val="2"/>
    </font>
    <font>
      <b/>
      <sz val="12"/>
      <color theme="1"/>
      <name val="Arial"/>
      <family val="2"/>
    </font>
    <font>
      <sz val="8"/>
      <color theme="1"/>
      <name val="Arial"/>
      <family val="2"/>
    </font>
    <font>
      <sz val="12"/>
      <color theme="1"/>
      <name val="Arial Narrow"/>
      <family val="2"/>
    </font>
    <font>
      <b/>
      <sz val="14"/>
      <color rgb="FF000000"/>
      <name val="Arial Narrow"/>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0"/>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BFBFBF"/>
        <bgColor indexed="64"/>
      </patternFill>
    </fill>
    <fill>
      <patternFill patternType="solid">
        <fgColor theme="0" tint="-0.1499900072813034"/>
        <bgColor indexed="64"/>
      </patternFill>
    </fill>
    <fill>
      <patternFill patternType="solid">
        <fgColor theme="0" tint="-0.24997000396251678"/>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theme="4"/>
      </top>
      <bottom/>
    </border>
    <border>
      <left/>
      <right/>
      <top/>
      <bottom style="thick">
        <color theme="0"/>
      </bottom>
    </border>
    <border>
      <left/>
      <right/>
      <top style="thin">
        <color theme="0"/>
      </top>
      <bottom style="thin">
        <color theme="0"/>
      </bottom>
    </border>
    <border>
      <left style="thin"/>
      <right style="thin"/>
      <top style="thin"/>
      <bottom style="thin"/>
    </border>
    <border>
      <left style="dotted">
        <color rgb="FFF79646"/>
      </left>
      <right style="dotted">
        <color rgb="FFF79646"/>
      </right>
      <top/>
      <bottom style="dotted">
        <color rgb="FFF79646"/>
      </bottom>
    </border>
    <border>
      <left style="dotted">
        <color rgb="FFF79646"/>
      </left>
      <right style="dotted">
        <color rgb="FFF79646"/>
      </right>
      <top style="dotted">
        <color rgb="FFF79646"/>
      </top>
      <bottom style="dotted">
        <color rgb="FFF79646"/>
      </bottom>
    </border>
    <border>
      <left style="medium"/>
      <right/>
      <top/>
      <bottom/>
    </border>
    <border>
      <left/>
      <right style="medium"/>
      <top/>
      <bottom/>
    </border>
    <border>
      <left style="medium"/>
      <right style="dotted">
        <color rgb="FFF79646"/>
      </right>
      <top/>
      <bottom style="dotted">
        <color rgb="FFF79646"/>
      </bottom>
    </border>
    <border>
      <left style="medium"/>
      <right style="dotted">
        <color rgb="FFF79646"/>
      </right>
      <top style="dotted">
        <color rgb="FFF79646"/>
      </top>
      <bottom style="dotted">
        <color rgb="FFF79646"/>
      </bottom>
    </border>
    <border>
      <left style="medium"/>
      <right style="dotted">
        <color rgb="FFF79646"/>
      </right>
      <top style="dotted">
        <color rgb="FFF79646"/>
      </top>
      <bottom style="medium"/>
    </border>
    <border>
      <left style="dotted">
        <color rgb="FFF79646"/>
      </left>
      <right style="dotted">
        <color rgb="FFF79646"/>
      </right>
      <top style="dotted">
        <color rgb="FFF79646"/>
      </top>
      <bottom style="medium"/>
    </border>
    <border>
      <left style="thin"/>
      <right style="medium"/>
      <top style="thin"/>
      <bottom style="thin"/>
    </border>
    <border>
      <left style="thin"/>
      <right style="thin"/>
      <top style="thin"/>
      <bottom style="medium"/>
    </border>
    <border>
      <left/>
      <right style="medium"/>
      <top/>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medium"/>
    </border>
    <border>
      <left style="thin"/>
      <right style="thin"/>
      <top/>
      <bottom style="thin"/>
    </border>
    <border>
      <left style="thin"/>
      <right style="medium"/>
      <top/>
      <bottom style="thin"/>
    </border>
    <border>
      <left/>
      <right style="thin">
        <color theme="4"/>
      </right>
      <top style="thin">
        <color theme="4"/>
      </top>
      <bottom/>
    </border>
    <border>
      <left/>
      <right style="thin">
        <color theme="4"/>
      </right>
      <top/>
      <bottom/>
    </border>
    <border>
      <left style="thin"/>
      <right style="thin"/>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bottom style="thin"/>
    </border>
    <border>
      <left style="thin"/>
      <right style="thin"/>
      <top style="thin"/>
      <bottom/>
    </border>
    <border>
      <left style="thin"/>
      <right style="medium"/>
      <top style="thin"/>
      <bottom/>
    </border>
    <border>
      <left/>
      <right style="thin"/>
      <top style="medium"/>
      <bottom style="thin"/>
    </border>
    <border>
      <left/>
      <right style="thin"/>
      <top style="thin"/>
      <bottom style="thin"/>
    </border>
    <border>
      <left style="thin"/>
      <right/>
      <top/>
      <bottom style="thin"/>
    </border>
    <border>
      <left style="thin"/>
      <right/>
      <top style="medium"/>
      <bottom style="thin"/>
    </border>
    <border>
      <left style="medium"/>
      <right style="thin"/>
      <top style="medium"/>
      <bottom/>
    </border>
    <border>
      <left style="thin"/>
      <right style="thin"/>
      <top style="medium"/>
      <bottom/>
    </border>
    <border>
      <left style="thin"/>
      <right style="medium"/>
      <top style="medium"/>
      <bottom/>
    </border>
    <border>
      <left style="thin"/>
      <right style="medium"/>
      <top/>
      <bottom/>
    </border>
    <border>
      <left style="medium"/>
      <right style="thin"/>
      <top/>
      <bottom/>
    </border>
    <border>
      <left style="thin"/>
      <right style="thin"/>
      <top/>
      <bottom/>
    </border>
    <border>
      <left style="thin"/>
      <right/>
      <top style="thin"/>
      <bottom style="thin"/>
    </border>
    <border>
      <left style="thin"/>
      <right style="medium"/>
      <top/>
      <bottom style="medium"/>
    </border>
    <border>
      <left style="medium"/>
      <right style="thin"/>
      <top/>
      <bottom style="medium"/>
    </border>
    <border>
      <left style="thin"/>
      <right style="thin"/>
      <top/>
      <bottom style="medium"/>
    </border>
    <border>
      <left style="thin"/>
      <right/>
      <top style="thin"/>
      <bottom style="medium"/>
    </border>
    <border>
      <left style="medium"/>
      <right style="thin"/>
      <top style="thin"/>
      <bottom/>
    </border>
    <border>
      <left style="thin"/>
      <right/>
      <top style="thin"/>
      <bottom/>
    </border>
    <border>
      <left style="medium"/>
      <right style="thin"/>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5" fillId="0" borderId="8" applyNumberFormat="0" applyFill="0" applyAlignment="0" applyProtection="0"/>
    <xf numFmtId="0" fontId="45" fillId="0" borderId="9" applyNumberFormat="0" applyFill="0" applyAlignment="0" applyProtection="0"/>
  </cellStyleXfs>
  <cellXfs count="246">
    <xf numFmtId="0" fontId="0" fillId="0" borderId="0" xfId="0" applyFont="1" applyAlignment="1">
      <alignment/>
    </xf>
    <xf numFmtId="0" fontId="32" fillId="33" borderId="0" xfId="0" applyFont="1" applyFill="1" applyAlignment="1">
      <alignment/>
    </xf>
    <xf numFmtId="0" fontId="45" fillId="0" borderId="0" xfId="0" applyFont="1" applyAlignment="1">
      <alignment/>
    </xf>
    <xf numFmtId="0" fontId="0" fillId="0" borderId="10" xfId="0" applyBorder="1" applyAlignment="1">
      <alignment/>
    </xf>
    <xf numFmtId="0" fontId="11" fillId="34" borderId="0" xfId="0" applyFont="1" applyFill="1" applyAlignment="1">
      <alignment vertical="center"/>
    </xf>
    <xf numFmtId="0" fontId="32" fillId="33" borderId="11" xfId="0" applyFont="1" applyFill="1" applyBorder="1" applyAlignment="1">
      <alignment/>
    </xf>
    <xf numFmtId="0" fontId="0" fillId="35" borderId="12" xfId="0" applyFill="1" applyBorder="1" applyAlignment="1">
      <alignment/>
    </xf>
    <xf numFmtId="0" fontId="0" fillId="36" borderId="12" xfId="0" applyFill="1" applyBorder="1" applyAlignment="1">
      <alignment/>
    </xf>
    <xf numFmtId="0" fontId="0" fillId="0" borderId="13" xfId="0" applyBorder="1" applyAlignment="1">
      <alignment horizontal="center" vertical="center"/>
    </xf>
    <xf numFmtId="0" fontId="45" fillId="0" borderId="0" xfId="0" applyFont="1" applyAlignment="1">
      <alignment horizontal="center" vertical="center"/>
    </xf>
    <xf numFmtId="0" fontId="45" fillId="0" borderId="13" xfId="0" applyFont="1" applyBorder="1" applyAlignment="1">
      <alignment horizontal="center" vertical="center"/>
    </xf>
    <xf numFmtId="0" fontId="45" fillId="37" borderId="0" xfId="0" applyFont="1" applyFill="1" applyAlignment="1">
      <alignment horizontal="center" vertical="center"/>
    </xf>
    <xf numFmtId="0" fontId="45" fillId="24" borderId="0" xfId="0" applyFont="1" applyFill="1" applyAlignment="1">
      <alignment horizontal="center" vertical="center"/>
    </xf>
    <xf numFmtId="0" fontId="45" fillId="38" borderId="0" xfId="0" applyFont="1" applyFill="1" applyAlignment="1">
      <alignment horizontal="center" vertical="center"/>
    </xf>
    <xf numFmtId="0" fontId="45" fillId="39" borderId="0" xfId="0" applyFont="1" applyFill="1" applyAlignment="1">
      <alignment horizontal="center" vertical="center"/>
    </xf>
    <xf numFmtId="0" fontId="46" fillId="39" borderId="14" xfId="0" applyFont="1" applyFill="1" applyBorder="1" applyAlignment="1">
      <alignment horizontal="center" vertical="center" wrapText="1" readingOrder="1"/>
    </xf>
    <xf numFmtId="0" fontId="46" fillId="40" borderId="15" xfId="0" applyFont="1" applyFill="1" applyBorder="1" applyAlignment="1">
      <alignment horizontal="center" vertical="center" wrapText="1" readingOrder="1"/>
    </xf>
    <xf numFmtId="0" fontId="46" fillId="41" borderId="15" xfId="0" applyFont="1" applyFill="1" applyBorder="1" applyAlignment="1">
      <alignment horizontal="center" vertical="center" wrapText="1" readingOrder="1"/>
    </xf>
    <xf numFmtId="0" fontId="46" fillId="42" borderId="15" xfId="0" applyFont="1" applyFill="1" applyBorder="1" applyAlignment="1">
      <alignment horizontal="center" vertical="center" wrapText="1" readingOrder="1"/>
    </xf>
    <xf numFmtId="0" fontId="47" fillId="37" borderId="15" xfId="0" applyFont="1" applyFill="1" applyBorder="1" applyAlignment="1">
      <alignment horizontal="center" vertical="center" wrapText="1" readingOrder="1"/>
    </xf>
    <xf numFmtId="0" fontId="48" fillId="43" borderId="13" xfId="0" applyFont="1" applyFill="1" applyBorder="1" applyAlignment="1">
      <alignment horizontal="center" vertical="center" wrapText="1" readingOrder="1"/>
    </xf>
    <xf numFmtId="9" fontId="46" fillId="0" borderId="13" xfId="0" applyNumberFormat="1" applyFont="1" applyBorder="1" applyAlignment="1">
      <alignment horizontal="center" vertical="center" wrapText="1" readingOrder="1"/>
    </xf>
    <xf numFmtId="9" fontId="0" fillId="0" borderId="0" xfId="0" applyNumberFormat="1" applyAlignment="1">
      <alignment/>
    </xf>
    <xf numFmtId="0" fontId="48" fillId="43" borderId="16" xfId="0" applyFont="1" applyFill="1" applyBorder="1" applyAlignment="1">
      <alignment horizontal="center" vertical="center" wrapText="1" readingOrder="1"/>
    </xf>
    <xf numFmtId="0" fontId="48" fillId="43" borderId="0" xfId="0" applyFont="1" applyFill="1" applyAlignment="1">
      <alignment horizontal="center" vertical="center" wrapText="1" readingOrder="1"/>
    </xf>
    <xf numFmtId="0" fontId="48" fillId="43" borderId="17" xfId="0" applyFont="1" applyFill="1" applyBorder="1" applyAlignment="1">
      <alignment horizontal="center" vertical="center" wrapText="1" readingOrder="1"/>
    </xf>
    <xf numFmtId="0" fontId="46" fillId="0" borderId="18" xfId="0" applyFont="1" applyBorder="1" applyAlignment="1">
      <alignment horizontal="center" vertical="center" wrapText="1" readingOrder="1"/>
    </xf>
    <xf numFmtId="0" fontId="46" fillId="0" borderId="19" xfId="0" applyFont="1" applyBorder="1" applyAlignment="1">
      <alignment horizontal="center" vertical="center" wrapText="1" readingOrder="1"/>
    </xf>
    <xf numFmtId="0" fontId="46" fillId="0" borderId="18" xfId="0" applyFont="1" applyBorder="1" applyAlignment="1">
      <alignment horizontal="justify" vertical="center" wrapText="1" readingOrder="1"/>
    </xf>
    <xf numFmtId="0" fontId="46" fillId="0" borderId="19" xfId="0" applyFont="1" applyBorder="1" applyAlignment="1">
      <alignment horizontal="justify" vertical="center" wrapText="1" readingOrder="1"/>
    </xf>
    <xf numFmtId="0" fontId="46" fillId="0" borderId="20" xfId="0" applyFont="1" applyBorder="1" applyAlignment="1">
      <alignment horizontal="justify" vertical="center" wrapText="1" readingOrder="1"/>
    </xf>
    <xf numFmtId="0" fontId="47" fillId="37" borderId="21" xfId="0" applyFont="1" applyFill="1" applyBorder="1" applyAlignment="1">
      <alignment horizontal="center" vertical="center" wrapText="1" readingOrder="1"/>
    </xf>
    <xf numFmtId="0" fontId="48" fillId="43" borderId="22" xfId="0" applyFont="1" applyFill="1" applyBorder="1" applyAlignment="1">
      <alignment horizontal="center" vertical="center" wrapText="1" readingOrder="1"/>
    </xf>
    <xf numFmtId="9" fontId="46" fillId="0" borderId="23" xfId="0" applyNumberFormat="1" applyFont="1" applyBorder="1" applyAlignment="1">
      <alignment horizontal="center" vertical="center" wrapText="1" readingOrder="1"/>
    </xf>
    <xf numFmtId="9" fontId="0" fillId="0" borderId="17" xfId="0" applyNumberFormat="1" applyBorder="1" applyAlignment="1">
      <alignment horizontal="center"/>
    </xf>
    <xf numFmtId="0" fontId="0" fillId="0" borderId="17" xfId="0" applyBorder="1" applyAlignment="1">
      <alignment horizontal="center"/>
    </xf>
    <xf numFmtId="9" fontId="0" fillId="0" borderId="24" xfId="0" applyNumberFormat="1" applyBorder="1" applyAlignment="1">
      <alignment horizontal="center"/>
    </xf>
    <xf numFmtId="9" fontId="0" fillId="0" borderId="13" xfId="53" applyFont="1" applyBorder="1" applyAlignment="1">
      <alignment horizontal="center" vertical="center"/>
    </xf>
    <xf numFmtId="0" fontId="46" fillId="0" borderId="0" xfId="0" applyFont="1" applyAlignment="1">
      <alignment horizontal="center" vertical="center" wrapText="1" readingOrder="1"/>
    </xf>
    <xf numFmtId="0" fontId="48" fillId="43" borderId="25" xfId="0" applyFont="1" applyFill="1" applyBorder="1" applyAlignment="1">
      <alignment horizontal="center" vertical="center" wrapText="1" readingOrder="1"/>
    </xf>
    <xf numFmtId="0" fontId="46" fillId="0" borderId="25" xfId="0" applyFont="1" applyBorder="1" applyAlignment="1">
      <alignment horizontal="justify" vertical="center" wrapText="1" readingOrder="1"/>
    </xf>
    <xf numFmtId="0" fontId="46" fillId="39" borderId="22" xfId="0" applyFont="1" applyFill="1" applyBorder="1" applyAlignment="1">
      <alignment horizontal="center" vertical="center" wrapText="1" readingOrder="1"/>
    </xf>
    <xf numFmtId="0" fontId="46" fillId="40" borderId="22" xfId="0" applyFont="1" applyFill="1" applyBorder="1" applyAlignment="1">
      <alignment horizontal="center" vertical="center" wrapText="1" readingOrder="1"/>
    </xf>
    <xf numFmtId="0" fontId="46" fillId="41" borderId="22" xfId="0" applyFont="1" applyFill="1" applyBorder="1" applyAlignment="1">
      <alignment horizontal="center" vertical="center" wrapText="1" readingOrder="1"/>
    </xf>
    <xf numFmtId="0" fontId="46" fillId="42" borderId="22" xfId="0" applyFont="1" applyFill="1" applyBorder="1" applyAlignment="1">
      <alignment horizontal="center" vertical="center" wrapText="1" readingOrder="1"/>
    </xf>
    <xf numFmtId="0" fontId="46" fillId="0" borderId="26" xfId="0" applyFont="1" applyBorder="1" applyAlignment="1">
      <alignment horizontal="justify" vertical="center" wrapText="1" readingOrder="1"/>
    </xf>
    <xf numFmtId="0" fontId="0" fillId="0" borderId="23" xfId="0" applyBorder="1" applyAlignment="1">
      <alignment horizontal="center" vertical="center"/>
    </xf>
    <xf numFmtId="0" fontId="11" fillId="37" borderId="27" xfId="0" applyFont="1" applyFill="1" applyBorder="1" applyAlignment="1">
      <alignment horizontal="center" vertical="center" wrapText="1" readingOrder="1"/>
    </xf>
    <xf numFmtId="9" fontId="0" fillId="0" borderId="13" xfId="0" applyNumberFormat="1" applyBorder="1" applyAlignment="1">
      <alignment horizontal="center" vertical="center"/>
    </xf>
    <xf numFmtId="0" fontId="0" fillId="0" borderId="13" xfId="0" applyBorder="1" applyAlignment="1">
      <alignment horizontal="left" vertical="center"/>
    </xf>
    <xf numFmtId="9" fontId="0" fillId="0" borderId="13" xfId="0" applyNumberFormat="1" applyBorder="1" applyAlignment="1">
      <alignment horizontal="center" vertical="center" readingOrder="1"/>
    </xf>
    <xf numFmtId="0" fontId="49" fillId="0" borderId="13" xfId="0" applyFont="1" applyBorder="1" applyAlignment="1">
      <alignment vertical="center" wrapText="1"/>
    </xf>
    <xf numFmtId="0" fontId="45" fillId="0" borderId="13" xfId="0" applyFont="1" applyBorder="1" applyAlignment="1">
      <alignment vertical="center"/>
    </xf>
    <xf numFmtId="0" fontId="50" fillId="7" borderId="28" xfId="0" applyFont="1" applyFill="1" applyBorder="1" applyAlignment="1">
      <alignment horizontal="center" vertical="center" wrapText="1" readingOrder="1"/>
    </xf>
    <xf numFmtId="0" fontId="51" fillId="34" borderId="29" xfId="0" applyFont="1" applyFill="1" applyBorder="1" applyAlignment="1">
      <alignment horizontal="justify" vertical="center" wrapText="1" readingOrder="1"/>
    </xf>
    <xf numFmtId="9" fontId="50" fillId="34" borderId="30" xfId="0" applyNumberFormat="1" applyFont="1" applyFill="1" applyBorder="1" applyAlignment="1">
      <alignment horizontal="center" vertical="center" wrapText="1" readingOrder="1"/>
    </xf>
    <xf numFmtId="0" fontId="51" fillId="34" borderId="13" xfId="0" applyFont="1" applyFill="1" applyBorder="1" applyAlignment="1">
      <alignment horizontal="justify" vertical="center" wrapText="1" readingOrder="1"/>
    </xf>
    <xf numFmtId="9" fontId="50" fillId="34" borderId="22" xfId="0" applyNumberFormat="1" applyFont="1" applyFill="1" applyBorder="1" applyAlignment="1">
      <alignment horizontal="center" vertical="center" wrapText="1" readingOrder="1"/>
    </xf>
    <xf numFmtId="0" fontId="51" fillId="34" borderId="22" xfId="0" applyFont="1" applyFill="1" applyBorder="1" applyAlignment="1">
      <alignment horizontal="center" vertical="center" wrapText="1" readingOrder="1"/>
    </xf>
    <xf numFmtId="0" fontId="51" fillId="34" borderId="23" xfId="0" applyFont="1" applyFill="1" applyBorder="1" applyAlignment="1">
      <alignment horizontal="justify" vertical="center" wrapText="1" readingOrder="1"/>
    </xf>
    <xf numFmtId="0" fontId="51" fillId="34" borderId="27" xfId="0" applyFont="1" applyFill="1" applyBorder="1" applyAlignment="1">
      <alignment horizontal="center" vertical="center" wrapText="1" readingOrder="1"/>
    </xf>
    <xf numFmtId="2" fontId="0" fillId="0" borderId="0" xfId="0" applyNumberFormat="1" applyAlignment="1">
      <alignment/>
    </xf>
    <xf numFmtId="0" fontId="0" fillId="0" borderId="0" xfId="0" applyAlignment="1">
      <alignment horizontal="center" vertical="center"/>
    </xf>
    <xf numFmtId="0" fontId="51" fillId="34" borderId="25" xfId="0" applyFont="1" applyFill="1" applyBorder="1" applyAlignment="1">
      <alignment horizontal="center" vertical="center" wrapText="1" readingOrder="1"/>
    </xf>
    <xf numFmtId="0" fontId="51" fillId="34" borderId="26" xfId="0" applyFont="1" applyFill="1" applyBorder="1" applyAlignment="1">
      <alignment horizontal="center" vertical="center" wrapText="1" readingOrder="1"/>
    </xf>
    <xf numFmtId="0" fontId="0" fillId="0" borderId="22" xfId="0" applyBorder="1" applyAlignment="1">
      <alignment horizontal="center"/>
    </xf>
    <xf numFmtId="0" fontId="0" fillId="0" borderId="27" xfId="0" applyBorder="1" applyAlignment="1">
      <alignment horizontal="center"/>
    </xf>
    <xf numFmtId="0" fontId="0" fillId="0" borderId="31" xfId="0" applyFont="1" applyBorder="1" applyAlignment="1">
      <alignment/>
    </xf>
    <xf numFmtId="0" fontId="0" fillId="0" borderId="32" xfId="0" applyFont="1" applyBorder="1" applyAlignment="1">
      <alignment/>
    </xf>
    <xf numFmtId="0" fontId="32" fillId="33" borderId="0" xfId="0" applyFont="1" applyFill="1" applyAlignment="1">
      <alignment/>
    </xf>
    <xf numFmtId="0" fontId="46" fillId="0" borderId="0" xfId="0" applyFont="1" applyAlignment="1">
      <alignment horizontal="center" vertical="center" wrapText="1" readingOrder="1"/>
    </xf>
    <xf numFmtId="0" fontId="50" fillId="7" borderId="33" xfId="0" applyFont="1" applyFill="1" applyBorder="1" applyAlignment="1">
      <alignment horizontal="center" vertical="center" wrapText="1" readingOrder="1"/>
    </xf>
    <xf numFmtId="0" fontId="50" fillId="34" borderId="29" xfId="0" applyFont="1" applyFill="1" applyBorder="1" applyAlignment="1">
      <alignment horizontal="center" vertical="center" wrapText="1" readingOrder="1"/>
    </xf>
    <xf numFmtId="0" fontId="50" fillId="34" borderId="13" xfId="0" applyFont="1" applyFill="1" applyBorder="1" applyAlignment="1">
      <alignment horizontal="center" vertical="center" wrapText="1" readingOrder="1"/>
    </xf>
    <xf numFmtId="0" fontId="50" fillId="34" borderId="23" xfId="0" applyFont="1" applyFill="1" applyBorder="1" applyAlignment="1">
      <alignment horizontal="center" vertical="center" wrapText="1" readingOrder="1"/>
    </xf>
    <xf numFmtId="0" fontId="46" fillId="0" borderId="0" xfId="0" applyFont="1" applyAlignment="1">
      <alignment horizontal="justify" vertical="center" readingOrder="1"/>
    </xf>
    <xf numFmtId="0" fontId="48" fillId="43" borderId="34" xfId="0" applyFont="1" applyFill="1" applyBorder="1" applyAlignment="1">
      <alignment horizontal="center" vertical="center" wrapText="1" readingOrder="1"/>
    </xf>
    <xf numFmtId="0" fontId="48" fillId="43" borderId="35" xfId="0" applyFont="1" applyFill="1" applyBorder="1" applyAlignment="1">
      <alignment horizontal="center" vertical="center" wrapText="1" readingOrder="1"/>
    </xf>
    <xf numFmtId="0" fontId="0" fillId="0" borderId="0" xfId="0" applyFont="1" applyAlignment="1">
      <alignment/>
    </xf>
    <xf numFmtId="0" fontId="49" fillId="0" borderId="13" xfId="0" applyFont="1" applyBorder="1" applyAlignment="1" applyProtection="1">
      <alignment horizontal="justify" vertical="center"/>
      <protection locked="0"/>
    </xf>
    <xf numFmtId="0" fontId="49" fillId="0" borderId="13" xfId="0" applyFont="1" applyBorder="1" applyAlignment="1" applyProtection="1">
      <alignment horizontal="center" vertical="center" wrapText="1"/>
      <protection locked="0"/>
    </xf>
    <xf numFmtId="0" fontId="49" fillId="0" borderId="29" xfId="0" applyFont="1" applyBorder="1" applyAlignment="1" applyProtection="1">
      <alignment horizontal="justify" vertical="center"/>
      <protection locked="0"/>
    </xf>
    <xf numFmtId="0" fontId="49" fillId="0" borderId="29" xfId="0" applyFont="1" applyBorder="1" applyAlignment="1" applyProtection="1">
      <alignment horizontal="center" vertical="center" wrapText="1"/>
      <protection locked="0"/>
    </xf>
    <xf numFmtId="0" fontId="49" fillId="0" borderId="36" xfId="0" applyFont="1" applyBorder="1" applyAlignment="1" applyProtection="1">
      <alignment horizontal="justify" vertical="center"/>
      <protection locked="0"/>
    </xf>
    <xf numFmtId="0" fontId="49" fillId="0" borderId="36" xfId="0" applyFont="1" applyBorder="1" applyAlignment="1" applyProtection="1">
      <alignment horizontal="center" vertical="center" wrapText="1"/>
      <protection locked="0"/>
    </xf>
    <xf numFmtId="0" fontId="49" fillId="0" borderId="23" xfId="0" applyFont="1" applyBorder="1" applyAlignment="1" applyProtection="1">
      <alignment horizontal="justify" vertical="center"/>
      <protection locked="0"/>
    </xf>
    <xf numFmtId="0" fontId="49" fillId="0" borderId="23" xfId="0" applyFont="1" applyBorder="1" applyAlignment="1" applyProtection="1">
      <alignment horizontal="center" vertical="center" wrapText="1"/>
      <protection locked="0"/>
    </xf>
    <xf numFmtId="9" fontId="49" fillId="6" borderId="35" xfId="0" applyNumberFormat="1" applyFont="1" applyFill="1" applyBorder="1" applyAlignment="1" applyProtection="1">
      <alignment horizontal="center" vertical="center" wrapText="1"/>
      <protection hidden="1"/>
    </xf>
    <xf numFmtId="9" fontId="49" fillId="6" borderId="22" xfId="0" applyNumberFormat="1" applyFont="1" applyFill="1" applyBorder="1" applyAlignment="1" applyProtection="1">
      <alignment horizontal="center" vertical="center" wrapText="1"/>
      <protection hidden="1"/>
    </xf>
    <xf numFmtId="9" fontId="49" fillId="6" borderId="27" xfId="0" applyNumberFormat="1" applyFont="1" applyFill="1" applyBorder="1" applyAlignment="1" applyProtection="1">
      <alignment horizontal="center" vertical="center" wrapText="1"/>
      <protection hidden="1"/>
    </xf>
    <xf numFmtId="0" fontId="49" fillId="6" borderId="29" xfId="0"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wrapText="1"/>
      <protection hidden="1"/>
    </xf>
    <xf numFmtId="0" fontId="49" fillId="6" borderId="36" xfId="0" applyFont="1" applyFill="1" applyBorder="1" applyAlignment="1" applyProtection="1">
      <alignment horizontal="center" vertical="center" wrapText="1"/>
      <protection hidden="1"/>
    </xf>
    <xf numFmtId="0" fontId="49" fillId="6" borderId="23" xfId="0" applyFont="1" applyFill="1" applyBorder="1" applyAlignment="1" applyProtection="1">
      <alignment horizontal="center" vertical="center" wrapText="1"/>
      <protection hidden="1"/>
    </xf>
    <xf numFmtId="0" fontId="0" fillId="0" borderId="0" xfId="0" applyAlignment="1" applyProtection="1">
      <alignment/>
      <protection locked="0"/>
    </xf>
    <xf numFmtId="0" fontId="52" fillId="0" borderId="34" xfId="0" applyFont="1" applyBorder="1" applyAlignment="1" applyProtection="1">
      <alignment horizontal="center" vertical="center"/>
      <protection locked="0"/>
    </xf>
    <xf numFmtId="0" fontId="52" fillId="0" borderId="25" xfId="0" applyFont="1" applyBorder="1" applyAlignment="1" applyProtection="1">
      <alignment horizontal="center" vertical="center"/>
      <protection locked="0"/>
    </xf>
    <xf numFmtId="0" fontId="52" fillId="0" borderId="26" xfId="0" applyFont="1" applyBorder="1" applyAlignment="1" applyProtection="1">
      <alignment horizontal="center" vertical="center"/>
      <protection locked="0"/>
    </xf>
    <xf numFmtId="0" fontId="52" fillId="0" borderId="37" xfId="0" applyFont="1" applyBorder="1" applyAlignment="1" applyProtection="1">
      <alignment horizontal="center" vertical="center"/>
      <protection locked="0"/>
    </xf>
    <xf numFmtId="0" fontId="53" fillId="23" borderId="13" xfId="0" applyFont="1" applyFill="1" applyBorder="1" applyAlignment="1" applyProtection="1">
      <alignment horizontal="center" vertical="center"/>
      <protection locked="0"/>
    </xf>
    <xf numFmtId="0" fontId="53" fillId="23" borderId="13" xfId="0" applyFont="1" applyFill="1" applyBorder="1" applyAlignment="1" applyProtection="1">
      <alignment vertical="center"/>
      <protection locked="0"/>
    </xf>
    <xf numFmtId="0" fontId="52" fillId="44" borderId="36" xfId="0" applyFont="1" applyFill="1" applyBorder="1" applyAlignment="1">
      <alignment horizontal="center" vertical="center" textRotation="90" wrapText="1"/>
    </xf>
    <xf numFmtId="0" fontId="52" fillId="44" borderId="38" xfId="0" applyFont="1" applyFill="1" applyBorder="1" applyAlignment="1">
      <alignment horizontal="center" vertical="center" wrapText="1"/>
    </xf>
    <xf numFmtId="0" fontId="52" fillId="44" borderId="38" xfId="0" applyFont="1" applyFill="1" applyBorder="1" applyAlignment="1">
      <alignment horizontal="center" vertical="center" textRotation="90" wrapText="1"/>
    </xf>
    <xf numFmtId="0" fontId="52" fillId="6" borderId="39" xfId="0" applyFont="1" applyFill="1" applyBorder="1" applyAlignment="1">
      <alignment horizontal="center" vertical="center" textRotation="90" wrapText="1"/>
    </xf>
    <xf numFmtId="0" fontId="49" fillId="6" borderId="40" xfId="0" applyFont="1" applyFill="1" applyBorder="1" applyAlignment="1" applyProtection="1">
      <alignment horizontal="center" vertical="center"/>
      <protection hidden="1"/>
    </xf>
    <xf numFmtId="164" fontId="49" fillId="6" borderId="36" xfId="53" applyNumberFormat="1" applyFont="1" applyFill="1" applyBorder="1" applyAlignment="1" applyProtection="1">
      <alignment horizontal="center" vertical="center" wrapText="1"/>
      <protection hidden="1"/>
    </xf>
    <xf numFmtId="0" fontId="49" fillId="6" borderId="36" xfId="0" applyFont="1" applyFill="1" applyBorder="1" applyAlignment="1" applyProtection="1">
      <alignment horizontal="center" vertical="center"/>
      <protection hidden="1"/>
    </xf>
    <xf numFmtId="0" fontId="49" fillId="6" borderId="41" xfId="0" applyFont="1" applyFill="1" applyBorder="1" applyAlignment="1" applyProtection="1">
      <alignment horizontal="center" vertical="center"/>
      <protection hidden="1"/>
    </xf>
    <xf numFmtId="164" fontId="49" fillId="6" borderId="13" xfId="53" applyNumberFormat="1"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protection hidden="1"/>
    </xf>
    <xf numFmtId="164" fontId="49" fillId="6" borderId="23" xfId="53" applyNumberFormat="1" applyFont="1" applyFill="1" applyBorder="1" applyAlignment="1" applyProtection="1">
      <alignment horizontal="center" vertical="center" wrapText="1"/>
      <protection hidden="1"/>
    </xf>
    <xf numFmtId="0" fontId="49" fillId="6" borderId="23" xfId="0" applyFont="1" applyFill="1" applyBorder="1" applyAlignment="1" applyProtection="1">
      <alignment horizontal="center" vertical="center"/>
      <protection hidden="1"/>
    </xf>
    <xf numFmtId="0" fontId="49" fillId="6" borderId="34" xfId="0" applyFont="1" applyFill="1" applyBorder="1" applyAlignment="1" applyProtection="1">
      <alignment horizontal="center" vertical="center"/>
      <protection hidden="1"/>
    </xf>
    <xf numFmtId="0" fontId="49" fillId="6" borderId="25" xfId="0" applyFont="1" applyFill="1" applyBorder="1" applyAlignment="1" applyProtection="1">
      <alignment horizontal="center" vertical="center"/>
      <protection hidden="1"/>
    </xf>
    <xf numFmtId="0" fontId="49" fillId="6" borderId="26" xfId="0" applyFont="1" applyFill="1" applyBorder="1" applyAlignment="1" applyProtection="1">
      <alignment horizontal="center" vertical="center"/>
      <protection hidden="1"/>
    </xf>
    <xf numFmtId="0" fontId="49" fillId="6" borderId="37" xfId="0" applyFont="1" applyFill="1" applyBorder="1" applyAlignment="1" applyProtection="1">
      <alignment horizontal="center" vertical="center"/>
      <protection hidden="1"/>
    </xf>
    <xf numFmtId="164" fontId="49" fillId="6" borderId="29" xfId="53" applyNumberFormat="1" applyFont="1" applyFill="1" applyBorder="1" applyAlignment="1" applyProtection="1">
      <alignment horizontal="center" vertical="center" wrapText="1"/>
      <protection hidden="1"/>
    </xf>
    <xf numFmtId="0" fontId="49" fillId="6" borderId="29" xfId="0" applyFont="1" applyFill="1" applyBorder="1" applyAlignment="1" applyProtection="1">
      <alignment horizontal="center" vertical="center"/>
      <protection hidden="1"/>
    </xf>
    <xf numFmtId="0" fontId="0" fillId="0" borderId="0" xfId="0" applyAlignment="1" applyProtection="1">
      <alignment horizontal="left" wrapText="1"/>
      <protection locked="0"/>
    </xf>
    <xf numFmtId="0" fontId="0" fillId="0" borderId="31" xfId="0" applyBorder="1" applyAlignment="1">
      <alignment/>
    </xf>
    <xf numFmtId="0" fontId="49" fillId="0" borderId="35" xfId="0" applyFont="1" applyBorder="1" applyAlignment="1" applyProtection="1">
      <alignment horizontal="center" vertical="center" wrapText="1"/>
      <protection locked="0"/>
    </xf>
    <xf numFmtId="0" fontId="49" fillId="0" borderId="30" xfId="0" applyFont="1" applyBorder="1" applyAlignment="1" applyProtection="1">
      <alignment horizontal="center" vertical="center" wrapText="1"/>
      <protection locked="0"/>
    </xf>
    <xf numFmtId="9" fontId="49" fillId="6" borderId="36" xfId="0" applyNumberFormat="1" applyFont="1" applyFill="1" applyBorder="1" applyAlignment="1" applyProtection="1">
      <alignment horizontal="center" vertical="center" wrapText="1"/>
      <protection hidden="1"/>
    </xf>
    <xf numFmtId="0" fontId="49" fillId="6" borderId="30" xfId="0" applyFont="1" applyFill="1" applyBorder="1" applyAlignment="1" applyProtection="1">
      <alignment horizontal="center" vertical="center" textRotation="90"/>
      <protection hidden="1"/>
    </xf>
    <xf numFmtId="9" fontId="49" fillId="6" borderId="36" xfId="0" applyNumberFormat="1" applyFont="1" applyFill="1" applyBorder="1" applyAlignment="1" applyProtection="1">
      <alignment horizontal="center" vertical="center" textRotation="90"/>
      <protection hidden="1"/>
    </xf>
    <xf numFmtId="0" fontId="49" fillId="6" borderId="35" xfId="0" applyFont="1" applyFill="1" applyBorder="1" applyAlignment="1" applyProtection="1">
      <alignment horizontal="center" vertical="center" textRotation="90"/>
      <protection hidden="1"/>
    </xf>
    <xf numFmtId="0" fontId="54" fillId="0" borderId="37" xfId="0" applyFont="1" applyBorder="1" applyAlignment="1" applyProtection="1">
      <alignment horizontal="center" vertical="center"/>
      <protection locked="0"/>
    </xf>
    <xf numFmtId="0" fontId="49" fillId="0" borderId="42" xfId="0" applyFont="1" applyBorder="1" applyAlignment="1" applyProtection="1">
      <alignment horizontal="center" vertical="center" wrapText="1"/>
      <protection locked="0"/>
    </xf>
    <xf numFmtId="0" fontId="49" fillId="0" borderId="37"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wrapText="1"/>
      <protection hidden="1"/>
    </xf>
    <xf numFmtId="0" fontId="54" fillId="0" borderId="34" xfId="0" applyFont="1" applyBorder="1" applyAlignment="1" applyProtection="1">
      <alignment horizontal="center" vertical="center"/>
      <protection locked="0"/>
    </xf>
    <xf numFmtId="0" fontId="49" fillId="0" borderId="43" xfId="0" applyFont="1" applyBorder="1" applyAlignment="1" applyProtection="1">
      <alignment horizontal="center" vertical="center" wrapText="1"/>
      <protection locked="0"/>
    </xf>
    <xf numFmtId="0" fontId="49" fillId="0" borderId="34" xfId="0" applyFont="1" applyBorder="1" applyAlignment="1" applyProtection="1">
      <alignment horizontal="center" vertical="center" wrapText="1"/>
      <protection locked="0"/>
    </xf>
    <xf numFmtId="0" fontId="49" fillId="6" borderId="29"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textRotation="90"/>
      <protection hidden="1"/>
    </xf>
    <xf numFmtId="0" fontId="49" fillId="0" borderId="44" xfId="0" applyFont="1" applyBorder="1" applyAlignment="1" applyProtection="1">
      <alignment horizontal="center" vertical="center" wrapText="1"/>
      <protection locked="0"/>
    </xf>
    <xf numFmtId="14" fontId="49" fillId="0" borderId="45" xfId="0" applyNumberFormat="1" applyFont="1" applyBorder="1" applyAlignment="1" applyProtection="1">
      <alignment horizontal="center" vertical="center" wrapText="1"/>
      <protection locked="0"/>
    </xf>
    <xf numFmtId="0" fontId="49" fillId="0" borderId="46" xfId="0" applyFont="1" applyBorder="1" applyAlignment="1" applyProtection="1">
      <alignment horizontal="center" vertical="center" wrapText="1"/>
      <protection locked="0"/>
    </xf>
    <xf numFmtId="0" fontId="49" fillId="0" borderId="29" xfId="0" applyFont="1" applyBorder="1" applyAlignment="1" applyProtection="1">
      <alignment horizontal="justify" vertical="center" wrapText="1"/>
      <protection locked="0"/>
    </xf>
    <xf numFmtId="9" fontId="49" fillId="6" borderId="36" xfId="0" applyNumberFormat="1" applyFont="1" applyFill="1" applyBorder="1" applyAlignment="1" applyProtection="1">
      <alignment horizontal="center" vertical="center" wrapText="1"/>
      <protection hidden="1"/>
    </xf>
    <xf numFmtId="9" fontId="49" fillId="6" borderId="13" xfId="0" applyNumberFormat="1" applyFont="1" applyFill="1" applyBorder="1" applyAlignment="1" applyProtection="1">
      <alignment horizontal="center" vertical="center" wrapText="1"/>
      <protection hidden="1"/>
    </xf>
    <xf numFmtId="0" fontId="49" fillId="6" borderId="35" xfId="0" applyFont="1" applyFill="1" applyBorder="1" applyAlignment="1" applyProtection="1">
      <alignment horizontal="center" vertical="center" textRotation="90"/>
      <protection hidden="1"/>
    </xf>
    <xf numFmtId="0" fontId="49" fillId="6" borderId="22" xfId="0" applyFont="1" applyFill="1" applyBorder="1" applyAlignment="1" applyProtection="1">
      <alignment horizontal="center" vertical="center" textRotation="90"/>
      <protection hidden="1"/>
    </xf>
    <xf numFmtId="0" fontId="49" fillId="0" borderId="46" xfId="0" applyFont="1" applyBorder="1" applyAlignment="1" applyProtection="1">
      <alignment horizontal="center" vertical="center" wrapText="1"/>
      <protection locked="0"/>
    </xf>
    <xf numFmtId="0" fontId="49" fillId="0" borderId="47" xfId="0" applyFont="1" applyBorder="1" applyAlignment="1" applyProtection="1">
      <alignment horizontal="center" vertical="center" wrapText="1"/>
      <protection locked="0"/>
    </xf>
    <xf numFmtId="0" fontId="49" fillId="0" borderId="44" xfId="0" applyFont="1" applyBorder="1" applyAlignment="1" applyProtection="1">
      <alignment horizontal="center" vertical="center" wrapText="1"/>
      <protection locked="0"/>
    </xf>
    <xf numFmtId="0" fontId="49" fillId="0" borderId="48" xfId="0" applyFont="1" applyBorder="1" applyAlignment="1" applyProtection="1">
      <alignment horizontal="center" vertical="center" wrapText="1"/>
      <protection locked="0"/>
    </xf>
    <xf numFmtId="14" fontId="49" fillId="0" borderId="45" xfId="0" applyNumberFormat="1" applyFont="1" applyBorder="1" applyAlignment="1" applyProtection="1">
      <alignment horizontal="center" vertical="center" wrapText="1"/>
      <protection locked="0"/>
    </xf>
    <xf numFmtId="14" fontId="49" fillId="0" borderId="49" xfId="0" applyNumberFormat="1" applyFont="1" applyBorder="1" applyAlignment="1" applyProtection="1">
      <alignment horizontal="center" vertical="center" wrapText="1"/>
      <protection locked="0"/>
    </xf>
    <xf numFmtId="0" fontId="49" fillId="0" borderId="35" xfId="0" applyFont="1" applyBorder="1" applyAlignment="1" applyProtection="1">
      <alignment horizontal="center" vertical="center" wrapText="1"/>
      <protection locked="0"/>
    </xf>
    <xf numFmtId="0" fontId="49" fillId="0" borderId="22" xfId="0" applyFont="1" applyBorder="1" applyAlignment="1" applyProtection="1">
      <alignment horizontal="center" vertical="center" wrapText="1"/>
      <protection locked="0"/>
    </xf>
    <xf numFmtId="0" fontId="54" fillId="0" borderId="34" xfId="0" applyFont="1" applyBorder="1" applyAlignment="1" applyProtection="1">
      <alignment horizontal="center" vertical="center"/>
      <protection locked="0"/>
    </xf>
    <xf numFmtId="0" fontId="54" fillId="0" borderId="25" xfId="0" applyFont="1" applyBorder="1" applyAlignment="1" applyProtection="1">
      <alignment horizontal="center" vertical="center"/>
      <protection locked="0"/>
    </xf>
    <xf numFmtId="0" fontId="49" fillId="0" borderId="36" xfId="0" applyFont="1" applyBorder="1" applyAlignment="1" applyProtection="1">
      <alignment horizontal="center" vertical="center" wrapText="1"/>
      <protection locked="0"/>
    </xf>
    <xf numFmtId="0" fontId="49" fillId="0" borderId="13" xfId="0" applyFont="1" applyBorder="1" applyAlignment="1" applyProtection="1">
      <alignment horizontal="center" vertical="center" wrapText="1"/>
      <protection locked="0"/>
    </xf>
    <xf numFmtId="9" fontId="49" fillId="6" borderId="36" xfId="0" applyNumberFormat="1" applyFont="1" applyFill="1" applyBorder="1" applyAlignment="1" applyProtection="1">
      <alignment horizontal="center" vertical="center" textRotation="90"/>
      <protection hidden="1"/>
    </xf>
    <xf numFmtId="9" fontId="49" fillId="6" borderId="13" xfId="0" applyNumberFormat="1" applyFont="1" applyFill="1" applyBorder="1" applyAlignment="1" applyProtection="1">
      <alignment horizontal="center" vertical="center" textRotation="90"/>
      <protection hidden="1"/>
    </xf>
    <xf numFmtId="0" fontId="49" fillId="6" borderId="36" xfId="0" applyFont="1" applyFill="1" applyBorder="1" applyAlignment="1" applyProtection="1">
      <alignment horizontal="center" vertical="center" wrapText="1"/>
      <protection hidden="1"/>
    </xf>
    <xf numFmtId="0" fontId="49" fillId="6" borderId="13" xfId="0" applyFont="1" applyFill="1" applyBorder="1" applyAlignment="1" applyProtection="1">
      <alignment horizontal="center" vertical="center" wrapText="1"/>
      <protection hidden="1"/>
    </xf>
    <xf numFmtId="0" fontId="49" fillId="0" borderId="43" xfId="0" applyFont="1" applyBorder="1" applyAlignment="1" applyProtection="1">
      <alignment horizontal="center" vertical="center" wrapText="1"/>
      <protection locked="0"/>
    </xf>
    <xf numFmtId="0" fontId="49" fillId="0" borderId="50" xfId="0" applyFont="1" applyBorder="1" applyAlignment="1" applyProtection="1">
      <alignment horizontal="center" vertical="center" wrapText="1"/>
      <protection locked="0"/>
    </xf>
    <xf numFmtId="0" fontId="49" fillId="0" borderId="34" xfId="0" applyFont="1" applyBorder="1" applyAlignment="1" applyProtection="1">
      <alignment horizontal="center" vertical="center" wrapText="1"/>
      <protection locked="0"/>
    </xf>
    <xf numFmtId="0" fontId="49" fillId="0" borderId="25" xfId="0" applyFont="1" applyBorder="1" applyAlignment="1" applyProtection="1">
      <alignment horizontal="center" vertical="center" wrapText="1"/>
      <protection locked="0"/>
    </xf>
    <xf numFmtId="0" fontId="49" fillId="6" borderId="36" xfId="0" applyFont="1" applyFill="1" applyBorder="1" applyAlignment="1" applyProtection="1">
      <alignment horizontal="center" vertical="center" textRotation="90"/>
      <protection hidden="1"/>
    </xf>
    <xf numFmtId="0" fontId="49" fillId="6" borderId="13" xfId="0"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textRotation="90"/>
      <protection hidden="1"/>
    </xf>
    <xf numFmtId="9" fontId="49" fillId="6" borderId="29" xfId="0" applyNumberFormat="1" applyFont="1" applyFill="1" applyBorder="1" applyAlignment="1" applyProtection="1">
      <alignment horizontal="center" vertical="center" wrapText="1"/>
      <protection hidden="1"/>
    </xf>
    <xf numFmtId="0" fontId="49" fillId="6" borderId="30" xfId="0" applyFont="1" applyFill="1" applyBorder="1" applyAlignment="1" applyProtection="1">
      <alignment horizontal="center" vertical="center" textRotation="90"/>
      <protection hidden="1"/>
    </xf>
    <xf numFmtId="0" fontId="54" fillId="0" borderId="37" xfId="0" applyFont="1" applyBorder="1" applyAlignment="1" applyProtection="1">
      <alignment horizontal="center" vertical="center"/>
      <protection locked="0"/>
    </xf>
    <xf numFmtId="0" fontId="49" fillId="0" borderId="29" xfId="0" applyFont="1" applyBorder="1" applyAlignment="1" applyProtection="1">
      <alignment horizontal="center" vertical="center" wrapText="1"/>
      <protection locked="0"/>
    </xf>
    <xf numFmtId="0" fontId="49" fillId="0" borderId="42" xfId="0" applyFont="1" applyBorder="1" applyAlignment="1" applyProtection="1">
      <alignment horizontal="center" vertical="center" wrapText="1"/>
      <protection locked="0"/>
    </xf>
    <xf numFmtId="0" fontId="49" fillId="0" borderId="30" xfId="0" applyFont="1" applyBorder="1" applyAlignment="1" applyProtection="1">
      <alignment horizontal="center" vertical="center" wrapText="1"/>
      <protection locked="0"/>
    </xf>
    <xf numFmtId="0" fontId="49" fillId="0" borderId="37" xfId="0" applyFont="1" applyBorder="1" applyAlignment="1" applyProtection="1">
      <alignment horizontal="center" vertical="center" wrapText="1"/>
      <protection locked="0"/>
    </xf>
    <xf numFmtId="0" fontId="49" fillId="6" borderId="29" xfId="0" applyFont="1" applyFill="1" applyBorder="1" applyAlignment="1" applyProtection="1">
      <alignment horizontal="center" vertical="center" textRotation="90"/>
      <protection hidden="1"/>
    </xf>
    <xf numFmtId="9" fontId="49" fillId="6" borderId="23" xfId="0" applyNumberFormat="1" applyFont="1" applyFill="1" applyBorder="1" applyAlignment="1" applyProtection="1">
      <alignment horizontal="center" vertical="center" textRotation="90"/>
      <protection hidden="1"/>
    </xf>
    <xf numFmtId="9" fontId="49" fillId="6" borderId="23" xfId="0" applyNumberFormat="1" applyFont="1" applyFill="1" applyBorder="1" applyAlignment="1" applyProtection="1">
      <alignment horizontal="center" vertical="center" wrapText="1"/>
      <protection hidden="1"/>
    </xf>
    <xf numFmtId="0" fontId="49" fillId="6" borderId="27" xfId="0" applyFont="1" applyFill="1" applyBorder="1" applyAlignment="1" applyProtection="1">
      <alignment horizontal="center" vertical="center" textRotation="90"/>
      <protection hidden="1"/>
    </xf>
    <xf numFmtId="0" fontId="49" fillId="0" borderId="51" xfId="0" applyFont="1" applyBorder="1" applyAlignment="1" applyProtection="1">
      <alignment horizontal="center" vertical="center" wrapText="1"/>
      <protection locked="0"/>
    </xf>
    <xf numFmtId="0" fontId="49" fillId="0" borderId="52" xfId="0" applyFont="1" applyBorder="1" applyAlignment="1" applyProtection="1">
      <alignment horizontal="center" vertical="center" wrapText="1"/>
      <protection locked="0"/>
    </xf>
    <xf numFmtId="14" fontId="49" fillId="0" borderId="53" xfId="0" applyNumberFormat="1" applyFont="1" applyBorder="1" applyAlignment="1" applyProtection="1">
      <alignment horizontal="center" vertical="center" wrapText="1"/>
      <protection locked="0"/>
    </xf>
    <xf numFmtId="0" fontId="49" fillId="0" borderId="27" xfId="0" applyFont="1" applyBorder="1" applyAlignment="1" applyProtection="1">
      <alignment horizontal="center" vertical="center" wrapText="1"/>
      <protection locked="0"/>
    </xf>
    <xf numFmtId="0" fontId="54" fillId="0" borderId="26" xfId="0" applyFont="1" applyBorder="1" applyAlignment="1" applyProtection="1">
      <alignment horizontal="center" vertical="center"/>
      <protection locked="0"/>
    </xf>
    <xf numFmtId="0" fontId="49" fillId="0" borderId="23" xfId="0" applyFont="1" applyBorder="1" applyAlignment="1" applyProtection="1">
      <alignment horizontal="center" vertical="center" wrapText="1"/>
      <protection locked="0"/>
    </xf>
    <xf numFmtId="0" fontId="49" fillId="6" borderId="23" xfId="0" applyFont="1" applyFill="1" applyBorder="1" applyAlignment="1" applyProtection="1">
      <alignment horizontal="center" vertical="center" wrapText="1"/>
      <protection hidden="1"/>
    </xf>
    <xf numFmtId="0" fontId="49" fillId="0" borderId="54" xfId="0" applyFont="1" applyBorder="1" applyAlignment="1" applyProtection="1">
      <alignment horizontal="center" vertical="center" wrapText="1"/>
      <protection locked="0"/>
    </xf>
    <xf numFmtId="0" fontId="49" fillId="0" borderId="26" xfId="0" applyFont="1" applyBorder="1" applyAlignment="1" applyProtection="1">
      <alignment horizontal="center" vertical="center" wrapText="1"/>
      <protection locked="0"/>
    </xf>
    <xf numFmtId="0" fontId="49" fillId="6" borderId="23" xfId="0" applyFont="1" applyFill="1" applyBorder="1" applyAlignment="1" applyProtection="1">
      <alignment horizontal="center" vertical="center" textRotation="90"/>
      <protection hidden="1"/>
    </xf>
    <xf numFmtId="0" fontId="52" fillId="44" borderId="34" xfId="0" applyFont="1" applyFill="1" applyBorder="1" applyAlignment="1">
      <alignment horizontal="center" vertical="center" textRotation="90" wrapText="1"/>
    </xf>
    <xf numFmtId="0" fontId="52" fillId="44" borderId="55" xfId="0" applyFont="1" applyFill="1" applyBorder="1" applyAlignment="1">
      <alignment horizontal="center" vertical="center" textRotation="90" wrapText="1"/>
    </xf>
    <xf numFmtId="0" fontId="52" fillId="44" borderId="36" xfId="0" applyFont="1" applyFill="1" applyBorder="1" applyAlignment="1">
      <alignment horizontal="center" vertical="center" wrapText="1"/>
    </xf>
    <xf numFmtId="0" fontId="52" fillId="44" borderId="35" xfId="0" applyFont="1" applyFill="1" applyBorder="1" applyAlignment="1">
      <alignment horizontal="center" vertical="center" wrapText="1"/>
    </xf>
    <xf numFmtId="0" fontId="52" fillId="6" borderId="34" xfId="0" applyFont="1" applyFill="1" applyBorder="1" applyAlignment="1">
      <alignment horizontal="center" vertical="center" textRotation="90" wrapText="1"/>
    </xf>
    <xf numFmtId="0" fontId="52" fillId="6" borderId="55" xfId="0" applyFont="1" applyFill="1" applyBorder="1" applyAlignment="1">
      <alignment horizontal="center" vertical="center" textRotation="90" wrapText="1"/>
    </xf>
    <xf numFmtId="0" fontId="52" fillId="44" borderId="38" xfId="0" applyFont="1" applyFill="1" applyBorder="1" applyAlignment="1">
      <alignment horizontal="center" vertical="center" wrapText="1"/>
    </xf>
    <xf numFmtId="0" fontId="52" fillId="6" borderId="36" xfId="0" applyFont="1" applyFill="1" applyBorder="1" applyAlignment="1">
      <alignment horizontal="center" vertical="center" wrapText="1"/>
    </xf>
    <xf numFmtId="0" fontId="52" fillId="6" borderId="38" xfId="0" applyFont="1" applyFill="1" applyBorder="1" applyAlignment="1">
      <alignment horizontal="center" vertical="center" wrapText="1"/>
    </xf>
    <xf numFmtId="0" fontId="52" fillId="44" borderId="43" xfId="0" applyFont="1" applyFill="1" applyBorder="1" applyAlignment="1">
      <alignment horizontal="center" vertical="center" wrapText="1"/>
    </xf>
    <xf numFmtId="0" fontId="52" fillId="44" borderId="56" xfId="0" applyFont="1" applyFill="1" applyBorder="1" applyAlignment="1">
      <alignment horizontal="center" vertical="center" wrapText="1"/>
    </xf>
    <xf numFmtId="0" fontId="53" fillId="23" borderId="57" xfId="0" applyFont="1" applyFill="1" applyBorder="1" applyAlignment="1">
      <alignment horizontal="center" vertical="center"/>
    </xf>
    <xf numFmtId="0" fontId="53" fillId="23" borderId="33" xfId="0" applyFont="1" applyFill="1" applyBorder="1" applyAlignment="1">
      <alignment horizontal="center" vertical="center"/>
    </xf>
    <xf numFmtId="0" fontId="53" fillId="23" borderId="28" xfId="0" applyFont="1" applyFill="1" applyBorder="1" applyAlignment="1">
      <alignment horizontal="center" vertical="center"/>
    </xf>
    <xf numFmtId="0" fontId="52" fillId="44" borderId="34" xfId="0" applyFont="1" applyFill="1" applyBorder="1" applyAlignment="1">
      <alignment horizontal="center" vertical="center" wrapText="1"/>
    </xf>
    <xf numFmtId="0" fontId="52" fillId="44" borderId="55" xfId="0" applyFont="1" applyFill="1" applyBorder="1" applyAlignment="1">
      <alignment horizontal="center" vertical="center" wrapText="1"/>
    </xf>
    <xf numFmtId="0" fontId="52" fillId="6" borderId="36" xfId="0" applyFont="1" applyFill="1" applyBorder="1" applyAlignment="1">
      <alignment horizontal="center" vertical="center" textRotation="90" wrapText="1"/>
    </xf>
    <xf numFmtId="0" fontId="52" fillId="6" borderId="38" xfId="0" applyFont="1" applyFill="1" applyBorder="1" applyAlignment="1">
      <alignment horizontal="center" vertical="center" textRotation="90" wrapText="1"/>
    </xf>
    <xf numFmtId="0" fontId="52" fillId="44" borderId="36" xfId="0" applyFont="1" applyFill="1" applyBorder="1" applyAlignment="1">
      <alignment horizontal="center" vertical="center" textRotation="90" wrapText="1"/>
    </xf>
    <xf numFmtId="0" fontId="52" fillId="44" borderId="38" xfId="0" applyFont="1" applyFill="1" applyBorder="1" applyAlignment="1">
      <alignment horizontal="center" vertical="center" textRotation="90" wrapText="1"/>
    </xf>
    <xf numFmtId="0" fontId="52" fillId="44" borderId="35" xfId="0" applyFont="1" applyFill="1" applyBorder="1" applyAlignment="1">
      <alignment horizontal="center" vertical="center" textRotation="90" wrapText="1"/>
    </xf>
    <xf numFmtId="0" fontId="52" fillId="44" borderId="39" xfId="0" applyFont="1" applyFill="1" applyBorder="1" applyAlignment="1">
      <alignment horizontal="center" vertical="center" textRotation="90" wrapText="1"/>
    </xf>
    <xf numFmtId="0" fontId="52" fillId="44" borderId="39" xfId="0" applyFont="1" applyFill="1" applyBorder="1" applyAlignment="1">
      <alignment horizontal="center" vertical="center" wrapText="1"/>
    </xf>
    <xf numFmtId="0" fontId="49" fillId="0" borderId="13" xfId="0" applyFont="1" applyBorder="1" applyAlignment="1">
      <alignment horizontal="center" vertical="center" wrapText="1"/>
    </xf>
    <xf numFmtId="0" fontId="53" fillId="23" borderId="58" xfId="0" applyFont="1" applyFill="1" applyBorder="1" applyAlignment="1">
      <alignment horizontal="center" vertical="center"/>
    </xf>
    <xf numFmtId="0" fontId="53" fillId="23" borderId="59" xfId="0" applyFont="1" applyFill="1" applyBorder="1" applyAlignment="1">
      <alignment horizontal="center" vertical="center"/>
    </xf>
    <xf numFmtId="0" fontId="53" fillId="23" borderId="60" xfId="0" applyFont="1" applyFill="1" applyBorder="1" applyAlignment="1">
      <alignment horizontal="center" vertical="center"/>
    </xf>
    <xf numFmtId="0" fontId="55" fillId="0" borderId="13" xfId="0" applyFont="1" applyBorder="1" applyAlignment="1" applyProtection="1">
      <alignment horizontal="left" vertical="center" wrapText="1"/>
      <protection locked="0"/>
    </xf>
    <xf numFmtId="0" fontId="0" fillId="0" borderId="13" xfId="0" applyBorder="1" applyAlignment="1">
      <alignment horizontal="center" vertical="center"/>
    </xf>
    <xf numFmtId="0" fontId="0" fillId="0" borderId="13" xfId="0" applyBorder="1" applyAlignment="1" applyProtection="1">
      <alignment horizontal="center"/>
      <protection locked="0"/>
    </xf>
    <xf numFmtId="0" fontId="52" fillId="44" borderId="27" xfId="0" applyFont="1" applyFill="1" applyBorder="1" applyAlignment="1">
      <alignment horizontal="center" vertical="center" wrapText="1"/>
    </xf>
    <xf numFmtId="0" fontId="52" fillId="44" borderId="40" xfId="0" applyFont="1" applyFill="1" applyBorder="1" applyAlignment="1">
      <alignment horizontal="center" vertical="center" wrapText="1"/>
    </xf>
    <xf numFmtId="0" fontId="53" fillId="23" borderId="13" xfId="0" applyFont="1" applyFill="1" applyBorder="1" applyAlignment="1" applyProtection="1">
      <alignment horizontal="center" vertical="center"/>
      <protection locked="0"/>
    </xf>
    <xf numFmtId="0" fontId="45" fillId="0" borderId="13" xfId="0" applyFont="1" applyBorder="1" applyAlignment="1" applyProtection="1">
      <alignment horizontal="center" vertical="center" wrapText="1"/>
      <protection locked="0"/>
    </xf>
    <xf numFmtId="49" fontId="45" fillId="0" borderId="13" xfId="0" applyNumberFormat="1"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6" fillId="34" borderId="0" xfId="0" applyFont="1" applyFill="1" applyAlignment="1">
      <alignment horizontal="justify" vertical="center" wrapText="1"/>
    </xf>
    <xf numFmtId="0" fontId="45" fillId="45" borderId="34" xfId="0" applyFont="1" applyFill="1" applyBorder="1" applyAlignment="1">
      <alignment horizontal="center" vertical="center"/>
    </xf>
    <xf numFmtId="0" fontId="45" fillId="45" borderId="36" xfId="0" applyFont="1" applyFill="1" applyBorder="1" applyAlignment="1">
      <alignment horizontal="center" vertical="center"/>
    </xf>
    <xf numFmtId="0" fontId="45" fillId="45" borderId="35" xfId="0" applyFont="1" applyFill="1" applyBorder="1" applyAlignment="1">
      <alignment horizontal="center" vertical="center"/>
    </xf>
    <xf numFmtId="0" fontId="36" fillId="23" borderId="13" xfId="39" applyBorder="1" applyAlignment="1">
      <alignment horizontal="center"/>
    </xf>
    <xf numFmtId="0" fontId="45" fillId="45" borderId="61" xfId="0" applyFont="1" applyFill="1" applyBorder="1" applyAlignment="1">
      <alignment horizontal="center" vertical="center"/>
    </xf>
    <xf numFmtId="0" fontId="45" fillId="45" borderId="62" xfId="0" applyFont="1" applyFill="1" applyBorder="1" applyAlignment="1">
      <alignment horizontal="center" vertical="center"/>
    </xf>
    <xf numFmtId="0" fontId="45" fillId="45" borderId="63" xfId="0" applyFont="1" applyFill="1" applyBorder="1" applyAlignment="1">
      <alignment horizontal="center" vertical="center"/>
    </xf>
    <xf numFmtId="0" fontId="48" fillId="43" borderId="42" xfId="0" applyFont="1" applyFill="1" applyBorder="1" applyAlignment="1">
      <alignment horizontal="center" vertical="center" wrapText="1" readingOrder="1"/>
    </xf>
    <xf numFmtId="0" fontId="48" fillId="43" borderId="64" xfId="0" applyFont="1" applyFill="1" applyBorder="1" applyAlignment="1">
      <alignment horizontal="center" vertical="center" wrapText="1" readingOrder="1"/>
    </xf>
    <xf numFmtId="0" fontId="57" fillId="7" borderId="58" xfId="0" applyFont="1" applyFill="1" applyBorder="1" applyAlignment="1">
      <alignment horizontal="center" vertical="center" wrapText="1" readingOrder="1"/>
    </xf>
    <xf numFmtId="0" fontId="57" fillId="7" borderId="59" xfId="0" applyFont="1" applyFill="1" applyBorder="1" applyAlignment="1">
      <alignment horizontal="center" vertical="center" wrapText="1" readingOrder="1"/>
    </xf>
    <xf numFmtId="0" fontId="57" fillId="7" borderId="60" xfId="0" applyFont="1" applyFill="1" applyBorder="1" applyAlignment="1">
      <alignment horizontal="center" vertical="center" wrapText="1" readingOrder="1"/>
    </xf>
    <xf numFmtId="0" fontId="50" fillId="7" borderId="57" xfId="0" applyFont="1" applyFill="1" applyBorder="1" applyAlignment="1">
      <alignment horizontal="center" vertical="center" wrapText="1" readingOrder="1"/>
    </xf>
    <xf numFmtId="0" fontId="50" fillId="7" borderId="33" xfId="0" applyFont="1" applyFill="1" applyBorder="1" applyAlignment="1">
      <alignment horizontal="center" vertical="center" wrapText="1" readingOrder="1"/>
    </xf>
    <xf numFmtId="0" fontId="50" fillId="34" borderId="37" xfId="0" applyFont="1" applyFill="1" applyBorder="1" applyAlignment="1">
      <alignment horizontal="center" vertical="center" wrapText="1" readingOrder="1"/>
    </xf>
    <xf numFmtId="0" fontId="50" fillId="34" borderId="25" xfId="0" applyFont="1" applyFill="1" applyBorder="1" applyAlignment="1">
      <alignment horizontal="center" vertical="center" wrapText="1" readingOrder="1"/>
    </xf>
    <xf numFmtId="0" fontId="50" fillId="34" borderId="29" xfId="0" applyFont="1" applyFill="1" applyBorder="1" applyAlignment="1">
      <alignment horizontal="center" vertical="center" wrapText="1" readingOrder="1"/>
    </xf>
    <xf numFmtId="0" fontId="50" fillId="34" borderId="13" xfId="0" applyFont="1" applyFill="1" applyBorder="1" applyAlignment="1">
      <alignment horizontal="center" vertical="center" wrapText="1" readingOrder="1"/>
    </xf>
    <xf numFmtId="0" fontId="50" fillId="34" borderId="26" xfId="0" applyFont="1" applyFill="1" applyBorder="1" applyAlignment="1">
      <alignment horizontal="center" vertical="center" wrapText="1" readingOrder="1"/>
    </xf>
    <xf numFmtId="0" fontId="50" fillId="34" borderId="23" xfId="0" applyFont="1" applyFill="1" applyBorder="1" applyAlignment="1">
      <alignment horizontal="center" vertical="center" wrapText="1" readingOrder="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5">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00B050"/>
        </patternFill>
      </fill>
      <border>
        <left style="thin"/>
        <right style="thin"/>
        <top style="thin"/>
        <bottom style="thin"/>
      </border>
    </dxf>
    <dxf>
      <fill>
        <patternFill>
          <bgColor rgb="FF92D05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rgb="FFFFFF00"/>
        </patternFill>
      </fill>
      <border>
        <left style="thin"/>
        <right style="thin"/>
        <top style="thin"/>
        <bottom style="thin"/>
      </border>
    </dxf>
    <dxf>
      <fill>
        <patternFill>
          <bgColor rgb="FFFFC000"/>
        </patternFill>
      </fill>
      <border>
        <left style="thin"/>
        <right style="thin"/>
        <top style="thin"/>
        <bottom style="thin"/>
      </border>
    </dxf>
    <dxf>
      <fill>
        <patternFill>
          <bgColor rgb="FFFF000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theme="5"/>
        </patternFill>
      </fill>
      <border>
        <left style="thin"/>
        <right style="thin"/>
        <top style="thin"/>
        <bottom style="thin"/>
      </border>
    </dxf>
    <dxf>
      <fill>
        <patternFill>
          <bgColor rgb="FFFFFF00"/>
        </patternFill>
      </fill>
      <border>
        <left style="thin"/>
        <right style="thin"/>
        <top style="thin"/>
        <bottom style="thin"/>
      </border>
    </dxf>
    <dxf>
      <fill>
        <patternFill>
          <bgColor rgb="FF92D050"/>
        </patternFill>
      </fill>
      <border>
        <left style="thin"/>
        <right style="thin"/>
        <top style="thin"/>
        <bottom style="thin"/>
      </border>
    </dxf>
    <dxf>
      <fill>
        <patternFill>
          <bgColor rgb="FF92D050"/>
        </patternFill>
      </fill>
      <border>
        <left style="thin">
          <color rgb="FF000000"/>
        </left>
        <right style="thin">
          <color rgb="FF000000"/>
        </right>
        <top style="thin"/>
        <bottom style="thin">
          <color rgb="FF000000"/>
        </bottom>
      </border>
    </dxf>
    <dxf>
      <fill>
        <patternFill>
          <bgColor rgb="FFFFFF00"/>
        </patternFill>
      </fill>
      <border>
        <left style="thin">
          <color rgb="FF000000"/>
        </left>
        <right style="thin">
          <color rgb="FF000000"/>
        </right>
        <top style="thin"/>
        <bottom style="thin">
          <color rgb="FF000000"/>
        </bottom>
      </border>
    </dxf>
    <dxf>
      <fill>
        <patternFill>
          <bgColor theme="5"/>
        </patternFill>
      </fill>
      <border>
        <left style="thin">
          <color rgb="FF000000"/>
        </left>
        <right style="thin">
          <color rgb="FF000000"/>
        </right>
        <top style="thin"/>
        <bottom style="thin">
          <color rgb="FF000000"/>
        </bottom>
      </border>
    </dxf>
    <dxf>
      <fill>
        <patternFill>
          <bgColor rgb="FFFF0000"/>
        </patternFill>
      </fill>
      <border>
        <left style="thin">
          <color rgb="FF000000"/>
        </left>
        <right style="thin">
          <color rgb="FF000000"/>
        </right>
        <top style="thin"/>
        <bottom style="thin">
          <color rgb="FF000000"/>
        </bottom>
      </border>
    </dxf>
    <dxf>
      <fill>
        <patternFill>
          <bgColor rgb="FFFFC000"/>
        </patternFill>
      </fill>
      <border>
        <left style="thin">
          <color rgb="FF000000"/>
        </left>
        <right style="thin">
          <color rgb="FF000000"/>
        </right>
        <top style="thin"/>
        <bottom style="thin">
          <color rgb="FF000000"/>
        </bottom>
      </border>
    </dxf>
    <dxf>
      <fill>
        <patternFill>
          <bgColor rgb="FF00B050"/>
        </patternFill>
      </fill>
      <border>
        <left style="thin">
          <color rgb="FF000000"/>
        </left>
        <right style="thin">
          <color rgb="FF000000"/>
        </right>
        <top style="thin"/>
        <bottom style="thin">
          <color rgb="FF000000"/>
        </bottom>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104775</xdr:rowOff>
    </xdr:from>
    <xdr:to>
      <xdr:col>1</xdr:col>
      <xdr:colOff>733425</xdr:colOff>
      <xdr:row>2</xdr:row>
      <xdr:rowOff>123825</xdr:rowOff>
    </xdr:to>
    <xdr:pic>
      <xdr:nvPicPr>
        <xdr:cNvPr id="1" name="Picture 17" descr="LOGO SDS FORMATOS"/>
        <xdr:cNvPicPr preferRelativeResize="1">
          <a:picLocks noChangeAspect="1"/>
        </xdr:cNvPicPr>
      </xdr:nvPicPr>
      <xdr:blipFill>
        <a:blip r:embed="rId1"/>
        <a:stretch>
          <a:fillRect/>
        </a:stretch>
      </xdr:blipFill>
      <xdr:spPr>
        <a:xfrm>
          <a:off x="352425" y="104775"/>
          <a:ext cx="1028700" cy="1171575"/>
        </a:xfrm>
        <a:prstGeom prst="rect">
          <a:avLst/>
        </a:prstGeom>
        <a:noFill/>
        <a:ln w="9525" cmpd="sng">
          <a:noFill/>
        </a:ln>
      </xdr:spPr>
    </xdr:pic>
    <xdr:clientData/>
  </xdr:twoCellAnchor>
  <xdr:twoCellAnchor editAs="oneCell">
    <xdr:from>
      <xdr:col>42</xdr:col>
      <xdr:colOff>276225</xdr:colOff>
      <xdr:row>0</xdr:row>
      <xdr:rowOff>85725</xdr:rowOff>
    </xdr:from>
    <xdr:to>
      <xdr:col>42</xdr:col>
      <xdr:colOff>1323975</xdr:colOff>
      <xdr:row>1</xdr:row>
      <xdr:rowOff>180975</xdr:rowOff>
    </xdr:to>
    <xdr:pic>
      <xdr:nvPicPr>
        <xdr:cNvPr id="2" name="Picture 18" descr="logo SIG"/>
        <xdr:cNvPicPr preferRelativeResize="1">
          <a:picLocks noChangeAspect="1"/>
        </xdr:cNvPicPr>
      </xdr:nvPicPr>
      <xdr:blipFill>
        <a:blip r:embed="rId2"/>
        <a:stretch>
          <a:fillRect/>
        </a:stretch>
      </xdr:blipFill>
      <xdr:spPr>
        <a:xfrm>
          <a:off x="55654575" y="85725"/>
          <a:ext cx="1047750" cy="1057275"/>
        </a:xfrm>
        <a:prstGeom prst="rect">
          <a:avLst/>
        </a:prstGeom>
        <a:noFill/>
        <a:ln w="9525" cmpd="sng">
          <a:noFill/>
        </a:ln>
      </xdr:spPr>
    </xdr:pic>
    <xdr:clientData/>
  </xdr:twoCellAnchor>
</xdr:wsDr>
</file>

<file path=xl/tables/table1.xml><?xml version="1.0" encoding="utf-8"?>
<table xmlns="http://schemas.openxmlformats.org/spreadsheetml/2006/main" id="1" name="objetivos_estrategicos" displayName="objetivos_estrategicos" ref="A1:A5" comment="" totalsRowShown="0">
  <tableColumns count="1">
    <tableColumn id="1" name="objetivos_estrategicos"/>
  </tableColumns>
  <tableStyleInfo name="TableStyleMedium9" showFirstColumn="0" showLastColumn="0" showRowStripes="1" showColumnStripes="0"/>
</table>
</file>

<file path=xl/tables/table2.xml><?xml version="1.0" encoding="utf-8"?>
<table xmlns="http://schemas.openxmlformats.org/spreadsheetml/2006/main" id="2" name="Procesos" displayName="Procesos" ref="B1:B21" comment="" totalsRowShown="0">
  <tableColumns count="1">
    <tableColumn id="1" name="Procesos"/>
  </tableColumns>
  <tableStyleInfo name="TableStyleMedium9" showFirstColumn="0" showLastColumn="0" showRowStripes="1" showColumnStripes="0"/>
</table>
</file>

<file path=xl/tables/table3.xml><?xml version="1.0" encoding="utf-8"?>
<table xmlns="http://schemas.openxmlformats.org/spreadsheetml/2006/main" id="3" name="impacto" displayName="impacto" ref="G1:G4" comment="" totalsRowShown="0">
  <tableColumns count="1">
    <tableColumn id="1" name="impacto"/>
  </tableColumns>
  <tableStyleInfo name="TableStyleMedium9" showFirstColumn="0" showLastColumn="0" showRowStripes="1" showColumnStripes="0"/>
</table>
</file>

<file path=xl/tables/table4.xml><?xml version="1.0" encoding="utf-8"?>
<table xmlns="http://schemas.openxmlformats.org/spreadsheetml/2006/main" id="6" name="tipos_riesgos" displayName="tipos_riesgos" ref="C1:F21" comment="" totalsRowShown="0">
  <tableColumns count="4">
    <tableColumn id="3" name="Objetivo Procesos"/>
    <tableColumn id="4" name="Tipo de Riesgo"/>
    <tableColumn id="1" name="Clasificación del Riesgo"/>
    <tableColumn id="2" name="Criterios de Impacto"/>
  </tableColumns>
  <tableStyleInfo name="TableStyleMedium9" showFirstColumn="0" showLastColumn="0" showRowStripes="1" showColumnStripes="0"/>
</table>
</file>

<file path=xl/tables/table5.xml><?xml version="1.0" encoding="utf-8"?>
<table xmlns="http://schemas.openxmlformats.org/spreadsheetml/2006/main" id="7" name="tratamiento" displayName="tratamiento" ref="I1:I4" comment="" totalsRowShown="0">
  <tableColumns count="1">
    <tableColumn id="1" name="Tipo"/>
  </tableColumns>
  <tableStyleInfo name="TableStyleMedium9" showFirstColumn="0" showLastColumn="0" showRowStripes="1" showColumnStripes="0"/>
</table>
</file>

<file path=xl/tables/table6.xml><?xml version="1.0" encoding="utf-8"?>
<table xmlns="http://schemas.openxmlformats.org/spreadsheetml/2006/main" id="8" name="tratamiento_corrupcion" displayName="tratamiento_corrupcion" ref="P1:P4" comment="" totalsRowShown="0">
  <tableColumns count="1">
    <tableColumn id="1" name="tratamiento_corrupcio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Q239"/>
  <sheetViews>
    <sheetView tabSelected="1" zoomScale="55" zoomScaleNormal="55" zoomScalePageLayoutView="0" workbookViewId="0" topLeftCell="A1">
      <selection activeCell="B5" sqref="B5"/>
    </sheetView>
  </sheetViews>
  <sheetFormatPr defaultColWidth="11.421875" defaultRowHeight="15"/>
  <cols>
    <col min="1" max="1" width="9.7109375" style="94" customWidth="1"/>
    <col min="2" max="2" width="15.00390625" style="94" customWidth="1"/>
    <col min="3" max="3" width="36.7109375" style="94" customWidth="1"/>
    <col min="4" max="4" width="32.00390625" style="94" customWidth="1"/>
    <col min="5" max="5" width="14.421875" style="94" customWidth="1"/>
    <col min="6" max="6" width="27.57421875" style="94" customWidth="1"/>
    <col min="7" max="7" width="28.421875" style="94" customWidth="1"/>
    <col min="8" max="8" width="12.8515625" style="94" customWidth="1"/>
    <col min="9" max="9" width="24.57421875" style="94" customWidth="1"/>
    <col min="10" max="10" width="43.28125" style="94" customWidth="1"/>
    <col min="11" max="11" width="17.00390625" style="94" customWidth="1"/>
    <col min="12" max="12" width="14.7109375" style="94" customWidth="1"/>
    <col min="13" max="15" width="11.421875" style="94" customWidth="1"/>
    <col min="16" max="16" width="14.421875" style="94" customWidth="1"/>
    <col min="17" max="17" width="21.57421875" style="94" customWidth="1"/>
    <col min="18" max="21" width="11.421875" style="94" customWidth="1"/>
    <col min="22" max="22" width="24.28125" style="94" customWidth="1"/>
    <col min="23" max="23" width="26.140625" style="94" customWidth="1"/>
    <col min="24" max="24" width="20.8515625" style="94" customWidth="1"/>
    <col min="25" max="25" width="30.57421875" style="94" customWidth="1"/>
    <col min="26" max="26" width="31.28125" style="94" customWidth="1"/>
    <col min="27" max="27" width="37.8515625" style="94" customWidth="1"/>
    <col min="28" max="28" width="32.421875" style="94" customWidth="1"/>
    <col min="29" max="29" width="29.421875" style="94" customWidth="1"/>
    <col min="30" max="30" width="19.57421875" style="94" customWidth="1"/>
    <col min="31" max="32" width="11.421875" style="94" customWidth="1"/>
    <col min="33" max="33" width="15.00390625" style="94" customWidth="1"/>
    <col min="34" max="34" width="14.00390625" style="94" bestFit="1" customWidth="1"/>
    <col min="35" max="35" width="16.140625" style="94" customWidth="1"/>
    <col min="36" max="36" width="22.421875" style="94" customWidth="1"/>
    <col min="37" max="40" width="11.421875" style="94" customWidth="1"/>
    <col min="41" max="41" width="26.140625" style="94" customWidth="1"/>
    <col min="42" max="42" width="23.57421875" style="94" customWidth="1"/>
    <col min="43" max="43" width="33.00390625" style="94" customWidth="1"/>
    <col min="44" max="16384" width="11.421875" style="94" customWidth="1"/>
  </cols>
  <sheetData>
    <row r="1" spans="1:43" ht="75.75" customHeight="1">
      <c r="A1" s="217"/>
      <c r="B1" s="217"/>
      <c r="C1" s="212" t="s">
        <v>211</v>
      </c>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8"/>
    </row>
    <row r="2" spans="1:43" ht="15" customHeight="1">
      <c r="A2" s="217"/>
      <c r="B2" s="217"/>
      <c r="C2" s="212" t="s">
        <v>212</v>
      </c>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8"/>
    </row>
    <row r="3" spans="1:43" ht="15" customHeight="1">
      <c r="A3" s="217"/>
      <c r="B3" s="217"/>
      <c r="C3" s="212" t="s">
        <v>215</v>
      </c>
      <c r="D3" s="212"/>
      <c r="E3" s="212"/>
      <c r="F3" s="212"/>
      <c r="G3" s="212"/>
      <c r="H3" s="212"/>
      <c r="I3" s="212"/>
      <c r="J3" s="212"/>
      <c r="K3" s="212"/>
      <c r="L3" s="212" t="s">
        <v>213</v>
      </c>
      <c r="M3" s="212"/>
      <c r="N3" s="212"/>
      <c r="O3" s="212"/>
      <c r="P3" s="212"/>
      <c r="Q3" s="212"/>
      <c r="R3" s="212"/>
      <c r="S3" s="212"/>
      <c r="T3" s="212"/>
      <c r="U3" s="212"/>
      <c r="V3" s="212"/>
      <c r="W3" s="212"/>
      <c r="X3" s="212"/>
      <c r="Y3" s="212"/>
      <c r="Z3" s="212"/>
      <c r="AA3" s="212"/>
      <c r="AB3" s="212"/>
      <c r="AC3" s="212"/>
      <c r="AD3" s="212"/>
      <c r="AE3" s="212"/>
      <c r="AF3" s="212"/>
      <c r="AG3" s="212"/>
      <c r="AH3" s="212" t="s">
        <v>214</v>
      </c>
      <c r="AI3" s="212"/>
      <c r="AJ3" s="212"/>
      <c r="AK3" s="212"/>
      <c r="AL3" s="212">
        <v>4</v>
      </c>
      <c r="AM3" s="212"/>
      <c r="AN3" s="212"/>
      <c r="AO3" s="212"/>
      <c r="AP3" s="212"/>
      <c r="AQ3" s="218"/>
    </row>
    <row r="4" spans="1:43" ht="15" customHeight="1">
      <c r="A4" s="216" t="s">
        <v>210</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row>
    <row r="5" spans="1:43" ht="15" customHeight="1">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row>
    <row r="6" ht="15.75" thickBot="1">
      <c r="A6" s="94" t="s">
        <v>2203</v>
      </c>
    </row>
    <row r="7" spans="1:43" ht="15.75" customHeight="1" thickBot="1">
      <c r="A7" s="213" t="s">
        <v>178</v>
      </c>
      <c r="B7" s="214"/>
      <c r="C7" s="214"/>
      <c r="D7" s="214"/>
      <c r="E7" s="214"/>
      <c r="F7" s="214"/>
      <c r="G7" s="214"/>
      <c r="H7" s="214"/>
      <c r="I7" s="214"/>
      <c r="J7" s="214"/>
      <c r="K7" s="214"/>
      <c r="L7" s="214"/>
      <c r="M7" s="215"/>
      <c r="N7" s="200" t="s">
        <v>179</v>
      </c>
      <c r="O7" s="201"/>
      <c r="P7" s="201"/>
      <c r="Q7" s="201"/>
      <c r="R7" s="201"/>
      <c r="S7" s="201"/>
      <c r="T7" s="202"/>
      <c r="U7" s="200" t="s">
        <v>186</v>
      </c>
      <c r="V7" s="201"/>
      <c r="W7" s="201"/>
      <c r="X7" s="201"/>
      <c r="Y7" s="201"/>
      <c r="Z7" s="201"/>
      <c r="AA7" s="201"/>
      <c r="AB7" s="201"/>
      <c r="AC7" s="201"/>
      <c r="AD7" s="201"/>
      <c r="AE7" s="201"/>
      <c r="AF7" s="201"/>
      <c r="AG7" s="201"/>
      <c r="AH7" s="202"/>
      <c r="AI7" s="200" t="s">
        <v>180</v>
      </c>
      <c r="AJ7" s="201"/>
      <c r="AK7" s="201"/>
      <c r="AL7" s="201"/>
      <c r="AM7" s="201"/>
      <c r="AN7" s="202"/>
      <c r="AO7" s="200" t="s">
        <v>181</v>
      </c>
      <c r="AP7" s="201"/>
      <c r="AQ7" s="202"/>
    </row>
    <row r="8" spans="1:43" ht="16.5" customHeight="1">
      <c r="A8" s="189" t="s">
        <v>131</v>
      </c>
      <c r="B8" s="191" t="s">
        <v>188</v>
      </c>
      <c r="C8" s="191" t="s">
        <v>189</v>
      </c>
      <c r="D8" s="196" t="s">
        <v>132</v>
      </c>
      <c r="E8" s="191" t="s">
        <v>190</v>
      </c>
      <c r="F8" s="191" t="s">
        <v>133</v>
      </c>
      <c r="G8" s="191" t="s">
        <v>134</v>
      </c>
      <c r="H8" s="198" t="s">
        <v>202</v>
      </c>
      <c r="I8" s="220"/>
      <c r="J8" s="191" t="s">
        <v>203</v>
      </c>
      <c r="K8" s="191" t="s">
        <v>204</v>
      </c>
      <c r="L8" s="198" t="s">
        <v>205</v>
      </c>
      <c r="M8" s="192" t="s">
        <v>235</v>
      </c>
      <c r="N8" s="203" t="s">
        <v>141</v>
      </c>
      <c r="O8" s="205" t="s">
        <v>142</v>
      </c>
      <c r="P8" s="205" t="s">
        <v>143</v>
      </c>
      <c r="Q8" s="191" t="s">
        <v>191</v>
      </c>
      <c r="R8" s="207" t="s">
        <v>164</v>
      </c>
      <c r="S8" s="207" t="s">
        <v>147</v>
      </c>
      <c r="T8" s="209" t="s">
        <v>148</v>
      </c>
      <c r="U8" s="189" t="s">
        <v>135</v>
      </c>
      <c r="V8" s="101"/>
      <c r="W8" s="191" t="s">
        <v>151</v>
      </c>
      <c r="X8" s="191"/>
      <c r="Y8" s="191"/>
      <c r="Z8" s="191"/>
      <c r="AA8" s="191"/>
      <c r="AB8" s="191"/>
      <c r="AC8" s="191"/>
      <c r="AD8" s="191" t="s">
        <v>195</v>
      </c>
      <c r="AE8" s="196" t="s">
        <v>196</v>
      </c>
      <c r="AF8" s="191" t="s">
        <v>3</v>
      </c>
      <c r="AG8" s="191"/>
      <c r="AH8" s="192"/>
      <c r="AI8" s="193" t="s">
        <v>136</v>
      </c>
      <c r="AJ8" s="205" t="s">
        <v>137</v>
      </c>
      <c r="AK8" s="205" t="s">
        <v>138</v>
      </c>
      <c r="AL8" s="205" t="s">
        <v>227</v>
      </c>
      <c r="AM8" s="205" t="s">
        <v>139</v>
      </c>
      <c r="AN8" s="209" t="s">
        <v>187</v>
      </c>
      <c r="AO8" s="203" t="s">
        <v>140</v>
      </c>
      <c r="AP8" s="191" t="s">
        <v>169</v>
      </c>
      <c r="AQ8" s="192" t="s">
        <v>234</v>
      </c>
    </row>
    <row r="9" spans="1:43" ht="99" customHeight="1" thickBot="1">
      <c r="A9" s="190"/>
      <c r="B9" s="195"/>
      <c r="C9" s="195"/>
      <c r="D9" s="197"/>
      <c r="E9" s="195"/>
      <c r="F9" s="195"/>
      <c r="G9" s="195"/>
      <c r="H9" s="102" t="s">
        <v>201</v>
      </c>
      <c r="I9" s="102" t="s">
        <v>200</v>
      </c>
      <c r="J9" s="195"/>
      <c r="K9" s="195"/>
      <c r="L9" s="199"/>
      <c r="M9" s="219"/>
      <c r="N9" s="204"/>
      <c r="O9" s="206"/>
      <c r="P9" s="206"/>
      <c r="Q9" s="195"/>
      <c r="R9" s="208"/>
      <c r="S9" s="208"/>
      <c r="T9" s="210"/>
      <c r="U9" s="190"/>
      <c r="V9" s="102" t="s">
        <v>170</v>
      </c>
      <c r="W9" s="102" t="s">
        <v>177</v>
      </c>
      <c r="X9" s="102" t="s">
        <v>171</v>
      </c>
      <c r="Y9" s="102" t="s">
        <v>176</v>
      </c>
      <c r="Z9" s="102" t="s">
        <v>174</v>
      </c>
      <c r="AA9" s="102" t="s">
        <v>175</v>
      </c>
      <c r="AB9" s="102" t="s">
        <v>172</v>
      </c>
      <c r="AC9" s="102" t="s">
        <v>173</v>
      </c>
      <c r="AD9" s="195"/>
      <c r="AE9" s="197"/>
      <c r="AF9" s="103" t="s">
        <v>197</v>
      </c>
      <c r="AG9" s="103" t="s">
        <v>198</v>
      </c>
      <c r="AH9" s="104" t="s">
        <v>199</v>
      </c>
      <c r="AI9" s="194"/>
      <c r="AJ9" s="206"/>
      <c r="AK9" s="206"/>
      <c r="AL9" s="206"/>
      <c r="AM9" s="206"/>
      <c r="AN9" s="210"/>
      <c r="AO9" s="204"/>
      <c r="AP9" s="195"/>
      <c r="AQ9" s="211"/>
    </row>
    <row r="10" spans="1:43" ht="60">
      <c r="A10" s="153">
        <v>1</v>
      </c>
      <c r="B10" s="155" t="s">
        <v>19</v>
      </c>
      <c r="C10" s="155" t="s">
        <v>206</v>
      </c>
      <c r="D10" s="159" t="str">
        <f>_xlfn.IFERROR(VLOOKUP(B10,datos!$B$1:$C$21,2,0),"")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0" s="155" t="s">
        <v>54</v>
      </c>
      <c r="F10" s="155" t="s">
        <v>236</v>
      </c>
      <c r="G10" s="155" t="s">
        <v>237</v>
      </c>
      <c r="H10" s="155" t="s">
        <v>194</v>
      </c>
      <c r="I10" s="155" t="s">
        <v>238</v>
      </c>
      <c r="J10" s="155" t="s">
        <v>239</v>
      </c>
      <c r="K10" s="155" t="s">
        <v>162</v>
      </c>
      <c r="L10" s="161" t="s">
        <v>167</v>
      </c>
      <c r="M10" s="151" t="s">
        <v>232</v>
      </c>
      <c r="N10" s="163">
        <v>10000</v>
      </c>
      <c r="O10" s="165" t="str">
        <f>_xlfn.IFERROR(VLOOKUP(P10,datos!$AC$2:$AE$7,3,0),"")</f>
        <v>Muy Alta</v>
      </c>
      <c r="P10" s="141">
        <f>+IF(OR(N10="",N10=0),"",IF(N10&lt;=datos!$AD$3,datos!$AC$3,IF(AND(N10&gt;datos!$AD$3,N10&lt;=datos!$AD$4),datos!$AC$4,IF(AND(N10&gt;datos!$AD$4,N10&lt;=datos!$AD$5),datos!$AC$5,IF(AND(N10&gt;datos!$AD$5,N10&lt;=datos!$AD$6),datos!$AC$6,IF(N10&gt;datos!$AD$7,datos!$AC$7,0))))))</f>
        <v>1</v>
      </c>
      <c r="Q10" s="155" t="s">
        <v>144</v>
      </c>
      <c r="R10" s="157" t="str">
        <f>_xlfn.IFERROR(VLOOKUP(Q10,datos!$AB$10:$AC$21,2,0),"")</f>
        <v>Leve</v>
      </c>
      <c r="S10" s="141">
        <f>_xlfn.IFERROR(IF(OR(Q10=datos!$AB$10,Q10=datos!$AB$16),"",VLOOKUP(Q10,datos!$AB$10:$AD$21,3,0)),"")</f>
        <v>0.2</v>
      </c>
      <c r="T10" s="143" t="str">
        <f ca="1">_xlfn.IFERROR(INDIRECT("datos!"&amp;HLOOKUP(R10,calculo_imp,2,FALSE)&amp;VLOOKUP(O10,calculo_prob,2,FALSE)),"")</f>
        <v>Alto</v>
      </c>
      <c r="U10" s="95">
        <v>1</v>
      </c>
      <c r="V10" s="84" t="s">
        <v>246</v>
      </c>
      <c r="W10" s="83" t="s">
        <v>247</v>
      </c>
      <c r="X10" s="83" t="s">
        <v>248</v>
      </c>
      <c r="Y10" s="83" t="s">
        <v>249</v>
      </c>
      <c r="Z10" s="83" t="s">
        <v>250</v>
      </c>
      <c r="AA10" s="83" t="s">
        <v>251</v>
      </c>
      <c r="AB10" s="83" t="s">
        <v>252</v>
      </c>
      <c r="AC10" s="83" t="s">
        <v>253</v>
      </c>
      <c r="AD10" s="83" t="s">
        <v>254</v>
      </c>
      <c r="AE10" s="92" t="str">
        <f>IF(AF10="","",VLOOKUP(AF10,datos!$AT$6:$AU$9,2,0))</f>
        <v>Impacto</v>
      </c>
      <c r="AF10" s="84" t="s">
        <v>82</v>
      </c>
      <c r="AG10" s="84" t="s">
        <v>84</v>
      </c>
      <c r="AH10" s="87">
        <f>IF(AND(AF10="",AG10=""),"",IF(AF10="",0,VLOOKUP(AF10,datos!$AP$3:$AR$7,3,0))+IF(AG10="",0,VLOOKUP(AG10,datos!$AP$3:$AR$7,3,0)))</f>
        <v>0.25</v>
      </c>
      <c r="AI10" s="105" t="str">
        <f>IF(OR(AJ10="",AJ10=0),"",IF(AJ10&lt;=datos!$AC$3,datos!$AE$3,IF(AJ10&lt;=datos!$AC$4,datos!$AE$4,IF(AJ10&lt;=datos!$AC$5,datos!$AE$5,IF(AJ10&lt;=datos!$AC$6,datos!$AE$6,IF(AJ10&lt;=datos!$AC$7,datos!$AE$7,""))))))</f>
        <v>Muy Alta</v>
      </c>
      <c r="AJ10" s="106">
        <f>IF(AE10="","",IF(U10=1,IF(AE10="Probabilidad",P10-(P10*AH10),P10),IF(AE10="Probabilidad",AJ9-(AJ9*AH10),AJ9)))</f>
        <v>1</v>
      </c>
      <c r="AK10" s="107" t="str">
        <f>+IF(AL10&lt;=datos!$AD$11,datos!$AC$11,IF(AL10&lt;=datos!$AD$12,datos!$AC$12,IF(AL10&lt;=datos!$AD$13,datos!$AC$13,IF(AL10&lt;=datos!$AD$14,datos!$AC$14,IF(AL10&lt;=datos!$AD$15,datos!$AC$15,"")))))</f>
        <v>Leve</v>
      </c>
      <c r="AL10" s="106">
        <f>IF(AE10="","",IF(U10=1,IF(AE10="Impacto",S10-(S10*AH10),S10),IF(AE10="Impacto",AL9-(AL9*AH10),AL9)))</f>
        <v>0.15000000000000002</v>
      </c>
      <c r="AM10" s="107" t="str">
        <f aca="true" ca="1" t="shared" si="0" ref="AM10:AM16">_xlfn.IFERROR(INDIRECT("datos!"&amp;HLOOKUP(AK10,calculo_imp,2,FALSE)&amp;VLOOKUP(AI10,calculo_prob,2,FALSE)),"")</f>
        <v>Alto</v>
      </c>
      <c r="AN10" s="145"/>
      <c r="AO10" s="147"/>
      <c r="AP10" s="149"/>
      <c r="AQ10" s="151"/>
    </row>
    <row r="11" spans="1:43" ht="96">
      <c r="A11" s="154"/>
      <c r="B11" s="156"/>
      <c r="C11" s="156"/>
      <c r="D11" s="160"/>
      <c r="E11" s="156"/>
      <c r="F11" s="156"/>
      <c r="G11" s="156"/>
      <c r="H11" s="156"/>
      <c r="I11" s="156"/>
      <c r="J11" s="156"/>
      <c r="K11" s="156"/>
      <c r="L11" s="162"/>
      <c r="M11" s="152"/>
      <c r="N11" s="164"/>
      <c r="O11" s="166"/>
      <c r="P11" s="142"/>
      <c r="Q11" s="156"/>
      <c r="R11" s="158"/>
      <c r="S11" s="142" t="e">
        <f>IF(OR(#REF!=datos!$AB$10,#REF!=datos!$AB$16),"",VLOOKUP(#REF!,datos!$AA$10:$AC$21,3,0))</f>
        <v>#REF!</v>
      </c>
      <c r="T11" s="144"/>
      <c r="U11" s="96">
        <v>2</v>
      </c>
      <c r="V11" s="80" t="s">
        <v>255</v>
      </c>
      <c r="W11" s="79" t="s">
        <v>256</v>
      </c>
      <c r="X11" s="79" t="s">
        <v>248</v>
      </c>
      <c r="Y11" s="79" t="s">
        <v>257</v>
      </c>
      <c r="Z11" s="79" t="s">
        <v>258</v>
      </c>
      <c r="AA11" s="79" t="s">
        <v>259</v>
      </c>
      <c r="AB11" s="79" t="s">
        <v>260</v>
      </c>
      <c r="AC11" s="79" t="s">
        <v>261</v>
      </c>
      <c r="AD11" s="79" t="s">
        <v>254</v>
      </c>
      <c r="AE11" s="91" t="str">
        <f>IF(AF11="","",VLOOKUP(AF11,datos!$AT$6:$AU$9,2,0))</f>
        <v>Impacto</v>
      </c>
      <c r="AF11" s="80" t="s">
        <v>82</v>
      </c>
      <c r="AG11" s="80" t="s">
        <v>84</v>
      </c>
      <c r="AH11" s="88">
        <f>IF(AND(AF11="",AG11=""),"",IF(AF11="",0,VLOOKUP(AF11,datos!$AP$3:$AR$7,3,0))+IF(AG11="",0,VLOOKUP(AG11,datos!$AP$3:$AR$7,3,0)))</f>
        <v>0.25</v>
      </c>
      <c r="AI11" s="108" t="str">
        <f>IF(OR(AJ11="",AJ11=0),"",IF(AJ11&lt;=datos!$AC$3,datos!$AE$3,IF(AJ11&lt;=datos!$AC$4,datos!$AE$4,IF(AJ11&lt;=datos!$AC$5,datos!$AE$5,IF(AJ11&lt;=datos!$AC$6,datos!$AE$6,IF(AJ11&lt;=datos!$AC$7,datos!$AE$7,""))))))</f>
        <v>Muy Alta</v>
      </c>
      <c r="AJ11" s="109">
        <f aca="true" t="shared" si="1" ref="AJ11:AJ16">IF(AE11="","",IF(U11=1,IF(AE11="Probabilidad",P11-(P11*AH11),P11),IF(AE11="Probabilidad",AJ10-(AJ10*AH11),AJ10)))</f>
        <v>1</v>
      </c>
      <c r="AK11" s="110" t="str">
        <f>+IF(AL11&lt;=datos!$AD$11,datos!$AC$11,IF(AL11&lt;=datos!$AD$12,datos!$AC$12,IF(AL11&lt;=datos!$AD$13,datos!$AC$13,IF(AL11&lt;=datos!$AD$14,datos!$AC$14,IF(AL11&lt;=datos!$AD$15,datos!$AC$15,"")))))</f>
        <v>Leve</v>
      </c>
      <c r="AL11" s="109">
        <f aca="true" t="shared" si="2" ref="AL11:AL16">IF(AE11="","",IF(U11=1,IF(AE11="Impacto",S11-(S11*AH11),S11),IF(AE11="Impacto",AL10-(AL10*AH11),AL10)))</f>
        <v>0.11250000000000002</v>
      </c>
      <c r="AM11" s="110" t="str">
        <f ca="1" t="shared" si="0"/>
        <v>Alto</v>
      </c>
      <c r="AN11" s="146"/>
      <c r="AO11" s="148"/>
      <c r="AP11" s="150"/>
      <c r="AQ11" s="152"/>
    </row>
    <row r="12" spans="1:43" ht="84">
      <c r="A12" s="154"/>
      <c r="B12" s="156"/>
      <c r="C12" s="156"/>
      <c r="D12" s="160"/>
      <c r="E12" s="156"/>
      <c r="F12" s="156"/>
      <c r="G12" s="156"/>
      <c r="H12" s="156"/>
      <c r="I12" s="156"/>
      <c r="J12" s="156"/>
      <c r="K12" s="156"/>
      <c r="L12" s="162"/>
      <c r="M12" s="152"/>
      <c r="N12" s="164"/>
      <c r="O12" s="166"/>
      <c r="P12" s="142"/>
      <c r="Q12" s="156"/>
      <c r="R12" s="158"/>
      <c r="S12" s="142" t="e">
        <f>IF(OR(#REF!=datos!$AB$10,#REF!=datos!$AB$16),"",VLOOKUP(#REF!,datos!$AA$10:$AC$21,3,0))</f>
        <v>#REF!</v>
      </c>
      <c r="T12" s="144"/>
      <c r="U12" s="96">
        <v>3</v>
      </c>
      <c r="V12" s="80" t="s">
        <v>262</v>
      </c>
      <c r="W12" s="79" t="s">
        <v>263</v>
      </c>
      <c r="X12" s="79" t="s">
        <v>264</v>
      </c>
      <c r="Y12" s="79" t="s">
        <v>265</v>
      </c>
      <c r="Z12" s="79" t="s">
        <v>266</v>
      </c>
      <c r="AA12" s="79" t="s">
        <v>267</v>
      </c>
      <c r="AB12" s="79" t="s">
        <v>268</v>
      </c>
      <c r="AC12" s="79" t="s">
        <v>269</v>
      </c>
      <c r="AD12" s="79" t="s">
        <v>254</v>
      </c>
      <c r="AE12" s="91" t="str">
        <f>IF(AF12="","",VLOOKUP(AF12,datos!$AT$6:$AU$9,2,0))</f>
        <v>Impacto</v>
      </c>
      <c r="AF12" s="80" t="s">
        <v>82</v>
      </c>
      <c r="AG12" s="80" t="s">
        <v>84</v>
      </c>
      <c r="AH12" s="88">
        <f>IF(AND(AF12="",AG12=""),"",IF(AF12="",0,VLOOKUP(AF12,datos!$AP$3:$AR$7,3,0))+IF(AG12="",0,VLOOKUP(AG12,datos!$AP$3:$AR$7,3,0)))</f>
        <v>0.25</v>
      </c>
      <c r="AI12" s="108" t="str">
        <f>IF(OR(AJ12="",AJ12=0),"",IF(AJ12&lt;=datos!$AC$3,datos!$AE$3,IF(AJ12&lt;=datos!$AC$4,datos!$AE$4,IF(AJ12&lt;=datos!$AC$5,datos!$AE$5,IF(AJ12&lt;=datos!$AC$6,datos!$AE$6,IF(AJ12&lt;=datos!$AC$7,datos!$AE$7,""))))))</f>
        <v>Muy Alta</v>
      </c>
      <c r="AJ12" s="109">
        <f t="shared" si="1"/>
        <v>1</v>
      </c>
      <c r="AK12" s="110" t="str">
        <f>+IF(AL12&lt;=datos!$AD$11,datos!$AC$11,IF(AL12&lt;=datos!$AD$12,datos!$AC$12,IF(AL12&lt;=datos!$AD$13,datos!$AC$13,IF(AL12&lt;=datos!$AD$14,datos!$AC$14,IF(AL12&lt;=datos!$AD$15,datos!$AC$15,"")))))</f>
        <v>Leve</v>
      </c>
      <c r="AL12" s="109">
        <f t="shared" si="2"/>
        <v>0.084375</v>
      </c>
      <c r="AM12" s="110" t="str">
        <f ca="1" t="shared" si="0"/>
        <v>Alto</v>
      </c>
      <c r="AN12" s="146"/>
      <c r="AO12" s="148"/>
      <c r="AP12" s="150"/>
      <c r="AQ12" s="152"/>
    </row>
    <row r="13" spans="1:43" ht="96.75" thickBot="1">
      <c r="A13" s="154"/>
      <c r="B13" s="156"/>
      <c r="C13" s="156"/>
      <c r="D13" s="160"/>
      <c r="E13" s="156"/>
      <c r="F13" s="156"/>
      <c r="G13" s="156"/>
      <c r="H13" s="156"/>
      <c r="I13" s="156"/>
      <c r="J13" s="156"/>
      <c r="K13" s="156"/>
      <c r="L13" s="162"/>
      <c r="M13" s="152"/>
      <c r="N13" s="164"/>
      <c r="O13" s="166"/>
      <c r="P13" s="142"/>
      <c r="Q13" s="156"/>
      <c r="R13" s="158"/>
      <c r="S13" s="142" t="e">
        <f>IF(OR(#REF!=datos!$AB$10,#REF!=datos!$AB$16),"",VLOOKUP(#REF!,datos!$AA$10:$AC$21,3,0))</f>
        <v>#REF!</v>
      </c>
      <c r="T13" s="144"/>
      <c r="U13" s="96">
        <v>4</v>
      </c>
      <c r="V13" s="80" t="s">
        <v>270</v>
      </c>
      <c r="W13" s="79" t="s">
        <v>271</v>
      </c>
      <c r="X13" s="79" t="s">
        <v>264</v>
      </c>
      <c r="Y13" s="79" t="s">
        <v>272</v>
      </c>
      <c r="Z13" s="79" t="s">
        <v>273</v>
      </c>
      <c r="AA13" s="79" t="s">
        <v>274</v>
      </c>
      <c r="AB13" s="79" t="s">
        <v>275</v>
      </c>
      <c r="AC13" s="79" t="s">
        <v>276</v>
      </c>
      <c r="AD13" s="79" t="s">
        <v>254</v>
      </c>
      <c r="AE13" s="91" t="str">
        <f>IF(AF13="","",VLOOKUP(AF13,datos!$AT$6:$AU$9,2,0))</f>
        <v>Impacto</v>
      </c>
      <c r="AF13" s="80" t="s">
        <v>82</v>
      </c>
      <c r="AG13" s="80" t="s">
        <v>84</v>
      </c>
      <c r="AH13" s="88">
        <f>IF(AND(AF13="",AG13=""),"",IF(AF13="",0,VLOOKUP(AF13,datos!$AP$3:$AR$7,3,0))+IF(AG13="",0,VLOOKUP(AG13,datos!$AP$3:$AR$7,3,0)))</f>
        <v>0.25</v>
      </c>
      <c r="AI13" s="108" t="str">
        <f>IF(OR(AJ13="",AJ13=0),"",IF(AJ13&lt;=datos!$AC$3,datos!$AE$3,IF(AJ13&lt;=datos!$AC$4,datos!$AE$4,IF(AJ13&lt;=datos!$AC$5,datos!$AE$5,IF(AJ13&lt;=datos!$AC$6,datos!$AE$6,IF(AJ13&lt;=datos!$AC$7,datos!$AE$7,""))))))</f>
        <v>Muy Alta</v>
      </c>
      <c r="AJ13" s="109">
        <f t="shared" si="1"/>
        <v>1</v>
      </c>
      <c r="AK13" s="110" t="str">
        <f>+IF(AL13&lt;=datos!$AD$11,datos!$AC$11,IF(AL13&lt;=datos!$AD$12,datos!$AC$12,IF(AL13&lt;=datos!$AD$13,datos!$AC$13,IF(AL13&lt;=datos!$AD$14,datos!$AC$14,IF(AL13&lt;=datos!$AD$15,datos!$AC$15,"")))))</f>
        <v>Leve</v>
      </c>
      <c r="AL13" s="109">
        <f t="shared" si="2"/>
        <v>0.06328125000000001</v>
      </c>
      <c r="AM13" s="110" t="str">
        <f ca="1" t="shared" si="0"/>
        <v>Alto</v>
      </c>
      <c r="AN13" s="146"/>
      <c r="AO13" s="148"/>
      <c r="AP13" s="150"/>
      <c r="AQ13" s="152"/>
    </row>
    <row r="14" spans="1:43" ht="72">
      <c r="A14" s="170">
        <v>2</v>
      </c>
      <c r="B14" s="171" t="s">
        <v>19</v>
      </c>
      <c r="C14" s="155" t="s">
        <v>206</v>
      </c>
      <c r="D14" s="159" t="str">
        <f>_xlfn.IFERROR(VLOOKUP(B14,datos!$B$1:$C$21,2,0),"")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4" s="171" t="s">
        <v>54</v>
      </c>
      <c r="F14" s="171" t="s">
        <v>240</v>
      </c>
      <c r="G14" s="171" t="s">
        <v>241</v>
      </c>
      <c r="H14" s="155" t="s">
        <v>194</v>
      </c>
      <c r="I14" s="155" t="s">
        <v>238</v>
      </c>
      <c r="J14" s="171" t="s">
        <v>242</v>
      </c>
      <c r="K14" s="171" t="s">
        <v>162</v>
      </c>
      <c r="L14" s="172" t="s">
        <v>167</v>
      </c>
      <c r="M14" s="173" t="s">
        <v>232</v>
      </c>
      <c r="N14" s="174">
        <v>12</v>
      </c>
      <c r="O14" s="175" t="str">
        <f>_xlfn.IFERROR(VLOOKUP(P14,datos!$AC$2:$AE$7,3,0),"")</f>
        <v>Baja</v>
      </c>
      <c r="P14" s="168">
        <f>+IF(OR(N14="",N14=0),"",IF(N14&lt;=datos!$AD$3,datos!$AC$3,IF(AND(N14&gt;datos!$AD$3,N14&lt;=datos!$AD$4),datos!$AC$4,IF(AND(N14&gt;datos!$AD$4,N14&lt;=datos!$AD$5),datos!$AC$5,IF(AND(N14&gt;datos!$AD$5,N14&lt;=datos!$AD$6),datos!$AC$6,IF(N14&gt;datos!$AD$7,datos!$AC$7,0))))))</f>
        <v>0.4</v>
      </c>
      <c r="Q14" s="171" t="s">
        <v>144</v>
      </c>
      <c r="R14" s="167" t="str">
        <f>_xlfn.IFERROR(VLOOKUP(Q14,datos!$AB$10:$AC$21,2,0),"")</f>
        <v>Leve</v>
      </c>
      <c r="S14" s="168">
        <f>_xlfn.IFERROR(IF(OR(Q14=datos!$AB$10,Q14=datos!$AB$16),"",VLOOKUP(Q14,datos!$AB$10:$AD$21,3,0)),"")</f>
        <v>0.2</v>
      </c>
      <c r="T14" s="169" t="str">
        <f ca="1">_xlfn.IFERROR(INDIRECT("datos!"&amp;HLOOKUP(R14,calculo_imp,2,FALSE)&amp;VLOOKUP(O14,calculo_prob,2,FALSE)),"")</f>
        <v>Bajo</v>
      </c>
      <c r="U14" s="98">
        <v>1</v>
      </c>
      <c r="V14" s="82" t="s">
        <v>277</v>
      </c>
      <c r="W14" s="81" t="s">
        <v>278</v>
      </c>
      <c r="X14" s="81" t="s">
        <v>279</v>
      </c>
      <c r="Y14" s="81" t="s">
        <v>280</v>
      </c>
      <c r="Z14" s="81" t="s">
        <v>281</v>
      </c>
      <c r="AA14" s="81" t="s">
        <v>282</v>
      </c>
      <c r="AB14" s="81" t="s">
        <v>283</v>
      </c>
      <c r="AC14" s="81" t="s">
        <v>253</v>
      </c>
      <c r="AD14" s="81" t="s">
        <v>254</v>
      </c>
      <c r="AE14" s="90" t="str">
        <f>IF(AF14="","",VLOOKUP(AF14,datos!$AT$6:$AU$9,2,0))</f>
        <v>Probabilidad</v>
      </c>
      <c r="AF14" s="82" t="s">
        <v>81</v>
      </c>
      <c r="AG14" s="82" t="s">
        <v>84</v>
      </c>
      <c r="AH14" s="87">
        <f>IF(AND(AF14="",AG14=""),"",IF(AF14="",0,VLOOKUP(AF14,datos!$AP$3:$AR$7,3,0))+IF(AG14="",0,VLOOKUP(AG14,datos!$AP$3:$AR$7,3,0)))</f>
        <v>0.3</v>
      </c>
      <c r="AI14" s="113" t="str">
        <f>IF(OR(AJ14="",AJ14=0),"",IF(AJ14&lt;=datos!$AC$3,datos!$AE$3,IF(AJ14&lt;=datos!$AC$4,datos!$AE$4,IF(AJ14&lt;=datos!$AC$5,datos!$AE$5,IF(AJ14&lt;=datos!$AC$6,datos!$AE$6,IF(AJ14&lt;=datos!$AC$7,datos!$AE$7,""))))))</f>
        <v>Baja</v>
      </c>
      <c r="AJ14" s="106">
        <f>IF(AE14="","",IF(U14=1,IF(AE14="Probabilidad",P14-(P14*AH14),P14),IF(AE14="Probabilidad",#REF!-(#REF!*AH14),#REF!)))</f>
        <v>0.28</v>
      </c>
      <c r="AK14" s="107" t="str">
        <f>+IF(AL14&lt;=datos!$AD$11,datos!$AC$11,IF(AL14&lt;=datos!$AD$12,datos!$AC$12,IF(AL14&lt;=datos!$AD$13,datos!$AC$13,IF(AL14&lt;=datos!$AD$14,datos!$AC$14,IF(AL14&lt;=datos!$AD$15,datos!$AC$15,"")))))</f>
        <v>Leve</v>
      </c>
      <c r="AL14" s="106">
        <f>IF(AE14="","",IF(U14=1,IF(AE14="Impacto",S14-(S14*AH14),S14),IF(AE14="Impacto",#REF!-(#REF!*AH14),#REF!)))</f>
        <v>0.2</v>
      </c>
      <c r="AM14" s="107" t="str">
        <f ca="1" t="shared" si="0"/>
        <v>Bajo</v>
      </c>
      <c r="AN14" s="145"/>
      <c r="AO14" s="147"/>
      <c r="AP14" s="149"/>
      <c r="AQ14" s="151"/>
    </row>
    <row r="15" spans="1:43" ht="60">
      <c r="A15" s="154"/>
      <c r="B15" s="156"/>
      <c r="C15" s="156"/>
      <c r="D15" s="160"/>
      <c r="E15" s="156"/>
      <c r="F15" s="156"/>
      <c r="G15" s="156"/>
      <c r="H15" s="156"/>
      <c r="I15" s="156"/>
      <c r="J15" s="156"/>
      <c r="K15" s="156"/>
      <c r="L15" s="162"/>
      <c r="M15" s="152"/>
      <c r="N15" s="164"/>
      <c r="O15" s="166"/>
      <c r="P15" s="142"/>
      <c r="Q15" s="156"/>
      <c r="R15" s="158"/>
      <c r="S15" s="142" t="e">
        <f>IF(OR(#REF!=datos!$AB$10,#REF!=datos!$AB$16),"",VLOOKUP(#REF!,datos!$AA$10:$AC$21,3,0))</f>
        <v>#REF!</v>
      </c>
      <c r="T15" s="144"/>
      <c r="U15" s="96">
        <v>2</v>
      </c>
      <c r="V15" s="80" t="s">
        <v>284</v>
      </c>
      <c r="W15" s="79" t="s">
        <v>278</v>
      </c>
      <c r="X15" s="79" t="s">
        <v>279</v>
      </c>
      <c r="Y15" s="79" t="s">
        <v>285</v>
      </c>
      <c r="Z15" s="79" t="s">
        <v>286</v>
      </c>
      <c r="AA15" s="79" t="s">
        <v>287</v>
      </c>
      <c r="AB15" s="79" t="s">
        <v>283</v>
      </c>
      <c r="AC15" s="79" t="s">
        <v>253</v>
      </c>
      <c r="AD15" s="79" t="s">
        <v>254</v>
      </c>
      <c r="AE15" s="91" t="str">
        <f>IF(AF15="","",VLOOKUP(AF15,datos!$AT$6:$AU$9,2,0))</f>
        <v>Probabilidad</v>
      </c>
      <c r="AF15" s="80" t="s">
        <v>81</v>
      </c>
      <c r="AG15" s="80" t="s">
        <v>84</v>
      </c>
      <c r="AH15" s="88">
        <f>IF(AND(AF15="",AG15=""),"",IF(AF15="",0,VLOOKUP(AF15,datos!$AP$3:$AR$7,3,0))+IF(AG15="",0,VLOOKUP(AG15,datos!$AP$3:$AR$7,3,0)))</f>
        <v>0.3</v>
      </c>
      <c r="AI15" s="114" t="str">
        <f>IF(OR(AJ15="",AJ15=0),"",IF(AJ15&lt;=datos!$AC$3,datos!$AE$3,IF(AJ15&lt;=datos!$AC$4,datos!$AE$4,IF(AJ15&lt;=datos!$AC$5,datos!$AE$5,IF(AJ15&lt;=datos!$AC$6,datos!$AE$6,IF(AJ15&lt;=datos!$AC$7,datos!$AE$7,""))))))</f>
        <v>Muy Baja</v>
      </c>
      <c r="AJ15" s="109">
        <f t="shared" si="1"/>
        <v>0.196</v>
      </c>
      <c r="AK15" s="110" t="str">
        <f>+IF(AL15&lt;=datos!$AD$11,datos!$AC$11,IF(AL15&lt;=datos!$AD$12,datos!$AC$12,IF(AL15&lt;=datos!$AD$13,datos!$AC$13,IF(AL15&lt;=datos!$AD$14,datos!$AC$14,IF(AL15&lt;=datos!$AD$15,datos!$AC$15,"")))))</f>
        <v>Leve</v>
      </c>
      <c r="AL15" s="109">
        <f t="shared" si="2"/>
        <v>0.2</v>
      </c>
      <c r="AM15" s="110" t="str">
        <f ca="1" t="shared" si="0"/>
        <v>Bajo</v>
      </c>
      <c r="AN15" s="146"/>
      <c r="AO15" s="148"/>
      <c r="AP15" s="150"/>
      <c r="AQ15" s="152"/>
    </row>
    <row r="16" spans="1:43" ht="72.75" thickBot="1">
      <c r="A16" s="154"/>
      <c r="B16" s="156"/>
      <c r="C16" s="156"/>
      <c r="D16" s="160"/>
      <c r="E16" s="156"/>
      <c r="F16" s="156"/>
      <c r="G16" s="156"/>
      <c r="H16" s="156"/>
      <c r="I16" s="156"/>
      <c r="J16" s="156"/>
      <c r="K16" s="156"/>
      <c r="L16" s="162"/>
      <c r="M16" s="152"/>
      <c r="N16" s="164"/>
      <c r="O16" s="166"/>
      <c r="P16" s="142"/>
      <c r="Q16" s="156"/>
      <c r="R16" s="158"/>
      <c r="S16" s="142" t="e">
        <f>IF(OR(#REF!=datos!$AB$10,#REF!=datos!$AB$16),"",VLOOKUP(#REF!,datos!$AA$10:$AC$21,3,0))</f>
        <v>#REF!</v>
      </c>
      <c r="T16" s="144"/>
      <c r="U16" s="96">
        <v>3</v>
      </c>
      <c r="V16" s="80" t="s">
        <v>288</v>
      </c>
      <c r="W16" s="79" t="s">
        <v>289</v>
      </c>
      <c r="X16" s="79" t="s">
        <v>279</v>
      </c>
      <c r="Y16" s="79" t="s">
        <v>290</v>
      </c>
      <c r="Z16" s="79" t="s">
        <v>291</v>
      </c>
      <c r="AA16" s="79" t="s">
        <v>292</v>
      </c>
      <c r="AB16" s="79" t="s">
        <v>283</v>
      </c>
      <c r="AC16" s="79" t="s">
        <v>253</v>
      </c>
      <c r="AD16" s="79" t="s">
        <v>254</v>
      </c>
      <c r="AE16" s="91" t="str">
        <f>IF(AF16="","",VLOOKUP(AF16,datos!$AT$6:$AU$9,2,0))</f>
        <v>Probabilidad</v>
      </c>
      <c r="AF16" s="80" t="s">
        <v>81</v>
      </c>
      <c r="AG16" s="80" t="s">
        <v>84</v>
      </c>
      <c r="AH16" s="88">
        <f>IF(AND(AF16="",AG16=""),"",IF(AF16="",0,VLOOKUP(AF16,datos!$AP$3:$AR$7,3,0))+IF(AG16="",0,VLOOKUP(AG16,datos!$AP$3:$AR$7,3,0)))</f>
        <v>0.3</v>
      </c>
      <c r="AI16" s="114" t="str">
        <f>IF(OR(AJ16="",AJ16=0),"",IF(AJ16&lt;=datos!$AC$3,datos!$AE$3,IF(AJ16&lt;=datos!$AC$4,datos!$AE$4,IF(AJ16&lt;=datos!$AC$5,datos!$AE$5,IF(AJ16&lt;=datos!$AC$6,datos!$AE$6,IF(AJ16&lt;=datos!$AC$7,datos!$AE$7,""))))))</f>
        <v>Muy Baja</v>
      </c>
      <c r="AJ16" s="109">
        <f t="shared" si="1"/>
        <v>0.13720000000000002</v>
      </c>
      <c r="AK16" s="110" t="str">
        <f>+IF(AL16&lt;=datos!$AD$11,datos!$AC$11,IF(AL16&lt;=datos!$AD$12,datos!$AC$12,IF(AL16&lt;=datos!$AD$13,datos!$AC$13,IF(AL16&lt;=datos!$AD$14,datos!$AC$14,IF(AL16&lt;=datos!$AD$15,datos!$AC$15,"")))))</f>
        <v>Leve</v>
      </c>
      <c r="AL16" s="109">
        <f t="shared" si="2"/>
        <v>0.2</v>
      </c>
      <c r="AM16" s="110" t="str">
        <f ca="1" t="shared" si="0"/>
        <v>Bajo</v>
      </c>
      <c r="AN16" s="146"/>
      <c r="AO16" s="148"/>
      <c r="AP16" s="150"/>
      <c r="AQ16" s="152"/>
    </row>
    <row r="17" spans="1:43" ht="60">
      <c r="A17" s="153">
        <v>3</v>
      </c>
      <c r="B17" s="155" t="s">
        <v>19</v>
      </c>
      <c r="C17" s="155" t="s">
        <v>208</v>
      </c>
      <c r="D17" s="159" t="str">
        <f>_xlfn.IFERROR(VLOOKUP(B17,datos!$B$1:$C$21,2,0),"")</f>
        <v>Mantener o aumentar la cobertura del Aseguramiento en Salud en el Distrito Capital, así como realizar las labores de Inspección, Vigilancia y Seguimiento a las EAPB que operan en Bogotá D.C, en pro de la garantía del acceso a los servicios de salud definidos en el plan de beneficios, todo lo anterior en el marco de las disposiciones del Sistema General de Seguridad Social en Salud.</v>
      </c>
      <c r="E17" s="155" t="s">
        <v>54</v>
      </c>
      <c r="F17" s="155" t="s">
        <v>243</v>
      </c>
      <c r="G17" s="155" t="s">
        <v>244</v>
      </c>
      <c r="H17" s="155" t="s">
        <v>194</v>
      </c>
      <c r="I17" s="155" t="s">
        <v>238</v>
      </c>
      <c r="J17" s="155" t="s">
        <v>245</v>
      </c>
      <c r="K17" s="155" t="s">
        <v>162</v>
      </c>
      <c r="L17" s="161" t="s">
        <v>167</v>
      </c>
      <c r="M17" s="151" t="s">
        <v>230</v>
      </c>
      <c r="N17" s="163">
        <v>5000</v>
      </c>
      <c r="O17" s="165" t="str">
        <f>_xlfn.IFERROR(VLOOKUP(P17,datos!$AC$2:$AE$7,3,0),"")</f>
        <v>Alta</v>
      </c>
      <c r="P17" s="141">
        <f>+IF(OR(N17="",N17=0),"",IF(N17&lt;=datos!$AD$3,datos!$AC$3,IF(AND(N17&gt;datos!$AD$3,N17&lt;=datos!$AD$4),datos!$AC$4,IF(AND(N17&gt;datos!$AD$4,N17&lt;=datos!$AD$5),datos!$AC$5,IF(AND(N17&gt;datos!$AD$5,N17&lt;=datos!$AD$6),datos!$AC$6,IF(N17&gt;datos!$AD$7,datos!$AC$7,0))))))</f>
        <v>0.8</v>
      </c>
      <c r="Q17" s="155" t="s">
        <v>144</v>
      </c>
      <c r="R17" s="157" t="str">
        <f>_xlfn.IFERROR(VLOOKUP(Q17,datos!$AB$10:$AC$21,2,0),"")</f>
        <v>Leve</v>
      </c>
      <c r="S17" s="141">
        <f>_xlfn.IFERROR(IF(OR(Q17=datos!$AB$10,Q17=datos!$AB$16),"",VLOOKUP(Q17,datos!$AB$10:$AD$21,3,0)),"")</f>
        <v>0.2</v>
      </c>
      <c r="T17" s="143" t="str">
        <f ca="1">_xlfn.IFERROR(INDIRECT("datos!"&amp;HLOOKUP(R17,calculo_imp,2,FALSE)&amp;VLOOKUP(O17,calculo_prob,2,FALSE)),"")</f>
        <v>Moderado</v>
      </c>
      <c r="U17" s="95">
        <v>1</v>
      </c>
      <c r="V17" s="84" t="s">
        <v>293</v>
      </c>
      <c r="W17" s="83" t="s">
        <v>294</v>
      </c>
      <c r="X17" s="83" t="s">
        <v>248</v>
      </c>
      <c r="Y17" s="83" t="s">
        <v>295</v>
      </c>
      <c r="Z17" s="83" t="s">
        <v>296</v>
      </c>
      <c r="AA17" s="83" t="s">
        <v>297</v>
      </c>
      <c r="AB17" s="83" t="s">
        <v>298</v>
      </c>
      <c r="AC17" s="83" t="s">
        <v>299</v>
      </c>
      <c r="AD17" s="83" t="s">
        <v>254</v>
      </c>
      <c r="AE17" s="92" t="str">
        <f>IF(AF17="","",VLOOKUP(AF17,datos!$AT$6:$AU$9,2,0))</f>
        <v>Probabilidad</v>
      </c>
      <c r="AF17" s="84" t="s">
        <v>81</v>
      </c>
      <c r="AG17" s="84" t="s">
        <v>84</v>
      </c>
      <c r="AH17" s="87">
        <f>IF(AND(AF17="",AG17=""),"",IF(AF17="",0,VLOOKUP(AF17,datos!$AP$3:$AR$7,3,0))+IF(AG17="",0,VLOOKUP(AG17,datos!$AP$3:$AR$7,3,0)))</f>
        <v>0.3</v>
      </c>
      <c r="AI17" s="113" t="str">
        <f>IF(OR(AJ17="",AJ17=0),"",IF(AJ17&lt;=datos!$AC$3,datos!$AE$3,IF(AJ17&lt;=datos!$AC$4,datos!$AE$4,IF(AJ17&lt;=datos!$AC$5,datos!$AE$5,IF(AJ17&lt;=datos!$AC$6,datos!$AE$6,IF(AJ17&lt;=datos!$AC$7,datos!$AE$7,""))))))</f>
        <v>Media</v>
      </c>
      <c r="AJ17" s="106">
        <f>IF(AE17="","",IF(U17=1,IF(AE17="Probabilidad",P17-(P17*AH17),P17),IF(AE17="Probabilidad",#REF!-(#REF!*AH17),#REF!)))</f>
        <v>0.56</v>
      </c>
      <c r="AK17" s="107" t="str">
        <f>+IF(AL17&lt;=datos!$AD$11,datos!$AC$11,IF(AL17&lt;=datos!$AD$12,datos!$AC$12,IF(AL17&lt;=datos!$AD$13,datos!$AC$13,IF(AL17&lt;=datos!$AD$14,datos!$AC$14,IF(AL17&lt;=datos!$AD$15,datos!$AC$15,"")))))</f>
        <v>Leve</v>
      </c>
      <c r="AL17" s="106">
        <f>IF(AE17="","",IF(U17=1,IF(AE17="Impacto",S17-(S17*AH17),S17),IF(AE17="Impacto",#REF!-(#REF!*AH17),#REF!)))</f>
        <v>0.2</v>
      </c>
      <c r="AM17" s="107" t="str">
        <f ca="1">_xlfn.IFERROR(INDIRECT("datos!"&amp;HLOOKUP(AK17,calculo_imp,2,FALSE)&amp;VLOOKUP(AI17,calculo_prob,2,FALSE)),"")</f>
        <v>Moderado</v>
      </c>
      <c r="AN17" s="145"/>
      <c r="AO17" s="147"/>
      <c r="AP17" s="149"/>
      <c r="AQ17" s="151"/>
    </row>
    <row r="18" spans="1:43" ht="60.75" thickBot="1">
      <c r="A18" s="154"/>
      <c r="B18" s="156"/>
      <c r="C18" s="156"/>
      <c r="D18" s="160"/>
      <c r="E18" s="156"/>
      <c r="F18" s="156"/>
      <c r="G18" s="156"/>
      <c r="H18" s="156"/>
      <c r="I18" s="156"/>
      <c r="J18" s="156"/>
      <c r="K18" s="156"/>
      <c r="L18" s="162"/>
      <c r="M18" s="152"/>
      <c r="N18" s="164"/>
      <c r="O18" s="166"/>
      <c r="P18" s="142"/>
      <c r="Q18" s="156"/>
      <c r="R18" s="158"/>
      <c r="S18" s="142" t="e">
        <f>IF(OR(#REF!=datos!$AB$10,#REF!=datos!$AB$16),"",VLOOKUP(#REF!,datos!$AA$10:$AC$21,3,0))</f>
        <v>#REF!</v>
      </c>
      <c r="T18" s="144"/>
      <c r="U18" s="96">
        <v>2</v>
      </c>
      <c r="V18" s="80" t="s">
        <v>300</v>
      </c>
      <c r="W18" s="79" t="s">
        <v>301</v>
      </c>
      <c r="X18" s="79" t="s">
        <v>248</v>
      </c>
      <c r="Y18" s="79" t="s">
        <v>302</v>
      </c>
      <c r="Z18" s="79" t="s">
        <v>303</v>
      </c>
      <c r="AA18" s="79" t="s">
        <v>304</v>
      </c>
      <c r="AB18" s="79" t="s">
        <v>305</v>
      </c>
      <c r="AC18" s="79" t="s">
        <v>306</v>
      </c>
      <c r="AD18" s="79" t="s">
        <v>254</v>
      </c>
      <c r="AE18" s="91" t="str">
        <f>IF(AF18="","",VLOOKUP(AF18,datos!$AT$6:$AU$9,2,0))</f>
        <v>Probabilidad</v>
      </c>
      <c r="AF18" s="80" t="s">
        <v>81</v>
      </c>
      <c r="AG18" s="80" t="s">
        <v>84</v>
      </c>
      <c r="AH18" s="88">
        <f>IF(AND(AF18="",AG18=""),"",IF(AF18="",0,VLOOKUP(AF18,datos!$AP$3:$AR$7,3,0))+IF(AG18="",0,VLOOKUP(AG18,datos!$AP$3:$AR$7,3,0)))</f>
        <v>0.3</v>
      </c>
      <c r="AI18" s="114" t="str">
        <f>IF(OR(AJ18="",AJ18=0),"",IF(AJ18&lt;=datos!$AC$3,datos!$AE$3,IF(AJ18&lt;=datos!$AC$4,datos!$AE$4,IF(AJ18&lt;=datos!$AC$5,datos!$AE$5,IF(AJ18&lt;=datos!$AC$6,datos!$AE$6,IF(AJ18&lt;=datos!$AC$7,datos!$AE$7,""))))))</f>
        <v>Baja</v>
      </c>
      <c r="AJ18" s="109">
        <f>IF(AE18="","",IF(U18=1,IF(AE18="Probabilidad",P18-(P18*AH18),P18),IF(AE18="Probabilidad",AJ17-(AJ17*AH18),AJ17)))</f>
        <v>0.392</v>
      </c>
      <c r="AK18" s="110" t="str">
        <f>+IF(AL18&lt;=datos!$AD$11,datos!$AC$11,IF(AL18&lt;=datos!$AD$12,datos!$AC$12,IF(AL18&lt;=datos!$AD$13,datos!$AC$13,IF(AL18&lt;=datos!$AD$14,datos!$AC$14,IF(AL18&lt;=datos!$AD$15,datos!$AC$15,"")))))</f>
        <v>Leve</v>
      </c>
      <c r="AL18" s="109">
        <f>IF(AE18="","",IF(U18=1,IF(AE18="Impacto",S18-(S18*AH18),S18),IF(AE18="Impacto",AL17-(AL17*AH18),AL17)))</f>
        <v>0.2</v>
      </c>
      <c r="AM18" s="110" t="str">
        <f ca="1">_xlfn.IFERROR(INDIRECT("datos!"&amp;HLOOKUP(AK18,calculo_imp,2,FALSE)&amp;VLOOKUP(AI18,calculo_prob,2,FALSE)),"")</f>
        <v>Bajo</v>
      </c>
      <c r="AN18" s="146"/>
      <c r="AO18" s="148"/>
      <c r="AP18" s="150"/>
      <c r="AQ18" s="152"/>
    </row>
    <row r="19" spans="1:43" ht="60">
      <c r="A19" s="153">
        <v>4</v>
      </c>
      <c r="B19" s="155" t="s">
        <v>31</v>
      </c>
      <c r="C19" s="155" t="s">
        <v>209</v>
      </c>
      <c r="D19" s="159" t="str">
        <f>_xlfn.IFERROR(VLOOKUP(B19,datos!$B$1:$C$21,2,0),"")</f>
        <v>Administrar los bienes de propiedad, planta y equipo de la entidad y la prestación de los servicios administrativos en todos los procesos y sedes en custodia, con el fin de satisfacer las necesidades para el funcionamiento de la entidad durante la vigencia.</v>
      </c>
      <c r="E19" s="155" t="s">
        <v>55</v>
      </c>
      <c r="F19" s="155" t="s">
        <v>307</v>
      </c>
      <c r="G19" s="155" t="s">
        <v>308</v>
      </c>
      <c r="H19" s="155" t="s">
        <v>194</v>
      </c>
      <c r="I19" s="155" t="s">
        <v>309</v>
      </c>
      <c r="J19" s="155" t="s">
        <v>310</v>
      </c>
      <c r="K19" s="155" t="s">
        <v>162</v>
      </c>
      <c r="L19" s="161" t="s">
        <v>167</v>
      </c>
      <c r="M19" s="151" t="s">
        <v>12</v>
      </c>
      <c r="N19" s="163">
        <v>600</v>
      </c>
      <c r="O19" s="165" t="str">
        <f>_xlfn.IFERROR(VLOOKUP(P19,datos!$AC$2:$AE$7,3,0),"")</f>
        <v>Alta</v>
      </c>
      <c r="P19" s="141">
        <f>+IF(OR(N19="",N19=0),"",IF(N19&lt;=datos!$AD$3,datos!$AC$3,IF(AND(N19&gt;datos!$AD$3,N19&lt;=datos!$AD$4),datos!$AC$4,IF(AND(N19&gt;datos!$AD$4,N19&lt;=datos!$AD$5),datos!$AC$5,IF(AND(N19&gt;datos!$AD$5,N19&lt;=datos!$AD$6),datos!$AC$6,IF(N19&gt;datos!$AD$7,datos!$AC$7,0))))))</f>
        <v>0.8</v>
      </c>
      <c r="Q19" s="155" t="s">
        <v>73</v>
      </c>
      <c r="R19" s="157" t="str">
        <f>_xlfn.IFERROR(VLOOKUP(Q19,datos!$AB$10:$AC$21,2,0),"")</f>
        <v>Mayor</v>
      </c>
      <c r="S19" s="141">
        <f>_xlfn.IFERROR(IF(OR(Q19=datos!$AB$10,Q19=datos!$AB$16),"",VLOOKUP(Q19,datos!$AB$10:$AD$21,3,0)),"")</f>
        <v>0.8</v>
      </c>
      <c r="T19" s="143" t="str">
        <f ca="1">_xlfn.IFERROR(INDIRECT("datos!"&amp;HLOOKUP(R19,calculo_imp,2,FALSE)&amp;VLOOKUP(O19,calculo_prob,2,FALSE)),"")</f>
        <v>Alto</v>
      </c>
      <c r="U19" s="95">
        <v>1</v>
      </c>
      <c r="V19" s="84" t="s">
        <v>343</v>
      </c>
      <c r="W19" s="83" t="s">
        <v>344</v>
      </c>
      <c r="X19" s="83" t="s">
        <v>345</v>
      </c>
      <c r="Y19" s="83" t="s">
        <v>346</v>
      </c>
      <c r="Z19" s="83" t="s">
        <v>347</v>
      </c>
      <c r="AA19" s="83" t="s">
        <v>348</v>
      </c>
      <c r="AB19" s="83" t="s">
        <v>349</v>
      </c>
      <c r="AC19" s="83" t="s">
        <v>350</v>
      </c>
      <c r="AD19" s="83" t="s">
        <v>351</v>
      </c>
      <c r="AE19" s="92" t="str">
        <f>IF(AF19="","",VLOOKUP(AF19,datos!$AT$6:$AU$9,2,0))</f>
        <v>Probabilidad</v>
      </c>
      <c r="AF19" s="84" t="s">
        <v>80</v>
      </c>
      <c r="AG19" s="84" t="s">
        <v>84</v>
      </c>
      <c r="AH19" s="87">
        <f>IF(AND(AF19="",AG19=""),"",IF(AF19="",0,VLOOKUP(AF19,datos!$AP$3:$AR$7,3,0))+IF(AG19="",0,VLOOKUP(AG19,datos!$AP$3:$AR$7,3,0)))</f>
        <v>0.4</v>
      </c>
      <c r="AI19" s="113" t="str">
        <f>IF(OR(AJ19="",AJ19=0),"",IF(AJ19&lt;=datos!$AC$3,datos!$AE$3,IF(AJ19&lt;=datos!$AC$4,datos!$AE$4,IF(AJ19&lt;=datos!$AC$5,datos!$AE$5,IF(AJ19&lt;=datos!$AC$6,datos!$AE$6,IF(AJ19&lt;=datos!$AC$7,datos!$AE$7,""))))))</f>
        <v>Media</v>
      </c>
      <c r="AJ19" s="106">
        <f>IF(AE19="","",IF(U19=1,IF(AE19="Probabilidad",P19-(P19*AH19),P19),IF(AE19="Probabilidad",#REF!-(#REF!*AH19),#REF!)))</f>
        <v>0.48</v>
      </c>
      <c r="AK19" s="107" t="str">
        <f>+IF(AL19&lt;=datos!$AD$11,datos!$AC$11,IF(AL19&lt;=datos!$AD$12,datos!$AC$12,IF(AL19&lt;=datos!$AD$13,datos!$AC$13,IF(AL19&lt;=datos!$AD$14,datos!$AC$14,IF(AL19&lt;=datos!$AD$15,datos!$AC$15,"")))))</f>
        <v>Mayor</v>
      </c>
      <c r="AL19" s="106">
        <f>IF(AE19="","",IF(U19=1,IF(AE19="Impacto",S19-(S19*AH19),S19),IF(AE19="Impacto",#REF!-(#REF!*AH19),#REF!)))</f>
        <v>0.8</v>
      </c>
      <c r="AM19" s="107" t="str">
        <f aca="true" ca="1" t="shared" si="3" ref="AM19:AM26">_xlfn.IFERROR(INDIRECT("datos!"&amp;HLOOKUP(AK19,calculo_imp,2,FALSE)&amp;VLOOKUP(AI19,calculo_prob,2,FALSE)),"")</f>
        <v>Alto</v>
      </c>
      <c r="AN19" s="145" t="s">
        <v>92</v>
      </c>
      <c r="AO19" s="147" t="s">
        <v>441</v>
      </c>
      <c r="AP19" s="149" t="s">
        <v>442</v>
      </c>
      <c r="AQ19" s="151" t="s">
        <v>443</v>
      </c>
    </row>
    <row r="20" spans="1:43" ht="36">
      <c r="A20" s="154"/>
      <c r="B20" s="156"/>
      <c r="C20" s="156"/>
      <c r="D20" s="160"/>
      <c r="E20" s="156"/>
      <c r="F20" s="156"/>
      <c r="G20" s="156"/>
      <c r="H20" s="156"/>
      <c r="I20" s="156"/>
      <c r="J20" s="156"/>
      <c r="K20" s="156"/>
      <c r="L20" s="162"/>
      <c r="M20" s="152"/>
      <c r="N20" s="164"/>
      <c r="O20" s="166"/>
      <c r="P20" s="142"/>
      <c r="Q20" s="156"/>
      <c r="R20" s="158"/>
      <c r="S20" s="142" t="e">
        <f>IF(OR(#REF!=datos!$AB$10,#REF!=datos!$AB$16),"",VLOOKUP(#REF!,datos!$AA$10:$AC$21,3,0))</f>
        <v>#REF!</v>
      </c>
      <c r="T20" s="144"/>
      <c r="U20" s="96">
        <v>2</v>
      </c>
      <c r="V20" s="80" t="s">
        <v>352</v>
      </c>
      <c r="W20" s="79" t="s">
        <v>353</v>
      </c>
      <c r="X20" s="79" t="s">
        <v>354</v>
      </c>
      <c r="Y20" s="79" t="s">
        <v>355</v>
      </c>
      <c r="Z20" s="79" t="s">
        <v>356</v>
      </c>
      <c r="AA20" s="79" t="s">
        <v>357</v>
      </c>
      <c r="AB20" s="79" t="s">
        <v>358</v>
      </c>
      <c r="AC20" s="79" t="s">
        <v>359</v>
      </c>
      <c r="AD20" s="79" t="s">
        <v>351</v>
      </c>
      <c r="AE20" s="91" t="str">
        <f>IF(AF20="","",VLOOKUP(AF20,datos!$AT$6:$AU$9,2,0))</f>
        <v>Probabilidad</v>
      </c>
      <c r="AF20" s="80" t="s">
        <v>80</v>
      </c>
      <c r="AG20" s="80" t="s">
        <v>84</v>
      </c>
      <c r="AH20" s="88">
        <f>IF(AND(AF20="",AG20=""),"",IF(AF20="",0,VLOOKUP(AF20,datos!$AP$3:$AR$7,3,0))+IF(AG20="",0,VLOOKUP(AG20,datos!$AP$3:$AR$7,3,0)))</f>
        <v>0.4</v>
      </c>
      <c r="AI20" s="114" t="str">
        <f>IF(OR(AJ20="",AJ20=0),"",IF(AJ20&lt;=datos!$AC$3,datos!$AE$3,IF(AJ20&lt;=datos!$AC$4,datos!$AE$4,IF(AJ20&lt;=datos!$AC$5,datos!$AE$5,IF(AJ20&lt;=datos!$AC$6,datos!$AE$6,IF(AJ20&lt;=datos!$AC$7,datos!$AE$7,""))))))</f>
        <v>Baja</v>
      </c>
      <c r="AJ20" s="109">
        <f aca="true" t="shared" si="4" ref="AJ20:AJ25">IF(AE20="","",IF(U20=1,IF(AE20="Probabilidad",P20-(P20*AH20),P20),IF(AE20="Probabilidad",AJ19-(AJ19*AH20),AJ19)))</f>
        <v>0.288</v>
      </c>
      <c r="AK20" s="110" t="str">
        <f>+IF(AL20&lt;=datos!$AD$11,datos!$AC$11,IF(AL20&lt;=datos!$AD$12,datos!$AC$12,IF(AL20&lt;=datos!$AD$13,datos!$AC$13,IF(AL20&lt;=datos!$AD$14,datos!$AC$14,IF(AL20&lt;=datos!$AD$15,datos!$AC$15,"")))))</f>
        <v>Mayor</v>
      </c>
      <c r="AL20" s="109">
        <f aca="true" t="shared" si="5" ref="AL20:AL25">IF(AE20="","",IF(U20=1,IF(AE20="Impacto",S20-(S20*AH20),S20),IF(AE20="Impacto",AL19-(AL19*AH20),AL19)))</f>
        <v>0.8</v>
      </c>
      <c r="AM20" s="110" t="str">
        <f ca="1" t="shared" si="3"/>
        <v>Alto</v>
      </c>
      <c r="AN20" s="146"/>
      <c r="AO20" s="148"/>
      <c r="AP20" s="150"/>
      <c r="AQ20" s="152"/>
    </row>
    <row r="21" spans="1:43" ht="48">
      <c r="A21" s="154"/>
      <c r="B21" s="156"/>
      <c r="C21" s="156"/>
      <c r="D21" s="160"/>
      <c r="E21" s="156"/>
      <c r="F21" s="156"/>
      <c r="G21" s="156"/>
      <c r="H21" s="156"/>
      <c r="I21" s="156"/>
      <c r="J21" s="156"/>
      <c r="K21" s="156"/>
      <c r="L21" s="162"/>
      <c r="M21" s="152"/>
      <c r="N21" s="164"/>
      <c r="O21" s="166"/>
      <c r="P21" s="142"/>
      <c r="Q21" s="156"/>
      <c r="R21" s="158"/>
      <c r="S21" s="142" t="e">
        <f>IF(OR(#REF!=datos!$AB$10,#REF!=datos!$AB$16),"",VLOOKUP(#REF!,datos!$AA$10:$AC$21,3,0))</f>
        <v>#REF!</v>
      </c>
      <c r="T21" s="144"/>
      <c r="U21" s="96">
        <v>3</v>
      </c>
      <c r="V21" s="80" t="s">
        <v>360</v>
      </c>
      <c r="W21" s="79" t="s">
        <v>353</v>
      </c>
      <c r="X21" s="79" t="s">
        <v>354</v>
      </c>
      <c r="Y21" s="79" t="s">
        <v>361</v>
      </c>
      <c r="Z21" s="79" t="s">
        <v>362</v>
      </c>
      <c r="AA21" s="79" t="s">
        <v>363</v>
      </c>
      <c r="AB21" s="79" t="s">
        <v>364</v>
      </c>
      <c r="AC21" s="79" t="s">
        <v>365</v>
      </c>
      <c r="AD21" s="79" t="s">
        <v>351</v>
      </c>
      <c r="AE21" s="91" t="str">
        <f>IF(AF21="","",VLOOKUP(AF21,datos!$AT$6:$AU$9,2,0))</f>
        <v>Probabilidad</v>
      </c>
      <c r="AF21" s="80" t="s">
        <v>80</v>
      </c>
      <c r="AG21" s="80" t="s">
        <v>84</v>
      </c>
      <c r="AH21" s="88">
        <f>IF(AND(AF21="",AG21=""),"",IF(AF21="",0,VLOOKUP(AF21,datos!$AP$3:$AR$7,3,0))+IF(AG21="",0,VLOOKUP(AG21,datos!$AP$3:$AR$7,3,0)))</f>
        <v>0.4</v>
      </c>
      <c r="AI21" s="114" t="str">
        <f>IF(OR(AJ21="",AJ21=0),"",IF(AJ21&lt;=datos!$AC$3,datos!$AE$3,IF(AJ21&lt;=datos!$AC$4,datos!$AE$4,IF(AJ21&lt;=datos!$AC$5,datos!$AE$5,IF(AJ21&lt;=datos!$AC$6,datos!$AE$6,IF(AJ21&lt;=datos!$AC$7,datos!$AE$7,""))))))</f>
        <v>Muy Baja</v>
      </c>
      <c r="AJ21" s="109">
        <f t="shared" si="4"/>
        <v>0.17279999999999998</v>
      </c>
      <c r="AK21" s="110" t="str">
        <f>+IF(AL21&lt;=datos!$AD$11,datos!$AC$11,IF(AL21&lt;=datos!$AD$12,datos!$AC$12,IF(AL21&lt;=datos!$AD$13,datos!$AC$13,IF(AL21&lt;=datos!$AD$14,datos!$AC$14,IF(AL21&lt;=datos!$AD$15,datos!$AC$15,"")))))</f>
        <v>Mayor</v>
      </c>
      <c r="AL21" s="109">
        <f t="shared" si="5"/>
        <v>0.8</v>
      </c>
      <c r="AM21" s="110" t="str">
        <f ca="1" t="shared" si="3"/>
        <v>Alto</v>
      </c>
      <c r="AN21" s="146"/>
      <c r="AO21" s="148"/>
      <c r="AP21" s="150"/>
      <c r="AQ21" s="152"/>
    </row>
    <row r="22" spans="1:43" ht="36.75" thickBot="1">
      <c r="A22" s="154"/>
      <c r="B22" s="156"/>
      <c r="C22" s="156"/>
      <c r="D22" s="160"/>
      <c r="E22" s="156"/>
      <c r="F22" s="156"/>
      <c r="G22" s="156"/>
      <c r="H22" s="156"/>
      <c r="I22" s="156"/>
      <c r="J22" s="156"/>
      <c r="K22" s="156"/>
      <c r="L22" s="162"/>
      <c r="M22" s="152"/>
      <c r="N22" s="164"/>
      <c r="O22" s="166"/>
      <c r="P22" s="142"/>
      <c r="Q22" s="156"/>
      <c r="R22" s="158"/>
      <c r="S22" s="142" t="e">
        <f>IF(OR(#REF!=datos!$AB$10,#REF!=datos!$AB$16),"",VLOOKUP(#REF!,datos!$AA$10:$AC$21,3,0))</f>
        <v>#REF!</v>
      </c>
      <c r="T22" s="144"/>
      <c r="U22" s="96">
        <v>4</v>
      </c>
      <c r="V22" s="80" t="s">
        <v>366</v>
      </c>
      <c r="W22" s="79" t="s">
        <v>353</v>
      </c>
      <c r="X22" s="79" t="s">
        <v>354</v>
      </c>
      <c r="Y22" s="79" t="s">
        <v>367</v>
      </c>
      <c r="Z22" s="79" t="s">
        <v>368</v>
      </c>
      <c r="AA22" s="79" t="s">
        <v>369</v>
      </c>
      <c r="AB22" s="79" t="s">
        <v>370</v>
      </c>
      <c r="AC22" s="79" t="s">
        <v>371</v>
      </c>
      <c r="AD22" s="79" t="s">
        <v>372</v>
      </c>
      <c r="AE22" s="91" t="str">
        <f>IF(AF22="","",VLOOKUP(AF22,datos!$AT$6:$AU$9,2,0))</f>
        <v>Probabilidad</v>
      </c>
      <c r="AF22" s="80" t="s">
        <v>80</v>
      </c>
      <c r="AG22" s="80" t="s">
        <v>84</v>
      </c>
      <c r="AH22" s="88">
        <f>IF(AND(AF22="",AG22=""),"",IF(AF22="",0,VLOOKUP(AF22,datos!$AP$3:$AR$7,3,0))+IF(AG22="",0,VLOOKUP(AG22,datos!$AP$3:$AR$7,3,0)))</f>
        <v>0.4</v>
      </c>
      <c r="AI22" s="114" t="str">
        <f>IF(OR(AJ22="",AJ22=0),"",IF(AJ22&lt;=datos!$AC$3,datos!$AE$3,IF(AJ22&lt;=datos!$AC$4,datos!$AE$4,IF(AJ22&lt;=datos!$AC$5,datos!$AE$5,IF(AJ22&lt;=datos!$AC$6,datos!$AE$6,IF(AJ22&lt;=datos!$AC$7,datos!$AE$7,""))))))</f>
        <v>Muy Baja</v>
      </c>
      <c r="AJ22" s="109">
        <f t="shared" si="4"/>
        <v>0.10367999999999998</v>
      </c>
      <c r="AK22" s="110" t="str">
        <f>+IF(AL22&lt;=datos!$AD$11,datos!$AC$11,IF(AL22&lt;=datos!$AD$12,datos!$AC$12,IF(AL22&lt;=datos!$AD$13,datos!$AC$13,IF(AL22&lt;=datos!$AD$14,datos!$AC$14,IF(AL22&lt;=datos!$AD$15,datos!$AC$15,"")))))</f>
        <v>Mayor</v>
      </c>
      <c r="AL22" s="109">
        <f t="shared" si="5"/>
        <v>0.8</v>
      </c>
      <c r="AM22" s="110" t="str">
        <f ca="1" t="shared" si="3"/>
        <v>Alto</v>
      </c>
      <c r="AN22" s="146"/>
      <c r="AO22" s="148"/>
      <c r="AP22" s="150"/>
      <c r="AQ22" s="152"/>
    </row>
    <row r="23" spans="1:43" ht="96.75" thickBot="1">
      <c r="A23" s="127">
        <v>5</v>
      </c>
      <c r="B23" s="82" t="s">
        <v>31</v>
      </c>
      <c r="C23" s="84" t="s">
        <v>209</v>
      </c>
      <c r="D23" s="92" t="str">
        <f>_xlfn.IFERROR(VLOOKUP(B23,datos!$B$1:$C$21,2,0),"")</f>
        <v>Administrar los bienes de propiedad, planta y equipo de la entidad y la prestación de los servicios administrativos en todos los procesos y sedes en custodia, con el fin de satisfacer las necesidades para el funcionamiento de la entidad durante la vigencia.</v>
      </c>
      <c r="E23" s="82" t="s">
        <v>55</v>
      </c>
      <c r="F23" s="82" t="s">
        <v>311</v>
      </c>
      <c r="G23" s="82" t="s">
        <v>312</v>
      </c>
      <c r="H23" s="84" t="s">
        <v>194</v>
      </c>
      <c r="I23" s="84" t="s">
        <v>309</v>
      </c>
      <c r="J23" s="82" t="s">
        <v>313</v>
      </c>
      <c r="K23" s="82" t="s">
        <v>162</v>
      </c>
      <c r="L23" s="128" t="s">
        <v>167</v>
      </c>
      <c r="M23" s="122" t="s">
        <v>12</v>
      </c>
      <c r="N23" s="129">
        <v>1005</v>
      </c>
      <c r="O23" s="130" t="str">
        <f>_xlfn.IFERROR(VLOOKUP(P23,datos!$AC$2:$AE$7,3,0),"")</f>
        <v>Alta</v>
      </c>
      <c r="P23" s="131">
        <f>+IF(OR(N23="",N23=0),"",IF(N23&lt;=datos!$AD$3,datos!$AC$3,IF(AND(N23&gt;datos!$AD$3,N23&lt;=datos!$AD$4),datos!$AC$4,IF(AND(N23&gt;datos!$AD$4,N23&lt;=datos!$AD$5),datos!$AC$5,IF(AND(N23&gt;datos!$AD$5,N23&lt;=datos!$AD$6),datos!$AC$6,IF(N23&gt;datos!$AD$7,datos!$AC$7,0))))))</f>
        <v>0.8</v>
      </c>
      <c r="Q23" s="82" t="s">
        <v>75</v>
      </c>
      <c r="R23" s="125" t="str">
        <f>_xlfn.IFERROR(VLOOKUP(Q23,datos!$AB$10:$AC$21,2,0),"")</f>
        <v>Leve</v>
      </c>
      <c r="S23" s="123">
        <f>_xlfn.IFERROR(IF(OR(Q23=datos!$AB$10,Q23=datos!$AB$16),"",VLOOKUP(Q23,datos!$AB$10:$AD$21,3,0)),"")</f>
        <v>0.2</v>
      </c>
      <c r="T23" s="124" t="str">
        <f ca="1">_xlfn.IFERROR(INDIRECT("datos!"&amp;HLOOKUP(R23,calculo_imp,2,FALSE)&amp;VLOOKUP(O23,calculo_prob,2,FALSE)),"")</f>
        <v>Moderado</v>
      </c>
      <c r="U23" s="98">
        <v>1</v>
      </c>
      <c r="V23" s="82" t="s">
        <v>373</v>
      </c>
      <c r="W23" s="81" t="s">
        <v>353</v>
      </c>
      <c r="X23" s="81" t="s">
        <v>374</v>
      </c>
      <c r="Y23" s="81" t="s">
        <v>375</v>
      </c>
      <c r="Z23" s="81" t="s">
        <v>376</v>
      </c>
      <c r="AA23" s="81" t="s">
        <v>377</v>
      </c>
      <c r="AB23" s="81" t="s">
        <v>378</v>
      </c>
      <c r="AC23" s="81" t="s">
        <v>379</v>
      </c>
      <c r="AD23" s="81" t="s">
        <v>372</v>
      </c>
      <c r="AE23" s="90" t="str">
        <f>IF(AF23="","",VLOOKUP(AF23,datos!$AT$6:$AU$9,2,0))</f>
        <v>Probabilidad</v>
      </c>
      <c r="AF23" s="82" t="s">
        <v>80</v>
      </c>
      <c r="AG23" s="82" t="s">
        <v>84</v>
      </c>
      <c r="AH23" s="87">
        <f>IF(AND(AF23="",AG23=""),"",IF(AF23="",0,VLOOKUP(AF23,datos!$AP$3:$AR$7,3,0))+IF(AG23="",0,VLOOKUP(AG23,datos!$AP$3:$AR$7,3,0)))</f>
        <v>0.4</v>
      </c>
      <c r="AI23" s="116" t="str">
        <f>IF(OR(AJ23="",AJ23=0),"",IF(AJ23&lt;=datos!$AC$3,datos!$AE$3,IF(AJ23&lt;=datos!$AC$4,datos!$AE$4,IF(AJ23&lt;=datos!$AC$5,datos!$AE$5,IF(AJ23&lt;=datos!$AC$6,datos!$AE$6,IF(AJ23&lt;=datos!$AC$7,datos!$AE$7,""))))))</f>
        <v>Media</v>
      </c>
      <c r="AJ23" s="117">
        <f>IF(AE23="","",IF(U23=1,IF(AE23="Probabilidad",P23-(P23*AH23),P23),IF(AE23="Probabilidad",#REF!-(#REF!*AH23),#REF!)))</f>
        <v>0.48</v>
      </c>
      <c r="AK23" s="118" t="str">
        <f>+IF(AL23&lt;=datos!$AD$11,datos!$AC$11,IF(AL23&lt;=datos!$AD$12,datos!$AC$12,IF(AL23&lt;=datos!$AD$13,datos!$AC$13,IF(AL23&lt;=datos!$AD$14,datos!$AC$14,IF(AL23&lt;=datos!$AD$15,datos!$AC$15,"")))))</f>
        <v>Leve</v>
      </c>
      <c r="AL23" s="117">
        <f>IF(AE23="","",IF(U23=1,IF(AE23="Impacto",S23-(S23*AH23),S23),IF(AE23="Impacto",#REF!-(#REF!*AH23),#REF!)))</f>
        <v>0.2</v>
      </c>
      <c r="AM23" s="118" t="str">
        <f ca="1" t="shared" si="3"/>
        <v>Moderado</v>
      </c>
      <c r="AN23" s="139" t="s">
        <v>92</v>
      </c>
      <c r="AO23" s="137" t="s">
        <v>444</v>
      </c>
      <c r="AP23" s="138" t="s">
        <v>442</v>
      </c>
      <c r="AQ23" s="122" t="s">
        <v>445</v>
      </c>
    </row>
    <row r="24" spans="1:43" ht="48">
      <c r="A24" s="170">
        <v>6</v>
      </c>
      <c r="B24" s="155" t="s">
        <v>31</v>
      </c>
      <c r="C24" s="155" t="s">
        <v>209</v>
      </c>
      <c r="D24" s="159" t="str">
        <f>_xlfn.IFERROR(VLOOKUP(B24,datos!$B$1:$C$21,2,0),"")</f>
        <v>Administrar los bienes de propiedad, planta y equipo de la entidad y la prestación de los servicios administrativos en todos los procesos y sedes en custodia, con el fin de satisfacer las necesidades para el funcionamiento de la entidad durante la vigencia.</v>
      </c>
      <c r="E24" s="155" t="s">
        <v>55</v>
      </c>
      <c r="F24" s="155" t="s">
        <v>314</v>
      </c>
      <c r="G24" s="155" t="s">
        <v>315</v>
      </c>
      <c r="H24" s="155" t="s">
        <v>194</v>
      </c>
      <c r="I24" s="155" t="s">
        <v>309</v>
      </c>
      <c r="J24" s="155" t="s">
        <v>316</v>
      </c>
      <c r="K24" s="155" t="s">
        <v>162</v>
      </c>
      <c r="L24" s="161" t="s">
        <v>167</v>
      </c>
      <c r="M24" s="151" t="s">
        <v>12</v>
      </c>
      <c r="N24" s="163">
        <v>108</v>
      </c>
      <c r="O24" s="175" t="str">
        <f>_xlfn.IFERROR(VLOOKUP(P24,datos!$AC$2:$AE$7,3,0),"")</f>
        <v>Media</v>
      </c>
      <c r="P24" s="141">
        <f>+IF(OR(N24="",N24=0),"",IF(N24&lt;=datos!$AD$3,datos!$AC$3,IF(AND(N24&gt;datos!$AD$3,N24&lt;=datos!$AD$4),datos!$AC$4,IF(AND(N24&gt;datos!$AD$4,N24&lt;=datos!$AD$5),datos!$AC$5,IF(AND(N24&gt;datos!$AD$5,N24&lt;=datos!$AD$6),datos!$AC$6,IF(N24&gt;datos!$AD$7,datos!$AC$7,0))))))</f>
        <v>0.6</v>
      </c>
      <c r="Q24" s="155" t="s">
        <v>74</v>
      </c>
      <c r="R24" s="157" t="str">
        <f>_xlfn.IFERROR(VLOOKUP(Q24,datos!$AB$10:$AC$21,2,0),"")</f>
        <v>Catastrófico</v>
      </c>
      <c r="S24" s="141">
        <f>_xlfn.IFERROR(IF(OR(Q24=datos!$AB$10,Q24=datos!$AB$16),"",VLOOKUP(Q24,datos!$AB$10:$AD$21,3,0)),"")</f>
        <v>1</v>
      </c>
      <c r="T24" s="143" t="str">
        <f ca="1">_xlfn.IFERROR(INDIRECT("datos!"&amp;HLOOKUP(R24,calculo_imp,2,FALSE)&amp;VLOOKUP(O24,calculo_prob,2,FALSE)),"")</f>
        <v>Extremo</v>
      </c>
      <c r="U24" s="98">
        <v>1</v>
      </c>
      <c r="V24" s="82" t="s">
        <v>380</v>
      </c>
      <c r="W24" s="81" t="s">
        <v>353</v>
      </c>
      <c r="X24" s="81" t="s">
        <v>354</v>
      </c>
      <c r="Y24" s="81" t="s">
        <v>381</v>
      </c>
      <c r="Z24" s="81" t="s">
        <v>382</v>
      </c>
      <c r="AA24" s="81" t="s">
        <v>383</v>
      </c>
      <c r="AB24" s="81" t="s">
        <v>384</v>
      </c>
      <c r="AC24" s="81" t="s">
        <v>385</v>
      </c>
      <c r="AD24" s="81" t="s">
        <v>372</v>
      </c>
      <c r="AE24" s="90" t="str">
        <f>IF(AF24="","",VLOOKUP(AF24,datos!$AT$6:$AU$9,2,0))</f>
        <v>Probabilidad</v>
      </c>
      <c r="AF24" s="82" t="s">
        <v>80</v>
      </c>
      <c r="AG24" s="82" t="s">
        <v>84</v>
      </c>
      <c r="AH24" s="87">
        <f>IF(AND(AF24="",AG24=""),"",IF(AF24="",0,VLOOKUP(AF24,datos!$AP$3:$AR$7,3,0))+IF(AG24="",0,VLOOKUP(AG24,datos!$AP$3:$AR$7,3,0)))</f>
        <v>0.4</v>
      </c>
      <c r="AI24" s="113" t="str">
        <f>IF(OR(AJ24="",AJ24=0),"",IF(AJ24&lt;=datos!$AC$3,datos!$AE$3,IF(AJ24&lt;=datos!$AC$4,datos!$AE$4,IF(AJ24&lt;=datos!$AC$5,datos!$AE$5,IF(AJ24&lt;=datos!$AC$6,datos!$AE$6,IF(AJ24&lt;=datos!$AC$7,datos!$AE$7,""))))))</f>
        <v>Baja</v>
      </c>
      <c r="AJ24" s="106">
        <f>IF(AE24="","",IF(U24=1,IF(AE24="Probabilidad",P24-(P24*AH24),P24),IF(AE24="Probabilidad",#REF!-(#REF!*AH24),#REF!)))</f>
        <v>0.36</v>
      </c>
      <c r="AK24" s="107" t="str">
        <f>+IF(AL24&lt;=datos!$AD$11,datos!$AC$11,IF(AL24&lt;=datos!$AD$12,datos!$AC$12,IF(AL24&lt;=datos!$AD$13,datos!$AC$13,IF(AL24&lt;=datos!$AD$14,datos!$AC$14,IF(AL24&lt;=datos!$AD$15,datos!$AC$15,"")))))</f>
        <v>Catastrófico</v>
      </c>
      <c r="AL24" s="106">
        <f>IF(AE24="","",IF(U24=1,IF(AE24="Impacto",S24-(S24*AH24),S24),IF(AE24="Impacto",#REF!-(#REF!*AH24),#REF!)))</f>
        <v>1</v>
      </c>
      <c r="AM24" s="107" t="str">
        <f ca="1" t="shared" si="3"/>
        <v>Extremo</v>
      </c>
      <c r="AN24" s="145" t="s">
        <v>92</v>
      </c>
      <c r="AO24" s="147" t="s">
        <v>446</v>
      </c>
      <c r="AP24" s="149" t="s">
        <v>447</v>
      </c>
      <c r="AQ24" s="151" t="s">
        <v>448</v>
      </c>
    </row>
    <row r="25" spans="1:43" ht="60.75" thickBot="1">
      <c r="A25" s="154"/>
      <c r="B25" s="156"/>
      <c r="C25" s="156"/>
      <c r="D25" s="160"/>
      <c r="E25" s="156"/>
      <c r="F25" s="156"/>
      <c r="G25" s="156"/>
      <c r="H25" s="156"/>
      <c r="I25" s="156"/>
      <c r="J25" s="156"/>
      <c r="K25" s="156"/>
      <c r="L25" s="162"/>
      <c r="M25" s="152"/>
      <c r="N25" s="164"/>
      <c r="O25" s="166"/>
      <c r="P25" s="142"/>
      <c r="Q25" s="156"/>
      <c r="R25" s="158"/>
      <c r="S25" s="142" t="e">
        <f>IF(OR(#REF!=datos!$AB$10,#REF!=datos!$AB$16),"",VLOOKUP(#REF!,datos!$AA$10:$AC$21,3,0))</f>
        <v>#REF!</v>
      </c>
      <c r="T25" s="144"/>
      <c r="U25" s="96">
        <v>2</v>
      </c>
      <c r="V25" s="80" t="s">
        <v>386</v>
      </c>
      <c r="W25" s="79" t="s">
        <v>353</v>
      </c>
      <c r="X25" s="79" t="s">
        <v>387</v>
      </c>
      <c r="Y25" s="79" t="s">
        <v>388</v>
      </c>
      <c r="Z25" s="79" t="s">
        <v>389</v>
      </c>
      <c r="AA25" s="79" t="s">
        <v>390</v>
      </c>
      <c r="AB25" s="79" t="s">
        <v>391</v>
      </c>
      <c r="AC25" s="79" t="s">
        <v>392</v>
      </c>
      <c r="AD25" s="79" t="s">
        <v>372</v>
      </c>
      <c r="AE25" s="91" t="str">
        <f>IF(AF25="","",VLOOKUP(AF25,datos!$AT$6:$AU$9,2,0))</f>
        <v>Probabilidad</v>
      </c>
      <c r="AF25" s="80" t="s">
        <v>80</v>
      </c>
      <c r="AG25" s="80" t="s">
        <v>84</v>
      </c>
      <c r="AH25" s="88">
        <f>IF(AND(AF25="",AG25=""),"",IF(AF25="",0,VLOOKUP(AF25,datos!$AP$3:$AR$7,3,0))+IF(AG25="",0,VLOOKUP(AG25,datos!$AP$3:$AR$7,3,0)))</f>
        <v>0.4</v>
      </c>
      <c r="AI25" s="114" t="str">
        <f>IF(OR(AJ25="",AJ25=0),"",IF(AJ25&lt;=datos!$AC$3,datos!$AE$3,IF(AJ25&lt;=datos!$AC$4,datos!$AE$4,IF(AJ25&lt;=datos!$AC$5,datos!$AE$5,IF(AJ25&lt;=datos!$AC$6,datos!$AE$6,IF(AJ25&lt;=datos!$AC$7,datos!$AE$7,""))))))</f>
        <v>Baja</v>
      </c>
      <c r="AJ25" s="109">
        <f t="shared" si="4"/>
        <v>0.216</v>
      </c>
      <c r="AK25" s="110" t="str">
        <f>+IF(AL25&lt;=datos!$AD$11,datos!$AC$11,IF(AL25&lt;=datos!$AD$12,datos!$AC$12,IF(AL25&lt;=datos!$AD$13,datos!$AC$13,IF(AL25&lt;=datos!$AD$14,datos!$AC$14,IF(AL25&lt;=datos!$AD$15,datos!$AC$15,"")))))</f>
        <v>Catastrófico</v>
      </c>
      <c r="AL25" s="109">
        <f t="shared" si="5"/>
        <v>1</v>
      </c>
      <c r="AM25" s="110" t="str">
        <f ca="1" t="shared" si="3"/>
        <v>Extremo</v>
      </c>
      <c r="AN25" s="146"/>
      <c r="AO25" s="148"/>
      <c r="AP25" s="150"/>
      <c r="AQ25" s="152"/>
    </row>
    <row r="26" spans="1:43" ht="96.75" thickBot="1">
      <c r="A26" s="132">
        <v>7</v>
      </c>
      <c r="B26" s="84" t="s">
        <v>31</v>
      </c>
      <c r="C26" s="84" t="s">
        <v>209</v>
      </c>
      <c r="D26" s="92" t="str">
        <f>_xlfn.IFERROR(VLOOKUP(B26,datos!$B$1:$C$21,2,0),"")</f>
        <v>Administrar los bienes de propiedad, planta y equipo de la entidad y la prestación de los servicios administrativos en todos los procesos y sedes en custodia, con el fin de satisfacer las necesidades para el funcionamiento de la entidad durante la vigencia.</v>
      </c>
      <c r="E26" s="84" t="s">
        <v>55</v>
      </c>
      <c r="F26" s="84" t="s">
        <v>317</v>
      </c>
      <c r="G26" s="84" t="s">
        <v>318</v>
      </c>
      <c r="H26" s="84" t="s">
        <v>194</v>
      </c>
      <c r="I26" s="84"/>
      <c r="J26" s="84" t="s">
        <v>319</v>
      </c>
      <c r="K26" s="84" t="s">
        <v>162</v>
      </c>
      <c r="L26" s="133" t="s">
        <v>167</v>
      </c>
      <c r="M26" s="121" t="s">
        <v>231</v>
      </c>
      <c r="N26" s="134">
        <v>500</v>
      </c>
      <c r="O26" s="130" t="str">
        <f>_xlfn.IFERROR(VLOOKUP(P26,datos!$AC$2:$AE$7,3,0),"")</f>
        <v>Media</v>
      </c>
      <c r="P26" s="123">
        <f>+IF(OR(N26="",N26=0),"",IF(N26&lt;=datos!$AD$3,datos!$AC$3,IF(AND(N26&gt;datos!$AD$3,N26&lt;=datos!$AD$4),datos!$AC$4,IF(AND(N26&gt;datos!$AD$4,N26&lt;=datos!$AD$5),datos!$AC$5,IF(AND(N26&gt;datos!$AD$5,N26&lt;=datos!$AD$6),datos!$AC$6,IF(N26&gt;datos!$AD$7,datos!$AC$7,0))))))</f>
        <v>0.6</v>
      </c>
      <c r="Q26" s="84" t="s">
        <v>73</v>
      </c>
      <c r="R26" s="125" t="str">
        <f>_xlfn.IFERROR(VLOOKUP(Q26,datos!$AB$10:$AC$21,2,0),"")</f>
        <v>Mayor</v>
      </c>
      <c r="S26" s="123">
        <f>_xlfn.IFERROR(IF(OR(Q26=datos!$AB$10,Q26=datos!$AB$16),"",VLOOKUP(Q26,datos!$AB$10:$AD$21,3,0)),"")</f>
        <v>0.8</v>
      </c>
      <c r="T26" s="126" t="str">
        <f ca="1">_xlfn.IFERROR(INDIRECT("datos!"&amp;HLOOKUP(R26,calculo_imp,2,FALSE)&amp;VLOOKUP(O26,calculo_prob,2,FALSE)),"")</f>
        <v>Alto</v>
      </c>
      <c r="U26" s="95">
        <v>1</v>
      </c>
      <c r="V26" s="84" t="s">
        <v>380</v>
      </c>
      <c r="W26" s="83" t="s">
        <v>353</v>
      </c>
      <c r="X26" s="83" t="s">
        <v>354</v>
      </c>
      <c r="Y26" s="83" t="s">
        <v>393</v>
      </c>
      <c r="Z26" s="83" t="s">
        <v>382</v>
      </c>
      <c r="AA26" s="83" t="s">
        <v>394</v>
      </c>
      <c r="AB26" s="83" t="s">
        <v>384</v>
      </c>
      <c r="AC26" s="83" t="s">
        <v>395</v>
      </c>
      <c r="AD26" s="83" t="s">
        <v>396</v>
      </c>
      <c r="AE26" s="92" t="str">
        <f>IF(AF26="","",VLOOKUP(AF26,datos!$AT$6:$AU$9,2,0))</f>
        <v>Probabilidad</v>
      </c>
      <c r="AF26" s="84" t="s">
        <v>80</v>
      </c>
      <c r="AG26" s="84" t="s">
        <v>84</v>
      </c>
      <c r="AH26" s="87">
        <f>IF(AND(AF26="",AG26=""),"",IF(AF26="",0,VLOOKUP(AF26,datos!$AP$3:$AR$7,3,0))+IF(AG26="",0,VLOOKUP(AG26,datos!$AP$3:$AR$7,3,0)))</f>
        <v>0.4</v>
      </c>
      <c r="AI26" s="113" t="str">
        <f>IF(OR(AJ26="",AJ26=0),"",IF(AJ26&lt;=datos!$AC$3,datos!$AE$3,IF(AJ26&lt;=datos!$AC$4,datos!$AE$4,IF(AJ26&lt;=datos!$AC$5,datos!$AE$5,IF(AJ26&lt;=datos!$AC$6,datos!$AE$6,IF(AJ26&lt;=datos!$AC$7,datos!$AE$7,""))))))</f>
        <v>Baja</v>
      </c>
      <c r="AJ26" s="106">
        <f>IF(AE26="","",IF(U26=1,IF(AE26="Probabilidad",P26-(P26*AH26),P26),IF(AE26="Probabilidad",#REF!-(#REF!*AH26),#REF!)))</f>
        <v>0.36</v>
      </c>
      <c r="AK26" s="107" t="str">
        <f>+IF(AL26&lt;=datos!$AD$11,datos!$AC$11,IF(AL26&lt;=datos!$AD$12,datos!$AC$12,IF(AL26&lt;=datos!$AD$13,datos!$AC$13,IF(AL26&lt;=datos!$AD$14,datos!$AC$14,IF(AL26&lt;=datos!$AD$15,datos!$AC$15,"")))))</f>
        <v>Mayor</v>
      </c>
      <c r="AL26" s="106">
        <f>IF(AE26="","",IF(U26=1,IF(AE26="Impacto",S26-(S26*AH26),S26),IF(AE26="Impacto",#REF!-(#REF!*AH26),#REF!)))</f>
        <v>0.8</v>
      </c>
      <c r="AM26" s="107" t="str">
        <f ca="1" t="shared" si="3"/>
        <v>Alto</v>
      </c>
      <c r="AN26" s="139" t="s">
        <v>92</v>
      </c>
      <c r="AO26" s="137" t="s">
        <v>446</v>
      </c>
      <c r="AP26" s="138" t="s">
        <v>447</v>
      </c>
      <c r="AQ26" s="121" t="s">
        <v>449</v>
      </c>
    </row>
    <row r="27" spans="1:43" ht="48">
      <c r="A27" s="153">
        <v>8</v>
      </c>
      <c r="B27" s="155" t="s">
        <v>31</v>
      </c>
      <c r="C27" s="155" t="s">
        <v>209</v>
      </c>
      <c r="D27" s="159" t="str">
        <f>_xlfn.IFERROR(VLOOKUP(B27,datos!$B$1:$C$21,2,0),"")</f>
        <v>Administrar los bienes de propiedad, planta y equipo de la entidad y la prestación de los servicios administrativos en todos los procesos y sedes en custodia, con el fin de satisfacer las necesidades para el funcionamiento de la entidad durante la vigencia.</v>
      </c>
      <c r="E27" s="155" t="s">
        <v>54</v>
      </c>
      <c r="F27" s="155" t="s">
        <v>320</v>
      </c>
      <c r="G27" s="155" t="s">
        <v>321</v>
      </c>
      <c r="H27" s="155" t="s">
        <v>194</v>
      </c>
      <c r="I27" s="155"/>
      <c r="J27" s="155" t="s">
        <v>322</v>
      </c>
      <c r="K27" s="155" t="s">
        <v>162</v>
      </c>
      <c r="L27" s="161" t="s">
        <v>167</v>
      </c>
      <c r="M27" s="151" t="s">
        <v>12</v>
      </c>
      <c r="N27" s="163">
        <v>500</v>
      </c>
      <c r="O27" s="165" t="str">
        <f>_xlfn.IFERROR(VLOOKUP(P27,datos!$AC$2:$AE$7,3,0),"")</f>
        <v>Media</v>
      </c>
      <c r="P27" s="141">
        <f>+IF(OR(N27="",N27=0),"",IF(N27&lt;=datos!$AD$3,datos!$AC$3,IF(AND(N27&gt;datos!$AD$3,N27&lt;=datos!$AD$4),datos!$AC$4,IF(AND(N27&gt;datos!$AD$4,N27&lt;=datos!$AD$5),datos!$AC$5,IF(AND(N27&gt;datos!$AD$5,N27&lt;=datos!$AD$6),datos!$AC$6,IF(N27&gt;datos!$AD$7,datos!$AC$7,0))))))</f>
        <v>0.6</v>
      </c>
      <c r="Q27" s="155" t="s">
        <v>149</v>
      </c>
      <c r="R27" s="157" t="str">
        <f>_xlfn.IFERROR(VLOOKUP(Q27,datos!$AB$10:$AC$21,2,0),"")</f>
        <v>Menor</v>
      </c>
      <c r="S27" s="141">
        <f>_xlfn.IFERROR(IF(OR(Q27=datos!$AB$10,Q27=datos!$AB$16),"",VLOOKUP(Q27,datos!$AB$10:$AD$21,3,0)),"")</f>
        <v>0.4</v>
      </c>
      <c r="T27" s="143" t="str">
        <f ca="1">_xlfn.IFERROR(INDIRECT("datos!"&amp;HLOOKUP(R27,calculo_imp,2,FALSE)&amp;VLOOKUP(O27,calculo_prob,2,FALSE)),"")</f>
        <v>Moderado</v>
      </c>
      <c r="U27" s="95">
        <v>1</v>
      </c>
      <c r="V27" s="84" t="s">
        <v>397</v>
      </c>
      <c r="W27" s="83" t="s">
        <v>353</v>
      </c>
      <c r="X27" s="83" t="s">
        <v>374</v>
      </c>
      <c r="Y27" s="83" t="s">
        <v>398</v>
      </c>
      <c r="Z27" s="83" t="s">
        <v>399</v>
      </c>
      <c r="AA27" s="83" t="s">
        <v>400</v>
      </c>
      <c r="AB27" s="83" t="s">
        <v>391</v>
      </c>
      <c r="AC27" s="83" t="s">
        <v>392</v>
      </c>
      <c r="AD27" s="83" t="s">
        <v>372</v>
      </c>
      <c r="AE27" s="92" t="str">
        <f>IF(AF27="","",VLOOKUP(AF27,datos!$AT$6:$AU$9,2,0))</f>
        <v>Probabilidad</v>
      </c>
      <c r="AF27" s="84" t="s">
        <v>80</v>
      </c>
      <c r="AG27" s="84" t="s">
        <v>84</v>
      </c>
      <c r="AH27" s="87">
        <f>IF(AND(AF27="",AG27=""),"",IF(AF27="",0,VLOOKUP(AF27,datos!$AP$3:$AR$7,3,0))+IF(AG27="",0,VLOOKUP(AG27,datos!$AP$3:$AR$7,3,0)))</f>
        <v>0.4</v>
      </c>
      <c r="AI27" s="113" t="str">
        <f>IF(OR(AJ27="",AJ27=0),"",IF(AJ27&lt;=datos!$AC$3,datos!$AE$3,IF(AJ27&lt;=datos!$AC$4,datos!$AE$4,IF(AJ27&lt;=datos!$AC$5,datos!$AE$5,IF(AJ27&lt;=datos!$AC$6,datos!$AE$6,IF(AJ27&lt;=datos!$AC$7,datos!$AE$7,""))))))</f>
        <v>Baja</v>
      </c>
      <c r="AJ27" s="106">
        <f>IF(AE27="","",IF(U27=1,IF(AE27="Probabilidad",P27-(P27*AH27),P27),IF(AE27="Probabilidad",#REF!-(#REF!*AH27),#REF!)))</f>
        <v>0.36</v>
      </c>
      <c r="AK27" s="107" t="str">
        <f>+IF(AL27&lt;=datos!$AD$11,datos!$AC$11,IF(AL27&lt;=datos!$AD$12,datos!$AC$12,IF(AL27&lt;=datos!$AD$13,datos!$AC$13,IF(AL27&lt;=datos!$AD$14,datos!$AC$14,IF(AL27&lt;=datos!$AD$15,datos!$AC$15,"")))))</f>
        <v>Menor</v>
      </c>
      <c r="AL27" s="106">
        <f>IF(AE27="","",IF(U27=1,IF(AE27="Impacto",S27-(S27*AH27),S27),IF(AE27="Impacto",#REF!-(#REF!*AH27),#REF!)))</f>
        <v>0.4</v>
      </c>
      <c r="AM27" s="107" t="str">
        <f aca="true" ca="1" t="shared" si="6" ref="AM27:AM44">_xlfn.IFERROR(INDIRECT("datos!"&amp;HLOOKUP(AK27,calculo_imp,2,FALSE)&amp;VLOOKUP(AI27,calculo_prob,2,FALSE)),"")</f>
        <v>Moderado</v>
      </c>
      <c r="AN27" s="145" t="s">
        <v>92</v>
      </c>
      <c r="AO27" s="147" t="s">
        <v>450</v>
      </c>
      <c r="AP27" s="149">
        <v>44986</v>
      </c>
      <c r="AQ27" s="151" t="s">
        <v>451</v>
      </c>
    </row>
    <row r="28" spans="1:43" ht="36.75" thickBot="1">
      <c r="A28" s="154"/>
      <c r="B28" s="156"/>
      <c r="C28" s="156"/>
      <c r="D28" s="160"/>
      <c r="E28" s="156"/>
      <c r="F28" s="156"/>
      <c r="G28" s="156"/>
      <c r="H28" s="156"/>
      <c r="I28" s="156"/>
      <c r="J28" s="156"/>
      <c r="K28" s="156"/>
      <c r="L28" s="162"/>
      <c r="M28" s="152"/>
      <c r="N28" s="164"/>
      <c r="O28" s="166"/>
      <c r="P28" s="142"/>
      <c r="Q28" s="156"/>
      <c r="R28" s="158"/>
      <c r="S28" s="142" t="e">
        <f>IF(OR(#REF!=datos!$AB$10,#REF!=datos!$AB$16),"",VLOOKUP(#REF!,datos!$AA$10:$AC$21,3,0))</f>
        <v>#REF!</v>
      </c>
      <c r="T28" s="144"/>
      <c r="U28" s="96">
        <v>2</v>
      </c>
      <c r="V28" s="80" t="s">
        <v>397</v>
      </c>
      <c r="W28" s="79" t="s">
        <v>353</v>
      </c>
      <c r="X28" s="79" t="s">
        <v>374</v>
      </c>
      <c r="Y28" s="79" t="s">
        <v>401</v>
      </c>
      <c r="Z28" s="79" t="s">
        <v>402</v>
      </c>
      <c r="AA28" s="79" t="s">
        <v>400</v>
      </c>
      <c r="AB28" s="79" t="s">
        <v>391</v>
      </c>
      <c r="AC28" s="79" t="s">
        <v>392</v>
      </c>
      <c r="AD28" s="79" t="s">
        <v>372</v>
      </c>
      <c r="AE28" s="91" t="str">
        <f>IF(AF28="","",VLOOKUP(AF28,datos!$AT$6:$AU$9,2,0))</f>
        <v>Probabilidad</v>
      </c>
      <c r="AF28" s="80" t="s">
        <v>80</v>
      </c>
      <c r="AG28" s="80" t="s">
        <v>84</v>
      </c>
      <c r="AH28" s="88">
        <f>IF(AND(AF28="",AG28=""),"",IF(AF28="",0,VLOOKUP(AF28,datos!$AP$3:$AR$7,3,0))+IF(AG28="",0,VLOOKUP(AG28,datos!$AP$3:$AR$7,3,0)))</f>
        <v>0.4</v>
      </c>
      <c r="AI28" s="114" t="str">
        <f>IF(OR(AJ28="",AJ28=0),"",IF(AJ28&lt;=datos!$AC$3,datos!$AE$3,IF(AJ28&lt;=datos!$AC$4,datos!$AE$4,IF(AJ28&lt;=datos!$AC$5,datos!$AE$5,IF(AJ28&lt;=datos!$AC$6,datos!$AE$6,IF(AJ28&lt;=datos!$AC$7,datos!$AE$7,""))))))</f>
        <v>Baja</v>
      </c>
      <c r="AJ28" s="109">
        <f>IF(AE28="","",IF(U28=1,IF(AE28="Probabilidad",P28-(P28*AH28),P28),IF(AE28="Probabilidad",AJ27-(AJ27*AH28),AJ27)))</f>
        <v>0.216</v>
      </c>
      <c r="AK28" s="110" t="str">
        <f>+IF(AL28&lt;=datos!$AD$11,datos!$AC$11,IF(AL28&lt;=datos!$AD$12,datos!$AC$12,IF(AL28&lt;=datos!$AD$13,datos!$AC$13,IF(AL28&lt;=datos!$AD$14,datos!$AC$14,IF(AL28&lt;=datos!$AD$15,datos!$AC$15,"")))))</f>
        <v>Menor</v>
      </c>
      <c r="AL28" s="109">
        <f>IF(AE28="","",IF(U28=1,IF(AE28="Impacto",S28-(S28*AH28),S28),IF(AE28="Impacto",AL27-(AL27*AH28),AL27)))</f>
        <v>0.4</v>
      </c>
      <c r="AM28" s="110" t="str">
        <f ca="1" t="shared" si="6"/>
        <v>Moderado</v>
      </c>
      <c r="AN28" s="146"/>
      <c r="AO28" s="148"/>
      <c r="AP28" s="150"/>
      <c r="AQ28" s="152"/>
    </row>
    <row r="29" spans="1:43" ht="96.75" thickBot="1">
      <c r="A29" s="127">
        <v>9</v>
      </c>
      <c r="B29" s="82" t="s">
        <v>31</v>
      </c>
      <c r="C29" s="84" t="s">
        <v>209</v>
      </c>
      <c r="D29" s="92" t="str">
        <f>_xlfn.IFERROR(VLOOKUP(B29,datos!$B$1:$C$21,2,0),"")</f>
        <v>Administrar los bienes de propiedad, planta y equipo de la entidad y la prestación de los servicios administrativos en todos los procesos y sedes en custodia, con el fin de satisfacer las necesidades para el funcionamiento de la entidad durante la vigencia.</v>
      </c>
      <c r="E29" s="82" t="s">
        <v>54</v>
      </c>
      <c r="F29" s="82" t="s">
        <v>323</v>
      </c>
      <c r="G29" s="82" t="s">
        <v>324</v>
      </c>
      <c r="H29" s="84" t="s">
        <v>194</v>
      </c>
      <c r="I29" s="84" t="s">
        <v>325</v>
      </c>
      <c r="J29" s="82" t="s">
        <v>326</v>
      </c>
      <c r="K29" s="82" t="s">
        <v>162</v>
      </c>
      <c r="L29" s="128" t="s">
        <v>167</v>
      </c>
      <c r="M29" s="122" t="s">
        <v>12</v>
      </c>
      <c r="N29" s="129">
        <v>10</v>
      </c>
      <c r="O29" s="135" t="str">
        <f>_xlfn.IFERROR(VLOOKUP(P29,datos!$AC$2:$AE$7,3,0),"")</f>
        <v>Baja</v>
      </c>
      <c r="P29" s="131">
        <f>+IF(OR(N29="",N29=0),"",IF(N29&lt;=datos!$AD$3,datos!$AC$3,IF(AND(N29&gt;datos!$AD$3,N29&lt;=datos!$AD$4),datos!$AC$4,IF(AND(N29&gt;datos!$AD$4,N29&lt;=datos!$AD$5),datos!$AC$5,IF(AND(N29&gt;datos!$AD$5,N29&lt;=datos!$AD$6),datos!$AC$6,IF(N29&gt;datos!$AD$7,datos!$AC$7,0))))))</f>
        <v>0.4</v>
      </c>
      <c r="Q29" s="82" t="s">
        <v>72</v>
      </c>
      <c r="R29" s="136" t="str">
        <f>_xlfn.IFERROR(VLOOKUP(Q29,datos!$AB$10:$AC$21,2,0),"")</f>
        <v>Moderado</v>
      </c>
      <c r="S29" s="131">
        <f>_xlfn.IFERROR(IF(OR(Q29=datos!$AB$10,Q29=datos!$AB$16),"",VLOOKUP(Q29,datos!$AB$10:$AD$21,3,0)),"")</f>
        <v>0.6</v>
      </c>
      <c r="T29" s="124" t="str">
        <f ca="1">_xlfn.IFERROR(INDIRECT("datos!"&amp;HLOOKUP(R29,calculo_imp,2,FALSE)&amp;VLOOKUP(O29,calculo_prob,2,FALSE)),"")</f>
        <v>Moderado</v>
      </c>
      <c r="U29" s="98">
        <v>1</v>
      </c>
      <c r="V29" s="82" t="s">
        <v>403</v>
      </c>
      <c r="W29" s="81" t="s">
        <v>353</v>
      </c>
      <c r="X29" s="81" t="s">
        <v>374</v>
      </c>
      <c r="Y29" s="81" t="s">
        <v>404</v>
      </c>
      <c r="Z29" s="81" t="s">
        <v>405</v>
      </c>
      <c r="AA29" s="81" t="s">
        <v>406</v>
      </c>
      <c r="AB29" s="81" t="s">
        <v>391</v>
      </c>
      <c r="AC29" s="81" t="s">
        <v>392</v>
      </c>
      <c r="AD29" s="81" t="s">
        <v>372</v>
      </c>
      <c r="AE29" s="90" t="str">
        <f>IF(AF29="","",VLOOKUP(AF29,datos!$AT$6:$AU$9,2,0))</f>
        <v>Probabilidad</v>
      </c>
      <c r="AF29" s="82" t="s">
        <v>80</v>
      </c>
      <c r="AG29" s="82" t="s">
        <v>84</v>
      </c>
      <c r="AH29" s="87">
        <f>IF(AND(AF29="",AG29=""),"",IF(AF29="",0,VLOOKUP(AF29,datos!$AP$3:$AR$7,3,0))+IF(AG29="",0,VLOOKUP(AG29,datos!$AP$3:$AR$7,3,0)))</f>
        <v>0.4</v>
      </c>
      <c r="AI29" s="113" t="str">
        <f>IF(OR(AJ29="",AJ29=0),"",IF(AJ29&lt;=datos!$AC$3,datos!$AE$3,IF(AJ29&lt;=datos!$AC$4,datos!$AE$4,IF(AJ29&lt;=datos!$AC$5,datos!$AE$5,IF(AJ29&lt;=datos!$AC$6,datos!$AE$6,IF(AJ29&lt;=datos!$AC$7,datos!$AE$7,""))))))</f>
        <v>Baja</v>
      </c>
      <c r="AJ29" s="106">
        <f>IF(AE29="","",IF(U29=1,IF(AE29="Probabilidad",P29-(P29*AH29),P29),IF(AE29="Probabilidad",#REF!-(#REF!*AH29),#REF!)))</f>
        <v>0.24</v>
      </c>
      <c r="AK29" s="107" t="str">
        <f>+IF(AL29&lt;=datos!$AD$11,datos!$AC$11,IF(AL29&lt;=datos!$AD$12,datos!$AC$12,IF(AL29&lt;=datos!$AD$13,datos!$AC$13,IF(AL29&lt;=datos!$AD$14,datos!$AC$14,IF(AL29&lt;=datos!$AD$15,datos!$AC$15,"")))))</f>
        <v>Moderado</v>
      </c>
      <c r="AL29" s="106">
        <f>IF(AE29="","",IF(U29=1,IF(AE29="Impacto",S29-(S29*AH29),S29),IF(AE29="Impacto",#REF!-(#REF!*AH29),#REF!)))</f>
        <v>0.6</v>
      </c>
      <c r="AM29" s="107" t="str">
        <f ca="1" t="shared" si="6"/>
        <v>Moderado</v>
      </c>
      <c r="AN29" s="139" t="s">
        <v>92</v>
      </c>
      <c r="AO29" s="137" t="s">
        <v>452</v>
      </c>
      <c r="AP29" s="138">
        <v>44958</v>
      </c>
      <c r="AQ29" s="121" t="s">
        <v>453</v>
      </c>
    </row>
    <row r="30" spans="1:43" ht="96.75" thickBot="1">
      <c r="A30" s="132">
        <v>10</v>
      </c>
      <c r="B30" s="84" t="s">
        <v>31</v>
      </c>
      <c r="C30" s="84" t="s">
        <v>209</v>
      </c>
      <c r="D30" s="92" t="str">
        <f>_xlfn.IFERROR(VLOOKUP(B30,datos!$B$1:$C$21,2,0),"")</f>
        <v>Administrar los bienes de propiedad, planta y equipo de la entidad y la prestación de los servicios administrativos en todos los procesos y sedes en custodia, con el fin de satisfacer las necesidades para el funcionamiento de la entidad durante la vigencia.</v>
      </c>
      <c r="E30" s="84" t="s">
        <v>54</v>
      </c>
      <c r="F30" s="84" t="s">
        <v>327</v>
      </c>
      <c r="G30" s="84" t="s">
        <v>328</v>
      </c>
      <c r="H30" s="84" t="s">
        <v>194</v>
      </c>
      <c r="I30" s="84" t="s">
        <v>325</v>
      </c>
      <c r="J30" s="84" t="s">
        <v>329</v>
      </c>
      <c r="K30" s="84" t="s">
        <v>162</v>
      </c>
      <c r="L30" s="133" t="s">
        <v>167</v>
      </c>
      <c r="M30" s="121" t="s">
        <v>12</v>
      </c>
      <c r="N30" s="134">
        <v>55</v>
      </c>
      <c r="O30" s="130" t="str">
        <f>_xlfn.IFERROR(VLOOKUP(P30,datos!$AC$2:$AE$7,3,0),"")</f>
        <v>Media</v>
      </c>
      <c r="P30" s="123">
        <f>+IF(OR(N30="",N30=0),"",IF(N30&lt;=datos!$AD$3,datos!$AC$3,IF(AND(N30&gt;datos!$AD$3,N30&lt;=datos!$AD$4),datos!$AC$4,IF(AND(N30&gt;datos!$AD$4,N30&lt;=datos!$AD$5),datos!$AC$5,IF(AND(N30&gt;datos!$AD$5,N30&lt;=datos!$AD$6),datos!$AC$6,IF(N30&gt;datos!$AD$7,datos!$AC$7,0))))))</f>
        <v>0.6</v>
      </c>
      <c r="Q30" s="84" t="s">
        <v>75</v>
      </c>
      <c r="R30" s="125" t="str">
        <f>_xlfn.IFERROR(VLOOKUP(Q30,datos!$AB$10:$AC$21,2,0),"")</f>
        <v>Leve</v>
      </c>
      <c r="S30" s="123">
        <f>_xlfn.IFERROR(IF(OR(Q30=datos!$AB$10,Q30=datos!$AB$16),"",VLOOKUP(Q30,datos!$AB$10:$AD$21,3,0)),"")</f>
        <v>0.2</v>
      </c>
      <c r="T30" s="126" t="str">
        <f ca="1">_xlfn.IFERROR(INDIRECT("datos!"&amp;HLOOKUP(R30,calculo_imp,2,FALSE)&amp;VLOOKUP(O30,calculo_prob,2,FALSE)),"")</f>
        <v>Moderado</v>
      </c>
      <c r="U30" s="95">
        <v>1</v>
      </c>
      <c r="V30" s="84" t="s">
        <v>407</v>
      </c>
      <c r="W30" s="83" t="s">
        <v>353</v>
      </c>
      <c r="X30" s="83" t="s">
        <v>408</v>
      </c>
      <c r="Y30" s="83" t="s">
        <v>409</v>
      </c>
      <c r="Z30" s="83" t="s">
        <v>410</v>
      </c>
      <c r="AA30" s="83" t="s">
        <v>406</v>
      </c>
      <c r="AB30" s="83" t="s">
        <v>391</v>
      </c>
      <c r="AC30" s="83" t="s">
        <v>392</v>
      </c>
      <c r="AD30" s="83" t="s">
        <v>372</v>
      </c>
      <c r="AE30" s="92" t="str">
        <f>IF(AF30="","",VLOOKUP(AF30,datos!$AT$6:$AU$9,2,0))</f>
        <v>Probabilidad</v>
      </c>
      <c r="AF30" s="84" t="s">
        <v>80</v>
      </c>
      <c r="AG30" s="84" t="s">
        <v>84</v>
      </c>
      <c r="AH30" s="87">
        <f>IF(AND(AF30="",AG30=""),"",IF(AF30="",0,VLOOKUP(AF30,datos!$AP$3:$AR$7,3,0))+IF(AG30="",0,VLOOKUP(AG30,datos!$AP$3:$AR$7,3,0)))</f>
        <v>0.4</v>
      </c>
      <c r="AI30" s="113" t="str">
        <f>IF(OR(AJ30="",AJ30=0),"",IF(AJ30&lt;=datos!$AC$3,datos!$AE$3,IF(AJ30&lt;=datos!$AC$4,datos!$AE$4,IF(AJ30&lt;=datos!$AC$5,datos!$AE$5,IF(AJ30&lt;=datos!$AC$6,datos!$AE$6,IF(AJ30&lt;=datos!$AC$7,datos!$AE$7,""))))))</f>
        <v>Baja</v>
      </c>
      <c r="AJ30" s="106">
        <f>IF(AE30="","",IF(U30=1,IF(AE30="Probabilidad",P30-(P30*AH30),P30),IF(AE30="Probabilidad",#REF!-(#REF!*AH30),#REF!)))</f>
        <v>0.36</v>
      </c>
      <c r="AK30" s="107" t="str">
        <f>+IF(AL30&lt;=datos!$AD$11,datos!$AC$11,IF(AL30&lt;=datos!$AD$12,datos!$AC$12,IF(AL30&lt;=datos!$AD$13,datos!$AC$13,IF(AL30&lt;=datos!$AD$14,datos!$AC$14,IF(AL30&lt;=datos!$AD$15,datos!$AC$15,"")))))</f>
        <v>Leve</v>
      </c>
      <c r="AL30" s="106">
        <f>IF(AE30="","",IF(U30=1,IF(AE30="Impacto",S30-(S30*AH30),S30),IF(AE30="Impacto",#REF!-(#REF!*AH30),#REF!)))</f>
        <v>0.2</v>
      </c>
      <c r="AM30" s="107" t="str">
        <f ca="1" t="shared" si="6"/>
        <v>Bajo</v>
      </c>
      <c r="AN30" s="139" t="s">
        <v>92</v>
      </c>
      <c r="AO30" s="137" t="s">
        <v>454</v>
      </c>
      <c r="AP30" s="138" t="s">
        <v>455</v>
      </c>
      <c r="AQ30" s="121" t="s">
        <v>456</v>
      </c>
    </row>
    <row r="31" spans="1:43" ht="48">
      <c r="A31" s="153">
        <v>11</v>
      </c>
      <c r="B31" s="155" t="s">
        <v>31</v>
      </c>
      <c r="C31" s="155" t="s">
        <v>209</v>
      </c>
      <c r="D31" s="159" t="str">
        <f>_xlfn.IFERROR(VLOOKUP(B31,datos!$B$1:$C$21,2,0),"")</f>
        <v>Administrar los bienes de propiedad, planta y equipo de la entidad y la prestación de los servicios administrativos en todos los procesos y sedes en custodia, con el fin de satisfacer las necesidades para el funcionamiento de la entidad durante la vigencia.</v>
      </c>
      <c r="E31" s="155" t="s">
        <v>55</v>
      </c>
      <c r="F31" s="155" t="s">
        <v>330</v>
      </c>
      <c r="G31" s="155" t="s">
        <v>331</v>
      </c>
      <c r="H31" s="155" t="s">
        <v>193</v>
      </c>
      <c r="I31" s="155" t="s">
        <v>325</v>
      </c>
      <c r="J31" s="155" t="s">
        <v>332</v>
      </c>
      <c r="K31" s="155" t="s">
        <v>162</v>
      </c>
      <c r="L31" s="161" t="s">
        <v>167</v>
      </c>
      <c r="M31" s="151" t="s">
        <v>12</v>
      </c>
      <c r="N31" s="163">
        <v>404</v>
      </c>
      <c r="O31" s="165" t="str">
        <f>_xlfn.IFERROR(VLOOKUP(P31,datos!$AC$2:$AE$7,3,0),"")</f>
        <v>Media</v>
      </c>
      <c r="P31" s="141">
        <f>+IF(OR(N31="",N31=0),"",IF(N31&lt;=datos!$AD$3,datos!$AC$3,IF(AND(N31&gt;datos!$AD$3,N31&lt;=datos!$AD$4),datos!$AC$4,IF(AND(N31&gt;datos!$AD$4,N31&lt;=datos!$AD$5),datos!$AC$5,IF(AND(N31&gt;datos!$AD$5,N31&lt;=datos!$AD$6),datos!$AC$6,IF(N31&gt;datos!$AD$7,datos!$AC$7,0))))))</f>
        <v>0.6</v>
      </c>
      <c r="Q31" s="155" t="s">
        <v>149</v>
      </c>
      <c r="R31" s="157" t="str">
        <f>_xlfn.IFERROR(VLOOKUP(Q31,datos!$AB$10:$AC$21,2,0),"")</f>
        <v>Menor</v>
      </c>
      <c r="S31" s="141">
        <f>_xlfn.IFERROR(IF(OR(Q31=datos!$AB$10,Q31=datos!$AB$16),"",VLOOKUP(Q31,datos!$AB$10:$AD$21,3,0)),"")</f>
        <v>0.4</v>
      </c>
      <c r="T31" s="143" t="str">
        <f ca="1">_xlfn.IFERROR(INDIRECT("datos!"&amp;HLOOKUP(R31,calculo_imp,2,FALSE)&amp;VLOOKUP(O31,calculo_prob,2,FALSE)),"")</f>
        <v>Moderado</v>
      </c>
      <c r="U31" s="95">
        <v>1</v>
      </c>
      <c r="V31" s="84" t="s">
        <v>411</v>
      </c>
      <c r="W31" s="83" t="s">
        <v>412</v>
      </c>
      <c r="X31" s="83" t="s">
        <v>413</v>
      </c>
      <c r="Y31" s="83" t="s">
        <v>414</v>
      </c>
      <c r="Z31" s="83" t="s">
        <v>415</v>
      </c>
      <c r="AA31" s="83" t="s">
        <v>416</v>
      </c>
      <c r="AB31" s="83" t="s">
        <v>417</v>
      </c>
      <c r="AC31" s="83" t="s">
        <v>418</v>
      </c>
      <c r="AD31" s="83" t="s">
        <v>372</v>
      </c>
      <c r="AE31" s="92" t="str">
        <f>IF(AF31="","",VLOOKUP(AF31,datos!$AT$6:$AU$9,2,0))</f>
        <v>Probabilidad</v>
      </c>
      <c r="AF31" s="84" t="s">
        <v>80</v>
      </c>
      <c r="AG31" s="84" t="s">
        <v>84</v>
      </c>
      <c r="AH31" s="87">
        <f>IF(AND(AF31="",AG31=""),"",IF(AF31="",0,VLOOKUP(AF31,datos!$AP$3:$AR$7,3,0))+IF(AG31="",0,VLOOKUP(AG31,datos!$AP$3:$AR$7,3,0)))</f>
        <v>0.4</v>
      </c>
      <c r="AI31" s="113" t="str">
        <f>IF(OR(AJ31="",AJ31=0),"",IF(AJ31&lt;=datos!$AC$3,datos!$AE$3,IF(AJ31&lt;=datos!$AC$4,datos!$AE$4,IF(AJ31&lt;=datos!$AC$5,datos!$AE$5,IF(AJ31&lt;=datos!$AC$6,datos!$AE$6,IF(AJ31&lt;=datos!$AC$7,datos!$AE$7,""))))))</f>
        <v>Baja</v>
      </c>
      <c r="AJ31" s="106">
        <f>IF(AE31="","",IF(U31=1,IF(AE31="Probabilidad",P31-(P31*AH31),P31),IF(AE31="Probabilidad",#REF!-(#REF!*AH31),#REF!)))</f>
        <v>0.36</v>
      </c>
      <c r="AK31" s="107" t="str">
        <f>+IF(AL31&lt;=datos!$AD$11,datos!$AC$11,IF(AL31&lt;=datos!$AD$12,datos!$AC$12,IF(AL31&lt;=datos!$AD$13,datos!$AC$13,IF(AL31&lt;=datos!$AD$14,datos!$AC$14,IF(AL31&lt;=datos!$AD$15,datos!$AC$15,"")))))</f>
        <v>Menor</v>
      </c>
      <c r="AL31" s="106">
        <f>IF(AE31="","",IF(U31=1,IF(AE31="Impacto",S31-(S31*AH31),S31),IF(AE31="Impacto",#REF!-(#REF!*AH31),#REF!)))</f>
        <v>0.4</v>
      </c>
      <c r="AM31" s="107" t="str">
        <f ca="1" t="shared" si="6"/>
        <v>Moderado</v>
      </c>
      <c r="AN31" s="145" t="s">
        <v>92</v>
      </c>
      <c r="AO31" s="147" t="s">
        <v>457</v>
      </c>
      <c r="AP31" s="149">
        <v>44958</v>
      </c>
      <c r="AQ31" s="151" t="s">
        <v>458</v>
      </c>
    </row>
    <row r="32" spans="1:43" ht="84.75" thickBot="1">
      <c r="A32" s="154"/>
      <c r="B32" s="156"/>
      <c r="C32" s="156"/>
      <c r="D32" s="160"/>
      <c r="E32" s="156"/>
      <c r="F32" s="156"/>
      <c r="G32" s="156"/>
      <c r="H32" s="156"/>
      <c r="I32" s="156"/>
      <c r="J32" s="156"/>
      <c r="K32" s="156"/>
      <c r="L32" s="162"/>
      <c r="M32" s="152"/>
      <c r="N32" s="164"/>
      <c r="O32" s="166"/>
      <c r="P32" s="142"/>
      <c r="Q32" s="156"/>
      <c r="R32" s="158"/>
      <c r="S32" s="142" t="e">
        <f>IF(OR(#REF!=datos!$AB$10,#REF!=datos!$AB$16),"",VLOOKUP(#REF!,datos!$AA$10:$AC$21,3,0))</f>
        <v>#REF!</v>
      </c>
      <c r="T32" s="144"/>
      <c r="U32" s="96">
        <v>2</v>
      </c>
      <c r="V32" s="80" t="s">
        <v>419</v>
      </c>
      <c r="W32" s="79" t="s">
        <v>412</v>
      </c>
      <c r="X32" s="79" t="s">
        <v>408</v>
      </c>
      <c r="Y32" s="79" t="s">
        <v>420</v>
      </c>
      <c r="Z32" s="79" t="s">
        <v>421</v>
      </c>
      <c r="AA32" s="79" t="s">
        <v>422</v>
      </c>
      <c r="AB32" s="79" t="s">
        <v>423</v>
      </c>
      <c r="AC32" s="79" t="s">
        <v>418</v>
      </c>
      <c r="AD32" s="79" t="s">
        <v>372</v>
      </c>
      <c r="AE32" s="91" t="str">
        <f>IF(AF32="","",VLOOKUP(AF32,datos!$AT$6:$AU$9,2,0))</f>
        <v>Probabilidad</v>
      </c>
      <c r="AF32" s="80" t="s">
        <v>80</v>
      </c>
      <c r="AG32" s="80" t="s">
        <v>84</v>
      </c>
      <c r="AH32" s="88">
        <f>IF(AND(AF32="",AG32=""),"",IF(AF32="",0,VLOOKUP(AF32,datos!$AP$3:$AR$7,3,0))+IF(AG32="",0,VLOOKUP(AG32,datos!$AP$3:$AR$7,3,0)))</f>
        <v>0.4</v>
      </c>
      <c r="AI32" s="114" t="str">
        <f>IF(OR(AJ32="",AJ32=0),"",IF(AJ32&lt;=datos!$AC$3,datos!$AE$3,IF(AJ32&lt;=datos!$AC$4,datos!$AE$4,IF(AJ32&lt;=datos!$AC$5,datos!$AE$5,IF(AJ32&lt;=datos!$AC$6,datos!$AE$6,IF(AJ32&lt;=datos!$AC$7,datos!$AE$7,""))))))</f>
        <v>Baja</v>
      </c>
      <c r="AJ32" s="109">
        <f>IF(AE32="","",IF(U32=1,IF(AE32="Probabilidad",P32-(P32*AH32),P32),IF(AE32="Probabilidad",AJ31-(AJ31*AH32),AJ31)))</f>
        <v>0.216</v>
      </c>
      <c r="AK32" s="110" t="str">
        <f>+IF(AL32&lt;=datos!$AD$11,datos!$AC$11,IF(AL32&lt;=datos!$AD$12,datos!$AC$12,IF(AL32&lt;=datos!$AD$13,datos!$AC$13,IF(AL32&lt;=datos!$AD$14,datos!$AC$14,IF(AL32&lt;=datos!$AD$15,datos!$AC$15,"")))))</f>
        <v>Menor</v>
      </c>
      <c r="AL32" s="109">
        <f>IF(AE32="","",IF(U32=1,IF(AE32="Impacto",S32-(S32*AH32),S32),IF(AE32="Impacto",AL31-(AL31*AH32),AL31)))</f>
        <v>0.4</v>
      </c>
      <c r="AM32" s="110" t="str">
        <f ca="1" t="shared" si="6"/>
        <v>Moderado</v>
      </c>
      <c r="AN32" s="146"/>
      <c r="AO32" s="148"/>
      <c r="AP32" s="150"/>
      <c r="AQ32" s="152"/>
    </row>
    <row r="33" spans="1:43" ht="144.75" thickBot="1">
      <c r="A33" s="127">
        <v>12</v>
      </c>
      <c r="B33" s="82" t="s">
        <v>31</v>
      </c>
      <c r="C33" s="84" t="s">
        <v>209</v>
      </c>
      <c r="D33" s="92" t="str">
        <f>_xlfn.IFERROR(VLOOKUP(B33,datos!$B$1:$C$21,2,0),"")</f>
        <v>Administrar los bienes de propiedad, planta y equipo de la entidad y la prestación de los servicios administrativos en todos los procesos y sedes en custodia, con el fin de satisfacer las necesidades para el funcionamiento de la entidad durante la vigencia.</v>
      </c>
      <c r="E33" s="82" t="s">
        <v>55</v>
      </c>
      <c r="F33" s="82" t="s">
        <v>333</v>
      </c>
      <c r="G33" s="82" t="s">
        <v>334</v>
      </c>
      <c r="H33" s="84" t="s">
        <v>193</v>
      </c>
      <c r="I33" s="84" t="s">
        <v>335</v>
      </c>
      <c r="J33" s="82" t="s">
        <v>336</v>
      </c>
      <c r="K33" s="82" t="s">
        <v>162</v>
      </c>
      <c r="L33" s="128" t="s">
        <v>167</v>
      </c>
      <c r="M33" s="122" t="s">
        <v>12</v>
      </c>
      <c r="N33" s="129">
        <v>365</v>
      </c>
      <c r="O33" s="135" t="str">
        <f>_xlfn.IFERROR(VLOOKUP(P33,datos!$AC$2:$AE$7,3,0),"")</f>
        <v>Media</v>
      </c>
      <c r="P33" s="131">
        <f>+IF(OR(N33="",N33=0),"",IF(N33&lt;=datos!$AD$3,datos!$AC$3,IF(AND(N33&gt;datos!$AD$3,N33&lt;=datos!$AD$4),datos!$AC$4,IF(AND(N33&gt;datos!$AD$4,N33&lt;=datos!$AD$5),datos!$AC$5,IF(AND(N33&gt;datos!$AD$5,N33&lt;=datos!$AD$6),datos!$AC$6,IF(N33&gt;datos!$AD$7,datos!$AC$7,0))))))</f>
        <v>0.6</v>
      </c>
      <c r="Q33" s="82" t="s">
        <v>72</v>
      </c>
      <c r="R33" s="136" t="str">
        <f>_xlfn.IFERROR(VLOOKUP(Q33,datos!$AB$10:$AC$21,2,0),"")</f>
        <v>Moderado</v>
      </c>
      <c r="S33" s="131">
        <f>_xlfn.IFERROR(IF(OR(Q33=datos!$AB$10,Q33=datos!$AB$16),"",VLOOKUP(Q33,datos!$AB$10:$AD$21,3,0)),"")</f>
        <v>0.6</v>
      </c>
      <c r="T33" s="124" t="str">
        <f ca="1">_xlfn.IFERROR(INDIRECT("datos!"&amp;HLOOKUP(R33,calculo_imp,2,FALSE)&amp;VLOOKUP(O33,calculo_prob,2,FALSE)),"")</f>
        <v>Moderado</v>
      </c>
      <c r="U33" s="98">
        <v>1</v>
      </c>
      <c r="V33" s="82" t="s">
        <v>424</v>
      </c>
      <c r="W33" s="81" t="s">
        <v>353</v>
      </c>
      <c r="X33" s="81" t="s">
        <v>279</v>
      </c>
      <c r="Y33" s="81" t="s">
        <v>425</v>
      </c>
      <c r="Z33" s="81" t="s">
        <v>426</v>
      </c>
      <c r="AA33" s="81" t="s">
        <v>427</v>
      </c>
      <c r="AB33" s="81" t="s">
        <v>391</v>
      </c>
      <c r="AC33" s="81" t="s">
        <v>391</v>
      </c>
      <c r="AD33" s="81" t="s">
        <v>428</v>
      </c>
      <c r="AE33" s="90" t="str">
        <f>IF(AF33="","",VLOOKUP(AF33,datos!$AT$6:$AU$9,2,0))</f>
        <v>Probabilidad</v>
      </c>
      <c r="AF33" s="82" t="s">
        <v>80</v>
      </c>
      <c r="AG33" s="82" t="s">
        <v>84</v>
      </c>
      <c r="AH33" s="87">
        <f>IF(AND(AF33="",AG33=""),"",IF(AF33="",0,VLOOKUP(AF33,datos!$AP$3:$AR$7,3,0))+IF(AG33="",0,VLOOKUP(AG33,datos!$AP$3:$AR$7,3,0)))</f>
        <v>0.4</v>
      </c>
      <c r="AI33" s="113" t="str">
        <f>IF(OR(AJ33="",AJ33=0),"",IF(AJ33&lt;=datos!$AC$3,datos!$AE$3,IF(AJ33&lt;=datos!$AC$4,datos!$AE$4,IF(AJ33&lt;=datos!$AC$5,datos!$AE$5,IF(AJ33&lt;=datos!$AC$6,datos!$AE$6,IF(AJ33&lt;=datos!$AC$7,datos!$AE$7,""))))))</f>
        <v>Baja</v>
      </c>
      <c r="AJ33" s="106">
        <f>IF(AE33="","",IF(U33=1,IF(AE33="Probabilidad",P33-(P33*AH33),P33),IF(AE33="Probabilidad",#REF!-(#REF!*AH33),#REF!)))</f>
        <v>0.36</v>
      </c>
      <c r="AK33" s="107" t="str">
        <f>+IF(AL33&lt;=datos!$AD$11,datos!$AC$11,IF(AL33&lt;=datos!$AD$12,datos!$AC$12,IF(AL33&lt;=datos!$AD$13,datos!$AC$13,IF(AL33&lt;=datos!$AD$14,datos!$AC$14,IF(AL33&lt;=datos!$AD$15,datos!$AC$15,"")))))</f>
        <v>Moderado</v>
      </c>
      <c r="AL33" s="106">
        <f>IF(AE33="","",IF(U33=1,IF(AE33="Impacto",S33-(S33*AH33),S33),IF(AE33="Impacto",#REF!-(#REF!*AH33),#REF!)))</f>
        <v>0.6</v>
      </c>
      <c r="AM33" s="107" t="str">
        <f ca="1" t="shared" si="6"/>
        <v>Moderado</v>
      </c>
      <c r="AN33" s="139" t="s">
        <v>92</v>
      </c>
      <c r="AO33" s="137" t="s">
        <v>459</v>
      </c>
      <c r="AP33" s="138">
        <v>45078</v>
      </c>
      <c r="AQ33" s="121" t="s">
        <v>460</v>
      </c>
    </row>
    <row r="34" spans="1:43" ht="36">
      <c r="A34" s="153">
        <v>13</v>
      </c>
      <c r="B34" s="155" t="s">
        <v>31</v>
      </c>
      <c r="C34" s="155" t="s">
        <v>209</v>
      </c>
      <c r="D34" s="159" t="str">
        <f>_xlfn.IFERROR(VLOOKUP(B34,datos!$B$1:$C$21,2,0),"")</f>
        <v>Administrar los bienes de propiedad, planta y equipo de la entidad y la prestación de los servicios administrativos en todos los procesos y sedes en custodia, con el fin de satisfacer las necesidades para el funcionamiento de la entidad durante la vigencia.</v>
      </c>
      <c r="E34" s="155" t="s">
        <v>55</v>
      </c>
      <c r="F34" s="155" t="s">
        <v>337</v>
      </c>
      <c r="G34" s="155" t="s">
        <v>338</v>
      </c>
      <c r="H34" s="155" t="s">
        <v>194</v>
      </c>
      <c r="I34" s="155" t="s">
        <v>335</v>
      </c>
      <c r="J34" s="155" t="s">
        <v>339</v>
      </c>
      <c r="K34" s="155" t="s">
        <v>162</v>
      </c>
      <c r="L34" s="161" t="s">
        <v>167</v>
      </c>
      <c r="M34" s="151" t="s">
        <v>12</v>
      </c>
      <c r="N34" s="163">
        <v>365</v>
      </c>
      <c r="O34" s="165" t="str">
        <f>_xlfn.IFERROR(VLOOKUP(P34,datos!$AC$2:$AE$7,3,0),"")</f>
        <v>Media</v>
      </c>
      <c r="P34" s="141">
        <f>+IF(OR(N34="",N34=0),"",IF(N34&lt;=datos!$AD$3,datos!$AC$3,IF(AND(N34&gt;datos!$AD$3,N34&lt;=datos!$AD$4),datos!$AC$4,IF(AND(N34&gt;datos!$AD$4,N34&lt;=datos!$AD$5),datos!$AC$5,IF(AND(N34&gt;datos!$AD$5,N34&lt;=datos!$AD$6),datos!$AC$6,IF(N34&gt;datos!$AD$7,datos!$AC$7,0))))))</f>
        <v>0.6</v>
      </c>
      <c r="Q34" s="155" t="s">
        <v>72</v>
      </c>
      <c r="R34" s="157" t="str">
        <f>_xlfn.IFERROR(VLOOKUP(Q34,datos!$AB$10:$AC$21,2,0),"")</f>
        <v>Moderado</v>
      </c>
      <c r="S34" s="141">
        <f>_xlfn.IFERROR(IF(OR(Q34=datos!$AB$10,Q34=datos!$AB$16),"",VLOOKUP(Q34,datos!$AB$10:$AD$21,3,0)),"")</f>
        <v>0.6</v>
      </c>
      <c r="T34" s="143" t="str">
        <f ca="1">_xlfn.IFERROR(INDIRECT("datos!"&amp;HLOOKUP(R34,calculo_imp,2,FALSE)&amp;VLOOKUP(O34,calculo_prob,2,FALSE)),"")</f>
        <v>Moderado</v>
      </c>
      <c r="U34" s="95">
        <v>1</v>
      </c>
      <c r="V34" s="84" t="s">
        <v>429</v>
      </c>
      <c r="W34" s="83" t="s">
        <v>353</v>
      </c>
      <c r="X34" s="83" t="s">
        <v>354</v>
      </c>
      <c r="Y34" s="83" t="s">
        <v>430</v>
      </c>
      <c r="Z34" s="83" t="s">
        <v>431</v>
      </c>
      <c r="AA34" s="83" t="s">
        <v>432</v>
      </c>
      <c r="AB34" s="83" t="s">
        <v>433</v>
      </c>
      <c r="AC34" s="83" t="s">
        <v>434</v>
      </c>
      <c r="AD34" s="83" t="s">
        <v>428</v>
      </c>
      <c r="AE34" s="92" t="str">
        <f>IF(AF34="","",VLOOKUP(AF34,datos!$AT$6:$AU$9,2,0))</f>
        <v>Probabilidad</v>
      </c>
      <c r="AF34" s="84" t="s">
        <v>80</v>
      </c>
      <c r="AG34" s="84" t="s">
        <v>84</v>
      </c>
      <c r="AH34" s="87">
        <f>IF(AND(AF34="",AG34=""),"",IF(AF34="",0,VLOOKUP(AF34,datos!$AP$3:$AR$7,3,0))+IF(AG34="",0,VLOOKUP(AG34,datos!$AP$3:$AR$7,3,0)))</f>
        <v>0.4</v>
      </c>
      <c r="AI34" s="113" t="str">
        <f>IF(OR(AJ34="",AJ34=0),"",IF(AJ34&lt;=datos!$AC$3,datos!$AE$3,IF(AJ34&lt;=datos!$AC$4,datos!$AE$4,IF(AJ34&lt;=datos!$AC$5,datos!$AE$5,IF(AJ34&lt;=datos!$AC$6,datos!$AE$6,IF(AJ34&lt;=datos!$AC$7,datos!$AE$7,""))))))</f>
        <v>Baja</v>
      </c>
      <c r="AJ34" s="106">
        <f>IF(AE34="","",IF(U34=1,IF(AE34="Probabilidad",P34-(P34*AH34),P34),IF(AE34="Probabilidad",#REF!-(#REF!*AH34),#REF!)))</f>
        <v>0.36</v>
      </c>
      <c r="AK34" s="107" t="str">
        <f>+IF(AL34&lt;=datos!$AD$11,datos!$AC$11,IF(AL34&lt;=datos!$AD$12,datos!$AC$12,IF(AL34&lt;=datos!$AD$13,datos!$AC$13,IF(AL34&lt;=datos!$AD$14,datos!$AC$14,IF(AL34&lt;=datos!$AD$15,datos!$AC$15,"")))))</f>
        <v>Moderado</v>
      </c>
      <c r="AL34" s="106">
        <f>IF(AE34="","",IF(U34=1,IF(AE34="Impacto",S34-(S34*AH34),S34),IF(AE34="Impacto",#REF!-(#REF!*AH34),#REF!)))</f>
        <v>0.6</v>
      </c>
      <c r="AM34" s="107" t="str">
        <f ca="1" t="shared" si="6"/>
        <v>Moderado</v>
      </c>
      <c r="AN34" s="145" t="s">
        <v>92</v>
      </c>
      <c r="AO34" s="147" t="s">
        <v>461</v>
      </c>
      <c r="AP34" s="149" t="s">
        <v>442</v>
      </c>
      <c r="AQ34" s="151" t="s">
        <v>462</v>
      </c>
    </row>
    <row r="35" spans="1:43" ht="36.75" thickBot="1">
      <c r="A35" s="154"/>
      <c r="B35" s="156"/>
      <c r="C35" s="156"/>
      <c r="D35" s="160"/>
      <c r="E35" s="156"/>
      <c r="F35" s="156"/>
      <c r="G35" s="156"/>
      <c r="H35" s="156"/>
      <c r="I35" s="156"/>
      <c r="J35" s="156"/>
      <c r="K35" s="156"/>
      <c r="L35" s="162"/>
      <c r="M35" s="152"/>
      <c r="N35" s="164"/>
      <c r="O35" s="166"/>
      <c r="P35" s="142"/>
      <c r="Q35" s="156"/>
      <c r="R35" s="158"/>
      <c r="S35" s="142" t="e">
        <f>IF(OR(#REF!=datos!$AB$10,#REF!=datos!$AB$16),"",VLOOKUP(#REF!,datos!$AA$10:$AC$21,3,0))</f>
        <v>#REF!</v>
      </c>
      <c r="T35" s="144"/>
      <c r="U35" s="96">
        <v>2</v>
      </c>
      <c r="V35" s="80" t="s">
        <v>435</v>
      </c>
      <c r="W35" s="79" t="s">
        <v>353</v>
      </c>
      <c r="X35" s="79" t="s">
        <v>354</v>
      </c>
      <c r="Y35" s="79" t="s">
        <v>436</v>
      </c>
      <c r="Z35" s="79" t="s">
        <v>437</v>
      </c>
      <c r="AA35" s="79" t="s">
        <v>432</v>
      </c>
      <c r="AB35" s="79" t="s">
        <v>433</v>
      </c>
      <c r="AC35" s="79" t="s">
        <v>434</v>
      </c>
      <c r="AD35" s="79" t="s">
        <v>428</v>
      </c>
      <c r="AE35" s="91" t="str">
        <f>IF(AF35="","",VLOOKUP(AF35,datos!$AT$6:$AU$9,2,0))</f>
        <v>Probabilidad</v>
      </c>
      <c r="AF35" s="80" t="s">
        <v>80</v>
      </c>
      <c r="AG35" s="80" t="s">
        <v>84</v>
      </c>
      <c r="AH35" s="88">
        <f>IF(AND(AF35="",AG35=""),"",IF(AF35="",0,VLOOKUP(AF35,datos!$AP$3:$AR$7,3,0))+IF(AG35="",0,VLOOKUP(AG35,datos!$AP$3:$AR$7,3,0)))</f>
        <v>0.4</v>
      </c>
      <c r="AI35" s="114" t="str">
        <f>IF(OR(AJ35="",AJ35=0),"",IF(AJ35&lt;=datos!$AC$3,datos!$AE$3,IF(AJ35&lt;=datos!$AC$4,datos!$AE$4,IF(AJ35&lt;=datos!$AC$5,datos!$AE$5,IF(AJ35&lt;=datos!$AC$6,datos!$AE$6,IF(AJ35&lt;=datos!$AC$7,datos!$AE$7,""))))))</f>
        <v>Baja</v>
      </c>
      <c r="AJ35" s="109">
        <f>IF(AE35="","",IF(U35=1,IF(AE35="Probabilidad",P35-(P35*AH35),P35),IF(AE35="Probabilidad",AJ34-(AJ34*AH35),AJ34)))</f>
        <v>0.216</v>
      </c>
      <c r="AK35" s="110" t="str">
        <f>+IF(AL35&lt;=datos!$AD$11,datos!$AC$11,IF(AL35&lt;=datos!$AD$12,datos!$AC$12,IF(AL35&lt;=datos!$AD$13,datos!$AC$13,IF(AL35&lt;=datos!$AD$14,datos!$AC$14,IF(AL35&lt;=datos!$AD$15,datos!$AC$15,"")))))</f>
        <v>Moderado</v>
      </c>
      <c r="AL35" s="109">
        <f>IF(AE35="","",IF(U35=1,IF(AE35="Impacto",S35-(S35*AH35),S35),IF(AE35="Impacto",AL34-(AL34*AH35),AL34)))</f>
        <v>0.6</v>
      </c>
      <c r="AM35" s="110" t="str">
        <f ca="1" t="shared" si="6"/>
        <v>Moderado</v>
      </c>
      <c r="AN35" s="146"/>
      <c r="AO35" s="148"/>
      <c r="AP35" s="150"/>
      <c r="AQ35" s="152"/>
    </row>
    <row r="36" spans="1:43" ht="144.75" thickBot="1">
      <c r="A36" s="132">
        <v>14</v>
      </c>
      <c r="B36" s="84" t="s">
        <v>31</v>
      </c>
      <c r="C36" s="84" t="s">
        <v>209</v>
      </c>
      <c r="D36" s="92" t="str">
        <f>_xlfn.IFERROR(VLOOKUP(B36,datos!$B$1:$C$21,2,0),"")</f>
        <v>Administrar los bienes de propiedad, planta y equipo de la entidad y la prestación de los servicios administrativos en todos los procesos y sedes en custodia, con el fin de satisfacer las necesidades para el funcionamiento de la entidad durante la vigencia.</v>
      </c>
      <c r="E36" s="84" t="s">
        <v>55</v>
      </c>
      <c r="F36" s="84" t="s">
        <v>340</v>
      </c>
      <c r="G36" s="84" t="s">
        <v>341</v>
      </c>
      <c r="H36" s="84" t="s">
        <v>194</v>
      </c>
      <c r="I36" s="84" t="s">
        <v>335</v>
      </c>
      <c r="J36" s="84" t="s">
        <v>342</v>
      </c>
      <c r="K36" s="84" t="s">
        <v>162</v>
      </c>
      <c r="L36" s="133" t="s">
        <v>167</v>
      </c>
      <c r="M36" s="121" t="s">
        <v>12</v>
      </c>
      <c r="N36" s="134">
        <v>5969</v>
      </c>
      <c r="O36" s="130" t="str">
        <f>_xlfn.IFERROR(VLOOKUP(P36,datos!$AC$2:$AE$7,3,0),"")</f>
        <v>Muy Alta</v>
      </c>
      <c r="P36" s="123">
        <f>+IF(OR(N36="",N36=0),"",IF(N36&lt;=datos!$AD$3,datos!$AC$3,IF(AND(N36&gt;datos!$AD$3,N36&lt;=datos!$AD$4),datos!$AC$4,IF(AND(N36&gt;datos!$AD$4,N36&lt;=datos!$AD$5),datos!$AC$5,IF(AND(N36&gt;datos!$AD$5,N36&lt;=datos!$AD$6),datos!$AC$6,IF(N36&gt;datos!$AD$7,datos!$AC$7,0))))))</f>
        <v>1</v>
      </c>
      <c r="Q36" s="84" t="s">
        <v>72</v>
      </c>
      <c r="R36" s="125" t="str">
        <f>_xlfn.IFERROR(VLOOKUP(Q36,datos!$AB$10:$AC$21,2,0),"")</f>
        <v>Moderado</v>
      </c>
      <c r="S36" s="123">
        <f>_xlfn.IFERROR(IF(OR(Q36=datos!$AB$10,Q36=datos!$AB$16),"",VLOOKUP(Q36,datos!$AB$10:$AD$21,3,0)),"")</f>
        <v>0.6</v>
      </c>
      <c r="T36" s="126" t="str">
        <f ca="1">_xlfn.IFERROR(INDIRECT("datos!"&amp;HLOOKUP(R36,calculo_imp,2,FALSE)&amp;VLOOKUP(O36,calculo_prob,2,FALSE)),"")</f>
        <v>Alto</v>
      </c>
      <c r="U36" s="95">
        <v>1</v>
      </c>
      <c r="V36" s="84" t="s">
        <v>438</v>
      </c>
      <c r="W36" s="83" t="s">
        <v>353</v>
      </c>
      <c r="X36" s="83" t="s">
        <v>354</v>
      </c>
      <c r="Y36" s="83" t="s">
        <v>439</v>
      </c>
      <c r="Z36" s="83" t="s">
        <v>440</v>
      </c>
      <c r="AA36" s="83" t="s">
        <v>432</v>
      </c>
      <c r="AB36" s="83" t="s">
        <v>391</v>
      </c>
      <c r="AC36" s="83" t="s">
        <v>434</v>
      </c>
      <c r="AD36" s="83" t="s">
        <v>428</v>
      </c>
      <c r="AE36" s="92" t="str">
        <f>IF(AF36="","",VLOOKUP(AF36,datos!$AT$6:$AU$9,2,0))</f>
        <v>Probabilidad</v>
      </c>
      <c r="AF36" s="84" t="s">
        <v>80</v>
      </c>
      <c r="AG36" s="84" t="s">
        <v>84</v>
      </c>
      <c r="AH36" s="87">
        <f>IF(AND(AF36="",AG36=""),"",IF(AF36="",0,VLOOKUP(AF36,datos!$AP$3:$AR$7,3,0))+IF(AG36="",0,VLOOKUP(AG36,datos!$AP$3:$AR$7,3,0)))</f>
        <v>0.4</v>
      </c>
      <c r="AI36" s="113" t="str">
        <f>IF(OR(AJ36="",AJ36=0),"",IF(AJ36&lt;=datos!$AC$3,datos!$AE$3,IF(AJ36&lt;=datos!$AC$4,datos!$AE$4,IF(AJ36&lt;=datos!$AC$5,datos!$AE$5,IF(AJ36&lt;=datos!$AC$6,datos!$AE$6,IF(AJ36&lt;=datos!$AC$7,datos!$AE$7,""))))))</f>
        <v>Media</v>
      </c>
      <c r="AJ36" s="106">
        <f>IF(AE36="","",IF(U36=1,IF(AE36="Probabilidad",P36-(P36*AH36),P36),IF(AE36="Probabilidad",#REF!-(#REF!*AH36),#REF!)))</f>
        <v>0.6</v>
      </c>
      <c r="AK36" s="107" t="str">
        <f>+IF(AL36&lt;=datos!$AD$11,datos!$AC$11,IF(AL36&lt;=datos!$AD$12,datos!$AC$12,IF(AL36&lt;=datos!$AD$13,datos!$AC$13,IF(AL36&lt;=datos!$AD$14,datos!$AC$14,IF(AL36&lt;=datos!$AD$15,datos!$AC$15,"")))))</f>
        <v>Moderado</v>
      </c>
      <c r="AL36" s="106">
        <f>IF(AE36="","",IF(U36=1,IF(AE36="Impacto",S36-(S36*AH36),S36),IF(AE36="Impacto",#REF!-(#REF!*AH36),#REF!)))</f>
        <v>0.6</v>
      </c>
      <c r="AM36" s="107" t="str">
        <f ca="1" t="shared" si="6"/>
        <v>Moderado</v>
      </c>
      <c r="AN36" s="139" t="s">
        <v>92</v>
      </c>
      <c r="AO36" s="137" t="s">
        <v>463</v>
      </c>
      <c r="AP36" s="138">
        <v>44866</v>
      </c>
      <c r="AQ36" s="121" t="s">
        <v>464</v>
      </c>
    </row>
    <row r="37" spans="1:43" ht="96.75" thickBot="1">
      <c r="A37" s="127">
        <v>15</v>
      </c>
      <c r="B37" s="82" t="s">
        <v>25</v>
      </c>
      <c r="C37" s="84" t="s">
        <v>209</v>
      </c>
      <c r="D37" s="92" t="str">
        <f>_xlfn.IFERROR(VLOOKUP(B37,datos!$B$1:$C$21,2,0),"")</f>
        <v>Ejercer la función disciplinaria en primera instancia en la SDS, mediante el seguimiento y gestión eficiente de los procesos disciplinarios hacia los servidores públicos de acuerdo a los principios rectores de la ley disciplinaria.</v>
      </c>
      <c r="E37" s="82" t="s">
        <v>54</v>
      </c>
      <c r="F37" s="82" t="s">
        <v>465</v>
      </c>
      <c r="G37" s="82" t="s">
        <v>466</v>
      </c>
      <c r="H37" s="84" t="s">
        <v>194</v>
      </c>
      <c r="I37" s="84" t="s">
        <v>238</v>
      </c>
      <c r="J37" s="82" t="s">
        <v>467</v>
      </c>
      <c r="K37" s="82" t="s">
        <v>162</v>
      </c>
      <c r="L37" s="128" t="s">
        <v>167</v>
      </c>
      <c r="M37" s="122" t="s">
        <v>12</v>
      </c>
      <c r="N37" s="129">
        <v>95</v>
      </c>
      <c r="O37" s="135" t="str">
        <f>_xlfn.IFERROR(VLOOKUP(P37,datos!$AC$2:$AE$7,3,0),"")</f>
        <v>Media</v>
      </c>
      <c r="P37" s="131">
        <f>+IF(OR(N37="",N37=0),"",IF(N37&lt;=datos!$AD$3,datos!$AC$3,IF(AND(N37&gt;datos!$AD$3,N37&lt;=datos!$AD$4),datos!$AC$4,IF(AND(N37&gt;datos!$AD$4,N37&lt;=datos!$AD$5),datos!$AC$5,IF(AND(N37&gt;datos!$AD$5,N37&lt;=datos!$AD$6),datos!$AC$6,IF(N37&gt;datos!$AD$7,datos!$AC$7,0))))))</f>
        <v>0.6</v>
      </c>
      <c r="Q37" s="82" t="s">
        <v>145</v>
      </c>
      <c r="R37" s="136" t="str">
        <f>_xlfn.IFERROR(VLOOKUP(Q37,datos!$AB$10:$AC$21,2,0),"")</f>
        <v>Moderado</v>
      </c>
      <c r="S37" s="131">
        <f>_xlfn.IFERROR(IF(OR(Q37=datos!$AB$10,Q37=datos!$AB$16),"",VLOOKUP(Q37,datos!$AB$10:$AD$21,3,0)),"")</f>
        <v>0.6</v>
      </c>
      <c r="T37" s="124" t="str">
        <f ca="1">_xlfn.IFERROR(INDIRECT("datos!"&amp;HLOOKUP(R37,calculo_imp,2,FALSE)&amp;VLOOKUP(O37,calculo_prob,2,FALSE)),"")</f>
        <v>Moderado</v>
      </c>
      <c r="U37" s="98">
        <v>1</v>
      </c>
      <c r="V37" s="82" t="s">
        <v>471</v>
      </c>
      <c r="W37" s="81" t="s">
        <v>472</v>
      </c>
      <c r="X37" s="81" t="s">
        <v>473</v>
      </c>
      <c r="Y37" s="81" t="s">
        <v>474</v>
      </c>
      <c r="Z37" s="81" t="s">
        <v>475</v>
      </c>
      <c r="AA37" s="81" t="s">
        <v>476</v>
      </c>
      <c r="AB37" s="81" t="s">
        <v>477</v>
      </c>
      <c r="AC37" s="81" t="s">
        <v>478</v>
      </c>
      <c r="AD37" s="81" t="s">
        <v>479</v>
      </c>
      <c r="AE37" s="90" t="str">
        <f>IF(AF37="","",VLOOKUP(AF37,datos!$AT$6:$AU$9,2,0))</f>
        <v>Probabilidad</v>
      </c>
      <c r="AF37" s="82" t="s">
        <v>80</v>
      </c>
      <c r="AG37" s="82" t="s">
        <v>84</v>
      </c>
      <c r="AH37" s="87">
        <f>IF(AND(AF37="",AG37=""),"",IF(AF37="",0,VLOOKUP(AF37,datos!$AP$3:$AR$7,3,0))+IF(AG37="",0,VLOOKUP(AG37,datos!$AP$3:$AR$7,3,0)))</f>
        <v>0.4</v>
      </c>
      <c r="AI37" s="113" t="str">
        <f>IF(OR(AJ37="",AJ37=0),"",IF(AJ37&lt;=datos!$AC$3,datos!$AE$3,IF(AJ37&lt;=datos!$AC$4,datos!$AE$4,IF(AJ37&lt;=datos!$AC$5,datos!$AE$5,IF(AJ37&lt;=datos!$AC$6,datos!$AE$6,IF(AJ37&lt;=datos!$AC$7,datos!$AE$7,""))))))</f>
        <v>Baja</v>
      </c>
      <c r="AJ37" s="106">
        <f>IF(AE37="","",IF(U37=1,IF(AE37="Probabilidad",P37-(P37*AH37),P37),IF(AE37="Probabilidad",#REF!-(#REF!*AH37),#REF!)))</f>
        <v>0.36</v>
      </c>
      <c r="AK37" s="107" t="str">
        <f>+IF(AL37&lt;=datos!$AD$11,datos!$AC$11,IF(AL37&lt;=datos!$AD$12,datos!$AC$12,IF(AL37&lt;=datos!$AD$13,datos!$AC$13,IF(AL37&lt;=datos!$AD$14,datos!$AC$14,IF(AL37&lt;=datos!$AD$15,datos!$AC$15,"")))))</f>
        <v>Moderado</v>
      </c>
      <c r="AL37" s="106">
        <f>IF(AE37="","",IF(U37=1,IF(AE37="Impacto",S37-(S37*AH37),S37),IF(AE37="Impacto",#REF!-(#REF!*AH37),#REF!)))</f>
        <v>0.6</v>
      </c>
      <c r="AM37" s="107" t="str">
        <f ca="1" t="shared" si="6"/>
        <v>Moderado</v>
      </c>
      <c r="AN37" s="139" t="s">
        <v>92</v>
      </c>
      <c r="AO37" s="137" t="s">
        <v>488</v>
      </c>
      <c r="AP37" s="138">
        <v>45108</v>
      </c>
      <c r="AQ37" s="121" t="s">
        <v>489</v>
      </c>
    </row>
    <row r="38" spans="1:43" ht="96.75" thickBot="1">
      <c r="A38" s="132">
        <v>16</v>
      </c>
      <c r="B38" s="84" t="s">
        <v>25</v>
      </c>
      <c r="C38" s="84" t="s">
        <v>209</v>
      </c>
      <c r="D38" s="92" t="str">
        <f>_xlfn.IFERROR(VLOOKUP(B38,datos!$B$1:$C$21,2,0),"")</f>
        <v>Ejercer la función disciplinaria en primera instancia en la SDS, mediante el seguimiento y gestión eficiente de los procesos disciplinarios hacia los servidores públicos de acuerdo a los principios rectores de la ley disciplinaria.</v>
      </c>
      <c r="E38" s="84" t="s">
        <v>54</v>
      </c>
      <c r="F38" s="84" t="s">
        <v>468</v>
      </c>
      <c r="G38" s="84" t="s">
        <v>469</v>
      </c>
      <c r="H38" s="84" t="s">
        <v>194</v>
      </c>
      <c r="I38" s="84" t="s">
        <v>238</v>
      </c>
      <c r="J38" s="84" t="s">
        <v>470</v>
      </c>
      <c r="K38" s="84" t="s">
        <v>156</v>
      </c>
      <c r="L38" s="133" t="s">
        <v>167</v>
      </c>
      <c r="M38" s="121" t="s">
        <v>12</v>
      </c>
      <c r="N38" s="134">
        <v>240</v>
      </c>
      <c r="O38" s="130" t="str">
        <f>_xlfn.IFERROR(VLOOKUP(P38,datos!$AC$2:$AE$7,3,0),"")</f>
        <v>Media</v>
      </c>
      <c r="P38" s="123">
        <f>+IF(OR(N38="",N38=0),"",IF(N38&lt;=datos!$AD$3,datos!$AC$3,IF(AND(N38&gt;datos!$AD$3,N38&lt;=datos!$AD$4),datos!$AC$4,IF(AND(N38&gt;datos!$AD$4,N38&lt;=datos!$AD$5),datos!$AC$5,IF(AND(N38&gt;datos!$AD$5,N38&lt;=datos!$AD$6),datos!$AC$6,IF(N38&gt;datos!$AD$7,datos!$AC$7,0))))))</f>
        <v>0.6</v>
      </c>
      <c r="Q38" s="84" t="s">
        <v>145</v>
      </c>
      <c r="R38" s="125" t="str">
        <f>_xlfn.IFERROR(VLOOKUP(Q38,datos!$AB$10:$AC$21,2,0),"")</f>
        <v>Moderado</v>
      </c>
      <c r="S38" s="123">
        <f>_xlfn.IFERROR(IF(OR(Q38=datos!$AB$10,Q38=datos!$AB$16),"",VLOOKUP(Q38,datos!$AB$10:$AD$21,3,0)),"")</f>
        <v>0.6</v>
      </c>
      <c r="T38" s="126" t="str">
        <f ca="1">_xlfn.IFERROR(INDIRECT("datos!"&amp;HLOOKUP(R38,calculo_imp,2,FALSE)&amp;VLOOKUP(O38,calculo_prob,2,FALSE)),"")</f>
        <v>Moderado</v>
      </c>
      <c r="U38" s="95">
        <v>1</v>
      </c>
      <c r="V38" s="84" t="s">
        <v>480</v>
      </c>
      <c r="W38" s="83" t="s">
        <v>481</v>
      </c>
      <c r="X38" s="83" t="s">
        <v>482</v>
      </c>
      <c r="Y38" s="83" t="s">
        <v>483</v>
      </c>
      <c r="Z38" s="83" t="s">
        <v>484</v>
      </c>
      <c r="AA38" s="83" t="s">
        <v>485</v>
      </c>
      <c r="AB38" s="83" t="s">
        <v>477</v>
      </c>
      <c r="AC38" s="83" t="s">
        <v>486</v>
      </c>
      <c r="AD38" s="83" t="s">
        <v>487</v>
      </c>
      <c r="AE38" s="92" t="str">
        <f>IF(AF38="","",VLOOKUP(AF38,datos!$AT$6:$AU$9,2,0))</f>
        <v>Probabilidad</v>
      </c>
      <c r="AF38" s="84" t="s">
        <v>80</v>
      </c>
      <c r="AG38" s="84" t="s">
        <v>84</v>
      </c>
      <c r="AH38" s="87">
        <f>IF(AND(AF38="",AG38=""),"",IF(AF38="",0,VLOOKUP(AF38,datos!$AP$3:$AR$7,3,0))+IF(AG38="",0,VLOOKUP(AG38,datos!$AP$3:$AR$7,3,0)))</f>
        <v>0.4</v>
      </c>
      <c r="AI38" s="113" t="str">
        <f>IF(OR(AJ38="",AJ38=0),"",IF(AJ38&lt;=datos!$AC$3,datos!$AE$3,IF(AJ38&lt;=datos!$AC$4,datos!$AE$4,IF(AJ38&lt;=datos!$AC$5,datos!$AE$5,IF(AJ38&lt;=datos!$AC$6,datos!$AE$6,IF(AJ38&lt;=datos!$AC$7,datos!$AE$7,""))))))</f>
        <v>Baja</v>
      </c>
      <c r="AJ38" s="106">
        <f>IF(AE38="","",IF(U38=1,IF(AE38="Probabilidad",P38-(P38*AH38),P38),IF(AE38="Probabilidad",#REF!-(#REF!*AH38),#REF!)))</f>
        <v>0.36</v>
      </c>
      <c r="AK38" s="107" t="str">
        <f>+IF(AL38&lt;=datos!$AD$11,datos!$AC$11,IF(AL38&lt;=datos!$AD$12,datos!$AC$12,IF(AL38&lt;=datos!$AD$13,datos!$AC$13,IF(AL38&lt;=datos!$AD$14,datos!$AC$14,IF(AL38&lt;=datos!$AD$15,datos!$AC$15,"")))))</f>
        <v>Moderado</v>
      </c>
      <c r="AL38" s="106">
        <f>IF(AE38="","",IF(U38=1,IF(AE38="Impacto",S38-(S38*AH38),S38),IF(AE38="Impacto",#REF!-(#REF!*AH38),#REF!)))</f>
        <v>0.6</v>
      </c>
      <c r="AM38" s="107" t="str">
        <f ca="1" t="shared" si="6"/>
        <v>Moderado</v>
      </c>
      <c r="AN38" s="139" t="s">
        <v>92</v>
      </c>
      <c r="AO38" s="137" t="s">
        <v>490</v>
      </c>
      <c r="AP38" s="138">
        <v>44986</v>
      </c>
      <c r="AQ38" s="121" t="s">
        <v>489</v>
      </c>
    </row>
    <row r="39" spans="1:43" ht="228">
      <c r="A39" s="153">
        <v>17</v>
      </c>
      <c r="B39" s="155" t="s">
        <v>30</v>
      </c>
      <c r="C39" s="155" t="s">
        <v>209</v>
      </c>
      <c r="D39" s="159" t="str">
        <f>_xlfn.IFERROR(VLOOKUP(B39,datos!$B$1:$C$21,2,0),"")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39" s="155" t="s">
        <v>54</v>
      </c>
      <c r="F39" s="155" t="s">
        <v>492</v>
      </c>
      <c r="G39" s="155" t="s">
        <v>493</v>
      </c>
      <c r="H39" s="155" t="s">
        <v>193</v>
      </c>
      <c r="I39" s="155" t="s">
        <v>491</v>
      </c>
      <c r="J39" s="155" t="s">
        <v>494</v>
      </c>
      <c r="K39" s="155" t="s">
        <v>155</v>
      </c>
      <c r="L39" s="161" t="s">
        <v>167</v>
      </c>
      <c r="M39" s="151" t="s">
        <v>12</v>
      </c>
      <c r="N39" s="163">
        <v>150</v>
      </c>
      <c r="O39" s="165" t="str">
        <f>_xlfn.IFERROR(VLOOKUP(P39,datos!$AC$2:$AE$7,3,0),"")</f>
        <v>Media</v>
      </c>
      <c r="P39" s="141">
        <f>+IF(OR(N39="",N39=0),"",IF(N39&lt;=datos!$AD$3,datos!$AC$3,IF(AND(N39&gt;datos!$AD$3,N39&lt;=datos!$AD$4),datos!$AC$4,IF(AND(N39&gt;datos!$AD$4,N39&lt;=datos!$AD$5),datos!$AC$5,IF(AND(N39&gt;datos!$AD$5,N39&lt;=datos!$AD$6),datos!$AC$6,IF(N39&gt;datos!$AD$7,datos!$AC$7,0))))))</f>
        <v>0.6</v>
      </c>
      <c r="Q39" s="155" t="s">
        <v>149</v>
      </c>
      <c r="R39" s="157" t="str">
        <f>_xlfn.IFERROR(VLOOKUP(Q39,datos!$AB$10:$AC$21,2,0),"")</f>
        <v>Menor</v>
      </c>
      <c r="S39" s="141">
        <f>_xlfn.IFERROR(IF(OR(Q39=datos!$AB$10,Q39=datos!$AB$16),"",VLOOKUP(Q39,datos!$AB$10:$AD$21,3,0)),"")</f>
        <v>0.4</v>
      </c>
      <c r="T39" s="143" t="str">
        <f ca="1">_xlfn.IFERROR(INDIRECT("datos!"&amp;HLOOKUP(R39,calculo_imp,2,FALSE)&amp;VLOOKUP(O39,calculo_prob,2,FALSE)),"")</f>
        <v>Moderado</v>
      </c>
      <c r="U39" s="95">
        <v>1</v>
      </c>
      <c r="V39" s="84" t="s">
        <v>525</v>
      </c>
      <c r="W39" s="83" t="s">
        <v>526</v>
      </c>
      <c r="X39" s="83" t="s">
        <v>527</v>
      </c>
      <c r="Y39" s="83" t="s">
        <v>528</v>
      </c>
      <c r="Z39" s="83" t="s">
        <v>529</v>
      </c>
      <c r="AA39" s="83" t="s">
        <v>530</v>
      </c>
      <c r="AB39" s="83" t="s">
        <v>531</v>
      </c>
      <c r="AC39" s="83" t="s">
        <v>532</v>
      </c>
      <c r="AD39" s="83" t="s">
        <v>533</v>
      </c>
      <c r="AE39" s="92" t="str">
        <f>IF(AF39="","",VLOOKUP(AF39,datos!$AT$6:$AU$9,2,0))</f>
        <v>Probabilidad</v>
      </c>
      <c r="AF39" s="84" t="s">
        <v>81</v>
      </c>
      <c r="AG39" s="84" t="s">
        <v>84</v>
      </c>
      <c r="AH39" s="87">
        <f>IF(AND(AF39="",AG39=""),"",IF(AF39="",0,VLOOKUP(AF39,datos!$AP$3:$AR$7,3,0))+IF(AG39="",0,VLOOKUP(AG39,datos!$AP$3:$AR$7,3,0)))</f>
        <v>0.3</v>
      </c>
      <c r="AI39" s="113" t="str">
        <f>IF(OR(AJ39="",AJ39=0),"",IF(AJ39&lt;=datos!$AC$3,datos!$AE$3,IF(AJ39&lt;=datos!$AC$4,datos!$AE$4,IF(AJ39&lt;=datos!$AC$5,datos!$AE$5,IF(AJ39&lt;=datos!$AC$6,datos!$AE$6,IF(AJ39&lt;=datos!$AC$7,datos!$AE$7,""))))))</f>
        <v>Media</v>
      </c>
      <c r="AJ39" s="106">
        <f>IF(AE39="","",IF(U39=1,IF(AE39="Probabilidad",P39-(P39*AH39),P39),IF(AE39="Probabilidad",#REF!-(#REF!*AH39),#REF!)))</f>
        <v>0.42</v>
      </c>
      <c r="AK39" s="107" t="str">
        <f>+IF(AL39&lt;=datos!$AD$11,datos!$AC$11,IF(AL39&lt;=datos!$AD$12,datos!$AC$12,IF(AL39&lt;=datos!$AD$13,datos!$AC$13,IF(AL39&lt;=datos!$AD$14,datos!$AC$14,IF(AL39&lt;=datos!$AD$15,datos!$AC$15,"")))))</f>
        <v>Menor</v>
      </c>
      <c r="AL39" s="106">
        <f>IF(AE39="","",IF(U39=1,IF(AE39="Impacto",S39-(S39*AH39),S39),IF(AE39="Impacto",#REF!-(#REF!*AH39),#REF!)))</f>
        <v>0.4</v>
      </c>
      <c r="AM39" s="107" t="str">
        <f ca="1" t="shared" si="6"/>
        <v>Moderado</v>
      </c>
      <c r="AN39" s="145" t="s">
        <v>92</v>
      </c>
      <c r="AO39" s="147" t="s">
        <v>634</v>
      </c>
      <c r="AP39" s="149" t="s">
        <v>635</v>
      </c>
      <c r="AQ39" s="151" t="s">
        <v>636</v>
      </c>
    </row>
    <row r="40" spans="1:43" ht="84">
      <c r="A40" s="154"/>
      <c r="B40" s="156"/>
      <c r="C40" s="156"/>
      <c r="D40" s="160"/>
      <c r="E40" s="156"/>
      <c r="F40" s="156"/>
      <c r="G40" s="156"/>
      <c r="H40" s="156"/>
      <c r="I40" s="156"/>
      <c r="J40" s="156"/>
      <c r="K40" s="156"/>
      <c r="L40" s="162"/>
      <c r="M40" s="152"/>
      <c r="N40" s="164"/>
      <c r="O40" s="166"/>
      <c r="P40" s="142"/>
      <c r="Q40" s="156"/>
      <c r="R40" s="158"/>
      <c r="S40" s="142" t="e">
        <f>IF(OR(#REF!=datos!$AB$10,#REF!=datos!$AB$16),"",VLOOKUP(#REF!,datos!$AA$10:$AC$21,3,0))</f>
        <v>#REF!</v>
      </c>
      <c r="T40" s="144"/>
      <c r="U40" s="96">
        <v>2</v>
      </c>
      <c r="V40" s="80" t="s">
        <v>534</v>
      </c>
      <c r="W40" s="79" t="s">
        <v>535</v>
      </c>
      <c r="X40" s="79" t="s">
        <v>536</v>
      </c>
      <c r="Y40" s="79" t="s">
        <v>537</v>
      </c>
      <c r="Z40" s="79" t="s">
        <v>538</v>
      </c>
      <c r="AA40" s="79" t="s">
        <v>539</v>
      </c>
      <c r="AB40" s="79" t="s">
        <v>540</v>
      </c>
      <c r="AC40" s="79" t="s">
        <v>541</v>
      </c>
      <c r="AD40" s="79" t="s">
        <v>542</v>
      </c>
      <c r="AE40" s="91" t="str">
        <f>IF(AF40="","",VLOOKUP(AF40,datos!$AT$6:$AU$9,2,0))</f>
        <v>Probabilidad</v>
      </c>
      <c r="AF40" s="80" t="s">
        <v>81</v>
      </c>
      <c r="AG40" s="80" t="s">
        <v>84</v>
      </c>
      <c r="AH40" s="88">
        <f>IF(AND(AF40="",AG40=""),"",IF(AF40="",0,VLOOKUP(AF40,datos!$AP$3:$AR$7,3,0))+IF(AG40="",0,VLOOKUP(AG40,datos!$AP$3:$AR$7,3,0)))</f>
        <v>0.3</v>
      </c>
      <c r="AI40" s="114" t="str">
        <f>IF(OR(AJ40="",AJ40=0),"",IF(AJ40&lt;=datos!$AC$3,datos!$AE$3,IF(AJ40&lt;=datos!$AC$4,datos!$AE$4,IF(AJ40&lt;=datos!$AC$5,datos!$AE$5,IF(AJ40&lt;=datos!$AC$6,datos!$AE$6,IF(AJ40&lt;=datos!$AC$7,datos!$AE$7,""))))))</f>
        <v>Baja</v>
      </c>
      <c r="AJ40" s="109">
        <f>IF(AE40="","",IF(U40=1,IF(AE40="Probabilidad",P40-(P40*AH40),P40),IF(AE40="Probabilidad",AJ39-(AJ39*AH40),AJ39)))</f>
        <v>0.294</v>
      </c>
      <c r="AK40" s="110" t="str">
        <f>+IF(AL40&lt;=datos!$AD$11,datos!$AC$11,IF(AL40&lt;=datos!$AD$12,datos!$AC$12,IF(AL40&lt;=datos!$AD$13,datos!$AC$13,IF(AL40&lt;=datos!$AD$14,datos!$AC$14,IF(AL40&lt;=datos!$AD$15,datos!$AC$15,"")))))</f>
        <v>Menor</v>
      </c>
      <c r="AL40" s="109">
        <f>IF(AE40="","",IF(U40=1,IF(AE40="Impacto",S40-(S40*AH40),S40),IF(AE40="Impacto",AL39-(AL39*AH40),AL39)))</f>
        <v>0.4</v>
      </c>
      <c r="AM40" s="110" t="str">
        <f ca="1" t="shared" si="6"/>
        <v>Moderado</v>
      </c>
      <c r="AN40" s="146"/>
      <c r="AO40" s="148"/>
      <c r="AP40" s="150"/>
      <c r="AQ40" s="152"/>
    </row>
    <row r="41" spans="1:43" ht="60.75" thickBot="1">
      <c r="A41" s="154"/>
      <c r="B41" s="156"/>
      <c r="C41" s="156"/>
      <c r="D41" s="160"/>
      <c r="E41" s="156"/>
      <c r="F41" s="156"/>
      <c r="G41" s="156"/>
      <c r="H41" s="156"/>
      <c r="I41" s="156"/>
      <c r="J41" s="156"/>
      <c r="K41" s="156"/>
      <c r="L41" s="162"/>
      <c r="M41" s="152"/>
      <c r="N41" s="164"/>
      <c r="O41" s="166"/>
      <c r="P41" s="142"/>
      <c r="Q41" s="156"/>
      <c r="R41" s="158"/>
      <c r="S41" s="142" t="e">
        <f>IF(OR(#REF!=datos!$AB$10,#REF!=datos!$AB$16),"",VLOOKUP(#REF!,datos!$AA$10:$AC$21,3,0))</f>
        <v>#REF!</v>
      </c>
      <c r="T41" s="144"/>
      <c r="U41" s="96">
        <v>3</v>
      </c>
      <c r="V41" s="80" t="s">
        <v>543</v>
      </c>
      <c r="W41" s="79" t="s">
        <v>544</v>
      </c>
      <c r="X41" s="79" t="s">
        <v>536</v>
      </c>
      <c r="Y41" s="79" t="s">
        <v>545</v>
      </c>
      <c r="Z41" s="79" t="s">
        <v>546</v>
      </c>
      <c r="AA41" s="79" t="s">
        <v>547</v>
      </c>
      <c r="AB41" s="79" t="s">
        <v>548</v>
      </c>
      <c r="AC41" s="79" t="s">
        <v>541</v>
      </c>
      <c r="AD41" s="79" t="s">
        <v>549</v>
      </c>
      <c r="AE41" s="91" t="str">
        <f>IF(AF41="","",VLOOKUP(AF41,datos!$AT$6:$AU$9,2,0))</f>
        <v>Probabilidad</v>
      </c>
      <c r="AF41" s="80" t="s">
        <v>81</v>
      </c>
      <c r="AG41" s="80" t="s">
        <v>84</v>
      </c>
      <c r="AH41" s="88">
        <f>IF(AND(AF41="",AG41=""),"",IF(AF41="",0,VLOOKUP(AF41,datos!$AP$3:$AR$7,3,0))+IF(AG41="",0,VLOOKUP(AG41,datos!$AP$3:$AR$7,3,0)))</f>
        <v>0.3</v>
      </c>
      <c r="AI41" s="114" t="str">
        <f>IF(OR(AJ41="",AJ41=0),"",IF(AJ41&lt;=datos!$AC$3,datos!$AE$3,IF(AJ41&lt;=datos!$AC$4,datos!$AE$4,IF(AJ41&lt;=datos!$AC$5,datos!$AE$5,IF(AJ41&lt;=datos!$AC$6,datos!$AE$6,IF(AJ41&lt;=datos!$AC$7,datos!$AE$7,""))))))</f>
        <v>Baja</v>
      </c>
      <c r="AJ41" s="109">
        <f>IF(AE41="","",IF(U41=1,IF(AE41="Probabilidad",P41-(P41*AH41),P41),IF(AE41="Probabilidad",AJ40-(AJ40*AH41),AJ40)))</f>
        <v>0.20579999999999998</v>
      </c>
      <c r="AK41" s="110" t="str">
        <f>+IF(AL41&lt;=datos!$AD$11,datos!$AC$11,IF(AL41&lt;=datos!$AD$12,datos!$AC$12,IF(AL41&lt;=datos!$AD$13,datos!$AC$13,IF(AL41&lt;=datos!$AD$14,datos!$AC$14,IF(AL41&lt;=datos!$AD$15,datos!$AC$15,"")))))</f>
        <v>Menor</v>
      </c>
      <c r="AL41" s="109">
        <f>IF(AE41="","",IF(U41=1,IF(AE41="Impacto",S41-(S41*AH41),S41),IF(AE41="Impacto",AL40-(AL40*AH41),AL40)))</f>
        <v>0.4</v>
      </c>
      <c r="AM41" s="110" t="str">
        <f ca="1" t="shared" si="6"/>
        <v>Moderado</v>
      </c>
      <c r="AN41" s="146"/>
      <c r="AO41" s="148"/>
      <c r="AP41" s="150"/>
      <c r="AQ41" s="152"/>
    </row>
    <row r="42" spans="1:43" ht="228.75" thickBot="1">
      <c r="A42" s="127">
        <v>18</v>
      </c>
      <c r="B42" s="82" t="s">
        <v>30</v>
      </c>
      <c r="C42" s="84" t="s">
        <v>209</v>
      </c>
      <c r="D42" s="92" t="str">
        <f>_xlfn.IFERROR(VLOOKUP(B42,datos!$B$1:$C$21,2,0),"")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2" s="82" t="s">
        <v>54</v>
      </c>
      <c r="F42" s="82" t="s">
        <v>495</v>
      </c>
      <c r="G42" s="82" t="s">
        <v>496</v>
      </c>
      <c r="H42" s="84" t="s">
        <v>193</v>
      </c>
      <c r="I42" s="84" t="s">
        <v>491</v>
      </c>
      <c r="J42" s="82" t="s">
        <v>497</v>
      </c>
      <c r="K42" s="82" t="s">
        <v>155</v>
      </c>
      <c r="L42" s="128" t="s">
        <v>167</v>
      </c>
      <c r="M42" s="122" t="s">
        <v>12</v>
      </c>
      <c r="N42" s="129">
        <v>50</v>
      </c>
      <c r="O42" s="135" t="str">
        <f>_xlfn.IFERROR(VLOOKUP(P42,datos!$AC$2:$AE$7,3,0),"")</f>
        <v>Media</v>
      </c>
      <c r="P42" s="131">
        <f>+IF(OR(N42="",N42=0),"",IF(N42&lt;=datos!$AD$3,datos!$AC$3,IF(AND(N42&gt;datos!$AD$3,N42&lt;=datos!$AD$4),datos!$AC$4,IF(AND(N42&gt;datos!$AD$4,N42&lt;=datos!$AD$5),datos!$AC$5,IF(AND(N42&gt;datos!$AD$5,N42&lt;=datos!$AD$6),datos!$AC$6,IF(N42&gt;datos!$AD$7,datos!$AC$7,0))))))</f>
        <v>0.6</v>
      </c>
      <c r="Q42" s="82" t="s">
        <v>149</v>
      </c>
      <c r="R42" s="136" t="str">
        <f>_xlfn.IFERROR(VLOOKUP(Q42,datos!$AB$10:$AC$21,2,0),"")</f>
        <v>Menor</v>
      </c>
      <c r="S42" s="131">
        <f>_xlfn.IFERROR(IF(OR(Q42=datos!$AB$10,Q42=datos!$AB$16),"",VLOOKUP(Q42,datos!$AB$10:$AD$21,3,0)),"")</f>
        <v>0.4</v>
      </c>
      <c r="T42" s="124" t="str">
        <f aca="true" ca="1" t="shared" si="7" ref="T42:T47">_xlfn.IFERROR(INDIRECT("datos!"&amp;HLOOKUP(R42,calculo_imp,2,FALSE)&amp;VLOOKUP(O42,calculo_prob,2,FALSE)),"")</f>
        <v>Moderado</v>
      </c>
      <c r="U42" s="98">
        <v>1</v>
      </c>
      <c r="V42" s="82" t="s">
        <v>525</v>
      </c>
      <c r="W42" s="81" t="s">
        <v>526</v>
      </c>
      <c r="X42" s="81" t="s">
        <v>527</v>
      </c>
      <c r="Y42" s="81" t="s">
        <v>528</v>
      </c>
      <c r="Z42" s="81" t="s">
        <v>529</v>
      </c>
      <c r="AA42" s="81" t="s">
        <v>530</v>
      </c>
      <c r="AB42" s="81" t="s">
        <v>531</v>
      </c>
      <c r="AC42" s="81" t="s">
        <v>532</v>
      </c>
      <c r="AD42" s="81" t="s">
        <v>533</v>
      </c>
      <c r="AE42" s="90" t="str">
        <f>IF(AF42="","",VLOOKUP(AF42,datos!$AT$6:$AU$9,2,0))</f>
        <v>Probabilidad</v>
      </c>
      <c r="AF42" s="82" t="s">
        <v>81</v>
      </c>
      <c r="AG42" s="82" t="s">
        <v>84</v>
      </c>
      <c r="AH42" s="87">
        <f>IF(AND(AF42="",AG42=""),"",IF(AF42="",0,VLOOKUP(AF42,datos!$AP$3:$AR$7,3,0))+IF(AG42="",0,VLOOKUP(AG42,datos!$AP$3:$AR$7,3,0)))</f>
        <v>0.3</v>
      </c>
      <c r="AI42" s="113" t="str">
        <f>IF(OR(AJ42="",AJ42=0),"",IF(AJ42&lt;=datos!$AC$3,datos!$AE$3,IF(AJ42&lt;=datos!$AC$4,datos!$AE$4,IF(AJ42&lt;=datos!$AC$5,datos!$AE$5,IF(AJ42&lt;=datos!$AC$6,datos!$AE$6,IF(AJ42&lt;=datos!$AC$7,datos!$AE$7,""))))))</f>
        <v>Media</v>
      </c>
      <c r="AJ42" s="106">
        <f>IF(AE42="","",IF(U42=1,IF(AE42="Probabilidad",P42-(P42*AH42),P42),IF(AE42="Probabilidad",#REF!-(#REF!*AH42),#REF!)))</f>
        <v>0.42</v>
      </c>
      <c r="AK42" s="107" t="str">
        <f>+IF(AL42&lt;=datos!$AD$11,datos!$AC$11,IF(AL42&lt;=datos!$AD$12,datos!$AC$12,IF(AL42&lt;=datos!$AD$13,datos!$AC$13,IF(AL42&lt;=datos!$AD$14,datos!$AC$14,IF(AL42&lt;=datos!$AD$15,datos!$AC$15,"")))))</f>
        <v>Menor</v>
      </c>
      <c r="AL42" s="106">
        <f>IF(AE42="","",IF(U42=1,IF(AE42="Impacto",S42-(S42*AH42),S42),IF(AE42="Impacto",#REF!-(#REF!*AH42),#REF!)))</f>
        <v>0.4</v>
      </c>
      <c r="AM42" s="107" t="str">
        <f ca="1" t="shared" si="6"/>
        <v>Moderado</v>
      </c>
      <c r="AN42" s="139" t="s">
        <v>92</v>
      </c>
      <c r="AO42" s="137" t="s">
        <v>634</v>
      </c>
      <c r="AP42" s="138" t="s">
        <v>635</v>
      </c>
      <c r="AQ42" s="121" t="s">
        <v>636</v>
      </c>
    </row>
    <row r="43" spans="1:43" ht="228.75" thickBot="1">
      <c r="A43" s="132">
        <v>19</v>
      </c>
      <c r="B43" s="84" t="s">
        <v>30</v>
      </c>
      <c r="C43" s="84" t="s">
        <v>209</v>
      </c>
      <c r="D43" s="92" t="str">
        <f>_xlfn.IFERROR(VLOOKUP(B43,datos!$B$1:$C$21,2,0),"")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3" s="84" t="s">
        <v>54</v>
      </c>
      <c r="F43" s="84" t="s">
        <v>498</v>
      </c>
      <c r="G43" s="84" t="s">
        <v>499</v>
      </c>
      <c r="H43" s="84" t="s">
        <v>193</v>
      </c>
      <c r="I43" s="84" t="s">
        <v>491</v>
      </c>
      <c r="J43" s="84" t="s">
        <v>500</v>
      </c>
      <c r="K43" s="84" t="s">
        <v>155</v>
      </c>
      <c r="L43" s="133" t="s">
        <v>167</v>
      </c>
      <c r="M43" s="121" t="s">
        <v>12</v>
      </c>
      <c r="N43" s="134">
        <v>50</v>
      </c>
      <c r="O43" s="130" t="str">
        <f>_xlfn.IFERROR(VLOOKUP(P43,datos!$AC$2:$AE$7,3,0),"")</f>
        <v>Media</v>
      </c>
      <c r="P43" s="123">
        <f>+IF(OR(N43="",N43=0),"",IF(N43&lt;=datos!$AD$3,datos!$AC$3,IF(AND(N43&gt;datos!$AD$3,N43&lt;=datos!$AD$4),datos!$AC$4,IF(AND(N43&gt;datos!$AD$4,N43&lt;=datos!$AD$5),datos!$AC$5,IF(AND(N43&gt;datos!$AD$5,N43&lt;=datos!$AD$6),datos!$AC$6,IF(N43&gt;datos!$AD$7,datos!$AC$7,0))))))</f>
        <v>0.6</v>
      </c>
      <c r="Q43" s="84" t="s">
        <v>149</v>
      </c>
      <c r="R43" s="125" t="str">
        <f>_xlfn.IFERROR(VLOOKUP(Q43,datos!$AB$10:$AC$21,2,0),"")</f>
        <v>Menor</v>
      </c>
      <c r="S43" s="123">
        <f>_xlfn.IFERROR(IF(OR(Q43=datos!$AB$10,Q43=datos!$AB$16),"",VLOOKUP(Q43,datos!$AB$10:$AD$21,3,0)),"")</f>
        <v>0.4</v>
      </c>
      <c r="T43" s="126" t="str">
        <f ca="1" t="shared" si="7"/>
        <v>Moderado</v>
      </c>
      <c r="U43" s="95">
        <v>1</v>
      </c>
      <c r="V43" s="84" t="s">
        <v>525</v>
      </c>
      <c r="W43" s="83" t="s">
        <v>526</v>
      </c>
      <c r="X43" s="83" t="s">
        <v>527</v>
      </c>
      <c r="Y43" s="83" t="s">
        <v>528</v>
      </c>
      <c r="Z43" s="83" t="s">
        <v>529</v>
      </c>
      <c r="AA43" s="83" t="s">
        <v>530</v>
      </c>
      <c r="AB43" s="83" t="s">
        <v>531</v>
      </c>
      <c r="AC43" s="83" t="s">
        <v>532</v>
      </c>
      <c r="AD43" s="83" t="s">
        <v>533</v>
      </c>
      <c r="AE43" s="92" t="str">
        <f>IF(AF43="","",VLOOKUP(AF43,datos!$AT$6:$AU$9,2,0))</f>
        <v>Probabilidad</v>
      </c>
      <c r="AF43" s="84" t="s">
        <v>81</v>
      </c>
      <c r="AG43" s="84" t="s">
        <v>84</v>
      </c>
      <c r="AH43" s="87">
        <f>IF(AND(AF43="",AG43=""),"",IF(AF43="",0,VLOOKUP(AF43,datos!$AP$3:$AR$7,3,0))+IF(AG43="",0,VLOOKUP(AG43,datos!$AP$3:$AR$7,3,0)))</f>
        <v>0.3</v>
      </c>
      <c r="AI43" s="113" t="str">
        <f>IF(OR(AJ43="",AJ43=0),"",IF(AJ43&lt;=datos!$AC$3,datos!$AE$3,IF(AJ43&lt;=datos!$AC$4,datos!$AE$4,IF(AJ43&lt;=datos!$AC$5,datos!$AE$5,IF(AJ43&lt;=datos!$AC$6,datos!$AE$6,IF(AJ43&lt;=datos!$AC$7,datos!$AE$7,""))))))</f>
        <v>Media</v>
      </c>
      <c r="AJ43" s="106">
        <f>IF(AE43="","",IF(U43=1,IF(AE43="Probabilidad",P43-(P43*AH43),P43),IF(AE43="Probabilidad",#REF!-(#REF!*AH43),#REF!)))</f>
        <v>0.42</v>
      </c>
      <c r="AK43" s="107" t="str">
        <f>+IF(AL43&lt;=datos!$AD$11,datos!$AC$11,IF(AL43&lt;=datos!$AD$12,datos!$AC$12,IF(AL43&lt;=datos!$AD$13,datos!$AC$13,IF(AL43&lt;=datos!$AD$14,datos!$AC$14,IF(AL43&lt;=datos!$AD$15,datos!$AC$15,"")))))</f>
        <v>Menor</v>
      </c>
      <c r="AL43" s="106">
        <f>IF(AE43="","",IF(U43=1,IF(AE43="Impacto",S43-(S43*AH43),S43),IF(AE43="Impacto",#REF!-(#REF!*AH43),#REF!)))</f>
        <v>0.4</v>
      </c>
      <c r="AM43" s="107" t="str">
        <f ca="1" t="shared" si="6"/>
        <v>Moderado</v>
      </c>
      <c r="AN43" s="139" t="s">
        <v>92</v>
      </c>
      <c r="AO43" s="137" t="s">
        <v>634</v>
      </c>
      <c r="AP43" s="138" t="s">
        <v>635</v>
      </c>
      <c r="AQ43" s="121" t="s">
        <v>636</v>
      </c>
    </row>
    <row r="44" spans="1:43" ht="228.75" thickBot="1">
      <c r="A44" s="132">
        <v>20</v>
      </c>
      <c r="B44" s="84" t="s">
        <v>30</v>
      </c>
      <c r="C44" s="84" t="s">
        <v>209</v>
      </c>
      <c r="D44" s="92" t="str">
        <f>_xlfn.IFERROR(VLOOKUP(B44,datos!$B$1:$C$21,2,0),"")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4" s="84" t="s">
        <v>54</v>
      </c>
      <c r="F44" s="84" t="s">
        <v>501</v>
      </c>
      <c r="G44" s="84" t="s">
        <v>502</v>
      </c>
      <c r="H44" s="84" t="s">
        <v>193</v>
      </c>
      <c r="I44" s="84" t="s">
        <v>491</v>
      </c>
      <c r="J44" s="84" t="s">
        <v>503</v>
      </c>
      <c r="K44" s="84" t="s">
        <v>155</v>
      </c>
      <c r="L44" s="133" t="s">
        <v>167</v>
      </c>
      <c r="M44" s="121" t="s">
        <v>12</v>
      </c>
      <c r="N44" s="134">
        <v>50</v>
      </c>
      <c r="O44" s="130" t="str">
        <f>_xlfn.IFERROR(VLOOKUP(P44,datos!$AC$2:$AE$7,3,0),"")</f>
        <v>Media</v>
      </c>
      <c r="P44" s="123">
        <f>+IF(OR(N44="",N44=0),"",IF(N44&lt;=datos!$AD$3,datos!$AC$3,IF(AND(N44&gt;datos!$AD$3,N44&lt;=datos!$AD$4),datos!$AC$4,IF(AND(N44&gt;datos!$AD$4,N44&lt;=datos!$AD$5),datos!$AC$5,IF(AND(N44&gt;datos!$AD$5,N44&lt;=datos!$AD$6),datos!$AC$6,IF(N44&gt;datos!$AD$7,datos!$AC$7,0))))))</f>
        <v>0.6</v>
      </c>
      <c r="Q44" s="84" t="s">
        <v>149</v>
      </c>
      <c r="R44" s="125" t="str">
        <f>_xlfn.IFERROR(VLOOKUP(Q44,datos!$AB$10:$AC$21,2,0),"")</f>
        <v>Menor</v>
      </c>
      <c r="S44" s="123">
        <f>_xlfn.IFERROR(IF(OR(Q44=datos!$AB$10,Q44=datos!$AB$16),"",VLOOKUP(Q44,datos!$AB$10:$AD$21,3,0)),"")</f>
        <v>0.4</v>
      </c>
      <c r="T44" s="126" t="str">
        <f ca="1" t="shared" si="7"/>
        <v>Moderado</v>
      </c>
      <c r="U44" s="95">
        <v>1</v>
      </c>
      <c r="V44" s="84" t="s">
        <v>525</v>
      </c>
      <c r="W44" s="83" t="s">
        <v>526</v>
      </c>
      <c r="X44" s="83" t="s">
        <v>527</v>
      </c>
      <c r="Y44" s="83" t="s">
        <v>528</v>
      </c>
      <c r="Z44" s="83" t="s">
        <v>529</v>
      </c>
      <c r="AA44" s="83" t="s">
        <v>530</v>
      </c>
      <c r="AB44" s="83" t="s">
        <v>531</v>
      </c>
      <c r="AC44" s="83" t="s">
        <v>532</v>
      </c>
      <c r="AD44" s="83" t="s">
        <v>533</v>
      </c>
      <c r="AE44" s="92" t="str">
        <f>IF(AF44="","",VLOOKUP(AF44,datos!$AT$6:$AU$9,2,0))</f>
        <v>Probabilidad</v>
      </c>
      <c r="AF44" s="84" t="s">
        <v>81</v>
      </c>
      <c r="AG44" s="84" t="s">
        <v>84</v>
      </c>
      <c r="AH44" s="87">
        <f>IF(AND(AF44="",AG44=""),"",IF(AF44="",0,VLOOKUP(AF44,datos!$AP$3:$AR$7,3,0))+IF(AG44="",0,VLOOKUP(AG44,datos!$AP$3:$AR$7,3,0)))</f>
        <v>0.3</v>
      </c>
      <c r="AI44" s="113" t="str">
        <f>IF(OR(AJ44="",AJ44=0),"",IF(AJ44&lt;=datos!$AC$3,datos!$AE$3,IF(AJ44&lt;=datos!$AC$4,datos!$AE$4,IF(AJ44&lt;=datos!$AC$5,datos!$AE$5,IF(AJ44&lt;=datos!$AC$6,datos!$AE$6,IF(AJ44&lt;=datos!$AC$7,datos!$AE$7,""))))))</f>
        <v>Media</v>
      </c>
      <c r="AJ44" s="106">
        <f>IF(AE44="","",IF(U44=1,IF(AE44="Probabilidad",P44-(P44*AH44),P44),IF(AE44="Probabilidad",#REF!-(#REF!*AH44),#REF!)))</f>
        <v>0.42</v>
      </c>
      <c r="AK44" s="107" t="str">
        <f>+IF(AL44&lt;=datos!$AD$11,datos!$AC$11,IF(AL44&lt;=datos!$AD$12,datos!$AC$12,IF(AL44&lt;=datos!$AD$13,datos!$AC$13,IF(AL44&lt;=datos!$AD$14,datos!$AC$14,IF(AL44&lt;=datos!$AD$15,datos!$AC$15,"")))))</f>
        <v>Menor</v>
      </c>
      <c r="AL44" s="106">
        <f>IF(AE44="","",IF(U44=1,IF(AE44="Impacto",S44-(S44*AH44),S44),IF(AE44="Impacto",#REF!-(#REF!*AH44),#REF!)))</f>
        <v>0.4</v>
      </c>
      <c r="AM44" s="107" t="str">
        <f ca="1" t="shared" si="6"/>
        <v>Moderado</v>
      </c>
      <c r="AN44" s="139" t="s">
        <v>92</v>
      </c>
      <c r="AO44" s="137" t="s">
        <v>634</v>
      </c>
      <c r="AP44" s="138" t="s">
        <v>635</v>
      </c>
      <c r="AQ44" s="121" t="s">
        <v>636</v>
      </c>
    </row>
    <row r="45" spans="1:43" ht="108.75" thickBot="1">
      <c r="A45" s="127">
        <v>21</v>
      </c>
      <c r="B45" s="82" t="s">
        <v>30</v>
      </c>
      <c r="C45" s="84" t="s">
        <v>209</v>
      </c>
      <c r="D45" s="92" t="str">
        <f>_xlfn.IFERROR(VLOOKUP(B45,datos!$B$1:$C$21,2,0),"")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5" s="82" t="s">
        <v>54</v>
      </c>
      <c r="F45" s="82" t="s">
        <v>504</v>
      </c>
      <c r="G45" s="82" t="s">
        <v>505</v>
      </c>
      <c r="H45" s="84" t="s">
        <v>193</v>
      </c>
      <c r="I45" s="84" t="s">
        <v>491</v>
      </c>
      <c r="J45" s="82" t="s">
        <v>506</v>
      </c>
      <c r="K45" s="82" t="s">
        <v>155</v>
      </c>
      <c r="L45" s="128" t="s">
        <v>167</v>
      </c>
      <c r="M45" s="122" t="s">
        <v>12</v>
      </c>
      <c r="N45" s="129">
        <v>200</v>
      </c>
      <c r="O45" s="135" t="str">
        <f>_xlfn.IFERROR(VLOOKUP(P45,datos!$AC$2:$AE$7,3,0),"")</f>
        <v>Media</v>
      </c>
      <c r="P45" s="131">
        <f>+IF(OR(N45="",N45=0),"",IF(N45&lt;=datos!$AD$3,datos!$AC$3,IF(AND(N45&gt;datos!$AD$3,N45&lt;=datos!$AD$4),datos!$AC$4,IF(AND(N45&gt;datos!$AD$4,N45&lt;=datos!$AD$5),datos!$AC$5,IF(AND(N45&gt;datos!$AD$5,N45&lt;=datos!$AD$6),datos!$AC$6,IF(N45&gt;datos!$AD$7,datos!$AC$7,0))))))</f>
        <v>0.6</v>
      </c>
      <c r="Q45" s="82" t="s">
        <v>149</v>
      </c>
      <c r="R45" s="136" t="str">
        <f>_xlfn.IFERROR(VLOOKUP(Q45,datos!$AB$10:$AC$21,2,0),"")</f>
        <v>Menor</v>
      </c>
      <c r="S45" s="131">
        <f>_xlfn.IFERROR(IF(OR(Q45=datos!$AB$10,Q45=datos!$AB$16),"",VLOOKUP(Q45,datos!$AB$10:$AD$21,3,0)),"")</f>
        <v>0.4</v>
      </c>
      <c r="T45" s="124" t="str">
        <f ca="1" t="shared" si="7"/>
        <v>Moderado</v>
      </c>
      <c r="U45" s="98">
        <v>1</v>
      </c>
      <c r="V45" s="82" t="s">
        <v>550</v>
      </c>
      <c r="W45" s="81" t="s">
        <v>551</v>
      </c>
      <c r="X45" s="81" t="s">
        <v>552</v>
      </c>
      <c r="Y45" s="81" t="s">
        <v>553</v>
      </c>
      <c r="Z45" s="81" t="s">
        <v>554</v>
      </c>
      <c r="AA45" s="81" t="s">
        <v>555</v>
      </c>
      <c r="AB45" s="81" t="s">
        <v>556</v>
      </c>
      <c r="AC45" s="81" t="s">
        <v>541</v>
      </c>
      <c r="AD45" s="81" t="s">
        <v>557</v>
      </c>
      <c r="AE45" s="90" t="str">
        <f>IF(AF45="","",VLOOKUP(AF45,datos!$AT$6:$AU$9,2,0))</f>
        <v>Probabilidad</v>
      </c>
      <c r="AF45" s="82" t="s">
        <v>81</v>
      </c>
      <c r="AG45" s="82" t="s">
        <v>84</v>
      </c>
      <c r="AH45" s="87">
        <f>IF(AND(AF45="",AG45=""),"",IF(AF45="",0,VLOOKUP(AF45,datos!$AP$3:$AR$7,3,0))+IF(AG45="",0,VLOOKUP(AG45,datos!$AP$3:$AR$7,3,0)))</f>
        <v>0.3</v>
      </c>
      <c r="AI45" s="113" t="str">
        <f>IF(OR(AJ45="",AJ45=0),"",IF(AJ45&lt;=datos!$AC$3,datos!$AE$3,IF(AJ45&lt;=datos!$AC$4,datos!$AE$4,IF(AJ45&lt;=datos!$AC$5,datos!$AE$5,IF(AJ45&lt;=datos!$AC$6,datos!$AE$6,IF(AJ45&lt;=datos!$AC$7,datos!$AE$7,""))))))</f>
        <v>Media</v>
      </c>
      <c r="AJ45" s="106">
        <f>IF(AE45="","",IF(U45=1,IF(AE45="Probabilidad",P45-(P45*AH45),P45),IF(AE45="Probabilidad",#REF!-(#REF!*AH45),#REF!)))</f>
        <v>0.42</v>
      </c>
      <c r="AK45" s="107" t="str">
        <f>+IF(AL45&lt;=datos!$AD$11,datos!$AC$11,IF(AL45&lt;=datos!$AD$12,datos!$AC$12,IF(AL45&lt;=datos!$AD$13,datos!$AC$13,IF(AL45&lt;=datos!$AD$14,datos!$AC$14,IF(AL45&lt;=datos!$AD$15,datos!$AC$15,"")))))</f>
        <v>Menor</v>
      </c>
      <c r="AL45" s="106">
        <f>IF(AE45="","",IF(U45=1,IF(AE45="Impacto",S45-(S45*AH45),S45),IF(AE45="Impacto",#REF!-(#REF!*AH45),#REF!)))</f>
        <v>0.4</v>
      </c>
      <c r="AM45" s="107" t="str">
        <f aca="true" ca="1" t="shared" si="8" ref="AM45:AM72">_xlfn.IFERROR(INDIRECT("datos!"&amp;HLOOKUP(AK45,calculo_imp,2,FALSE)&amp;VLOOKUP(AI45,calculo_prob,2,FALSE)),"")</f>
        <v>Moderado</v>
      </c>
      <c r="AN45" s="139" t="s">
        <v>92</v>
      </c>
      <c r="AO45" s="137" t="s">
        <v>634</v>
      </c>
      <c r="AP45" s="138" t="s">
        <v>635</v>
      </c>
      <c r="AQ45" s="121" t="s">
        <v>637</v>
      </c>
    </row>
    <row r="46" spans="1:43" ht="108.75" thickBot="1">
      <c r="A46" s="132">
        <v>22</v>
      </c>
      <c r="B46" s="84" t="s">
        <v>30</v>
      </c>
      <c r="C46" s="84" t="s">
        <v>209</v>
      </c>
      <c r="D46" s="92" t="str">
        <f>_xlfn.IFERROR(VLOOKUP(B46,datos!$B$1:$C$21,2,0),"")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6" s="84" t="s">
        <v>54</v>
      </c>
      <c r="F46" s="84" t="s">
        <v>507</v>
      </c>
      <c r="G46" s="84" t="s">
        <v>508</v>
      </c>
      <c r="H46" s="84" t="s">
        <v>193</v>
      </c>
      <c r="I46" s="84" t="s">
        <v>491</v>
      </c>
      <c r="J46" s="84" t="s">
        <v>509</v>
      </c>
      <c r="K46" s="84" t="s">
        <v>155</v>
      </c>
      <c r="L46" s="133" t="s">
        <v>167</v>
      </c>
      <c r="M46" s="121" t="s">
        <v>12</v>
      </c>
      <c r="N46" s="134">
        <v>200</v>
      </c>
      <c r="O46" s="130" t="str">
        <f>_xlfn.IFERROR(VLOOKUP(P46,datos!$AC$2:$AE$7,3,0),"")</f>
        <v>Media</v>
      </c>
      <c r="P46" s="123">
        <f>+IF(OR(N46="",N46=0),"",IF(N46&lt;=datos!$AD$3,datos!$AC$3,IF(AND(N46&gt;datos!$AD$3,N46&lt;=datos!$AD$4),datos!$AC$4,IF(AND(N46&gt;datos!$AD$4,N46&lt;=datos!$AD$5),datos!$AC$5,IF(AND(N46&gt;datos!$AD$5,N46&lt;=datos!$AD$6),datos!$AC$6,IF(N46&gt;datos!$AD$7,datos!$AC$7,0))))))</f>
        <v>0.6</v>
      </c>
      <c r="Q46" s="84" t="s">
        <v>149</v>
      </c>
      <c r="R46" s="125" t="str">
        <f>_xlfn.IFERROR(VLOOKUP(Q46,datos!$AB$10:$AC$21,2,0),"")</f>
        <v>Menor</v>
      </c>
      <c r="S46" s="123">
        <f>_xlfn.IFERROR(IF(OR(Q46=datos!$AB$10,Q46=datos!$AB$16),"",VLOOKUP(Q46,datos!$AB$10:$AD$21,3,0)),"")</f>
        <v>0.4</v>
      </c>
      <c r="T46" s="126" t="str">
        <f ca="1" t="shared" si="7"/>
        <v>Moderado</v>
      </c>
      <c r="U46" s="95">
        <v>1</v>
      </c>
      <c r="V46" s="84" t="s">
        <v>558</v>
      </c>
      <c r="W46" s="83" t="s">
        <v>526</v>
      </c>
      <c r="X46" s="83" t="s">
        <v>559</v>
      </c>
      <c r="Y46" s="83" t="s">
        <v>560</v>
      </c>
      <c r="Z46" s="83" t="s">
        <v>561</v>
      </c>
      <c r="AA46" s="83" t="s">
        <v>562</v>
      </c>
      <c r="AB46" s="83" t="s">
        <v>563</v>
      </c>
      <c r="AC46" s="83" t="s">
        <v>541</v>
      </c>
      <c r="AD46" s="83" t="s">
        <v>564</v>
      </c>
      <c r="AE46" s="92" t="str">
        <f>IF(AF46="","",VLOOKUP(AF46,datos!$AT$6:$AU$9,2,0))</f>
        <v>Probabilidad</v>
      </c>
      <c r="AF46" s="84" t="s">
        <v>81</v>
      </c>
      <c r="AG46" s="84" t="s">
        <v>84</v>
      </c>
      <c r="AH46" s="87">
        <f>IF(AND(AF46="",AG46=""),"",IF(AF46="",0,VLOOKUP(AF46,datos!$AP$3:$AR$7,3,0))+IF(AG46="",0,VLOOKUP(AG46,datos!$AP$3:$AR$7,3,0)))</f>
        <v>0.3</v>
      </c>
      <c r="AI46" s="113" t="str">
        <f>IF(OR(AJ46="",AJ46=0),"",IF(AJ46&lt;=datos!$AC$3,datos!$AE$3,IF(AJ46&lt;=datos!$AC$4,datos!$AE$4,IF(AJ46&lt;=datos!$AC$5,datos!$AE$5,IF(AJ46&lt;=datos!$AC$6,datos!$AE$6,IF(AJ46&lt;=datos!$AC$7,datos!$AE$7,""))))))</f>
        <v>Media</v>
      </c>
      <c r="AJ46" s="106">
        <f>IF(AE46="","",IF(U46=1,IF(AE46="Probabilidad",P46-(P46*AH46),P46),IF(AE46="Probabilidad",#REF!-(#REF!*AH46),#REF!)))</f>
        <v>0.42</v>
      </c>
      <c r="AK46" s="107" t="str">
        <f>+IF(AL46&lt;=datos!$AD$11,datos!$AC$11,IF(AL46&lt;=datos!$AD$12,datos!$AC$12,IF(AL46&lt;=datos!$AD$13,datos!$AC$13,IF(AL46&lt;=datos!$AD$14,datos!$AC$14,IF(AL46&lt;=datos!$AD$15,datos!$AC$15,"")))))</f>
        <v>Menor</v>
      </c>
      <c r="AL46" s="106">
        <f>IF(AE46="","",IF(U46=1,IF(AE46="Impacto",S46-(S46*AH46),S46),IF(AE46="Impacto",#REF!-(#REF!*AH46),#REF!)))</f>
        <v>0.4</v>
      </c>
      <c r="AM46" s="107" t="str">
        <f ca="1" t="shared" si="8"/>
        <v>Moderado</v>
      </c>
      <c r="AN46" s="139" t="s">
        <v>92</v>
      </c>
      <c r="AO46" s="137" t="s">
        <v>634</v>
      </c>
      <c r="AP46" s="138" t="s">
        <v>635</v>
      </c>
      <c r="AQ46" s="121" t="s">
        <v>638</v>
      </c>
    </row>
    <row r="47" spans="1:43" ht="144">
      <c r="A47" s="153">
        <v>23</v>
      </c>
      <c r="B47" s="155" t="s">
        <v>30</v>
      </c>
      <c r="C47" s="155" t="s">
        <v>209</v>
      </c>
      <c r="D47" s="159" t="str">
        <f>_xlfn.IFERROR(VLOOKUP(B47,datos!$B$1:$C$21,2,0),"")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7" s="155" t="s">
        <v>54</v>
      </c>
      <c r="F47" s="155" t="s">
        <v>510</v>
      </c>
      <c r="G47" s="155" t="s">
        <v>511</v>
      </c>
      <c r="H47" s="155" t="s">
        <v>193</v>
      </c>
      <c r="I47" s="155" t="s">
        <v>491</v>
      </c>
      <c r="J47" s="155" t="s">
        <v>512</v>
      </c>
      <c r="K47" s="155" t="s">
        <v>155</v>
      </c>
      <c r="L47" s="161" t="s">
        <v>167</v>
      </c>
      <c r="M47" s="151" t="s">
        <v>12</v>
      </c>
      <c r="N47" s="163">
        <v>20</v>
      </c>
      <c r="O47" s="165" t="str">
        <f>_xlfn.IFERROR(VLOOKUP(P47,datos!$AC$2:$AE$7,3,0),"")</f>
        <v>Baja</v>
      </c>
      <c r="P47" s="141">
        <f>+IF(OR(N47="",N47=0),"",IF(N47&lt;=datos!$AD$3,datos!$AC$3,IF(AND(N47&gt;datos!$AD$3,N47&lt;=datos!$AD$4),datos!$AC$4,IF(AND(N47&gt;datos!$AD$4,N47&lt;=datos!$AD$5),datos!$AC$5,IF(AND(N47&gt;datos!$AD$5,N47&lt;=datos!$AD$6),datos!$AC$6,IF(N47&gt;datos!$AD$7,datos!$AC$7,0))))))</f>
        <v>0.4</v>
      </c>
      <c r="Q47" s="155" t="s">
        <v>149</v>
      </c>
      <c r="R47" s="157" t="str">
        <f>_xlfn.IFERROR(VLOOKUP(Q47,datos!$AB$10:$AC$21,2,0),"")</f>
        <v>Menor</v>
      </c>
      <c r="S47" s="141">
        <f>_xlfn.IFERROR(IF(OR(Q47=datos!$AB$10,Q47=datos!$AB$16),"",VLOOKUP(Q47,datos!$AB$10:$AD$21,3,0)),"")</f>
        <v>0.4</v>
      </c>
      <c r="T47" s="143" t="str">
        <f ca="1" t="shared" si="7"/>
        <v>Moderado</v>
      </c>
      <c r="U47" s="95">
        <v>1</v>
      </c>
      <c r="V47" s="84" t="s">
        <v>565</v>
      </c>
      <c r="W47" s="83" t="s">
        <v>566</v>
      </c>
      <c r="X47" s="83" t="s">
        <v>567</v>
      </c>
      <c r="Y47" s="83" t="s">
        <v>568</v>
      </c>
      <c r="Z47" s="83" t="s">
        <v>569</v>
      </c>
      <c r="AA47" s="83" t="s">
        <v>570</v>
      </c>
      <c r="AB47" s="83" t="s">
        <v>571</v>
      </c>
      <c r="AC47" s="83" t="s">
        <v>572</v>
      </c>
      <c r="AD47" s="83" t="s">
        <v>573</v>
      </c>
      <c r="AE47" s="92" t="str">
        <f>IF(AF47="","",VLOOKUP(AF47,datos!$AT$6:$AU$9,2,0))</f>
        <v>Probabilidad</v>
      </c>
      <c r="AF47" s="84" t="s">
        <v>80</v>
      </c>
      <c r="AG47" s="84" t="s">
        <v>84</v>
      </c>
      <c r="AH47" s="87">
        <f>IF(AND(AF47="",AG47=""),"",IF(AF47="",0,VLOOKUP(AF47,datos!$AP$3:$AR$7,3,0))+IF(AG47="",0,VLOOKUP(AG47,datos!$AP$3:$AR$7,3,0)))</f>
        <v>0.4</v>
      </c>
      <c r="AI47" s="113" t="str">
        <f>IF(OR(AJ47="",AJ47=0),"",IF(AJ47&lt;=datos!$AC$3,datos!$AE$3,IF(AJ47&lt;=datos!$AC$4,datos!$AE$4,IF(AJ47&lt;=datos!$AC$5,datos!$AE$5,IF(AJ47&lt;=datos!$AC$6,datos!$AE$6,IF(AJ47&lt;=datos!$AC$7,datos!$AE$7,""))))))</f>
        <v>Baja</v>
      </c>
      <c r="AJ47" s="106">
        <f>IF(AE47="","",IF(U47=1,IF(AE47="Probabilidad",P47-(P47*AH47),P47),IF(AE47="Probabilidad",#REF!-(#REF!*AH47),#REF!)))</f>
        <v>0.24</v>
      </c>
      <c r="AK47" s="107" t="str">
        <f>+IF(AL47&lt;=datos!$AD$11,datos!$AC$11,IF(AL47&lt;=datos!$AD$12,datos!$AC$12,IF(AL47&lt;=datos!$AD$13,datos!$AC$13,IF(AL47&lt;=datos!$AD$14,datos!$AC$14,IF(AL47&lt;=datos!$AD$15,datos!$AC$15,"")))))</f>
        <v>Menor</v>
      </c>
      <c r="AL47" s="106">
        <f>IF(AE47="","",IF(U47=1,IF(AE47="Impacto",S47-(S47*AH47),S47),IF(AE47="Impacto",#REF!-(#REF!*AH47),#REF!)))</f>
        <v>0.4</v>
      </c>
      <c r="AM47" s="107" t="str">
        <f ca="1" t="shared" si="8"/>
        <v>Moderado</v>
      </c>
      <c r="AN47" s="145" t="s">
        <v>92</v>
      </c>
      <c r="AO47" s="147" t="s">
        <v>639</v>
      </c>
      <c r="AP47" s="149" t="s">
        <v>635</v>
      </c>
      <c r="AQ47" s="151" t="s">
        <v>640</v>
      </c>
    </row>
    <row r="48" spans="1:43" ht="48.75" thickBot="1">
      <c r="A48" s="154"/>
      <c r="B48" s="156"/>
      <c r="C48" s="156"/>
      <c r="D48" s="160"/>
      <c r="E48" s="156"/>
      <c r="F48" s="156"/>
      <c r="G48" s="156"/>
      <c r="H48" s="156"/>
      <c r="I48" s="156"/>
      <c r="J48" s="156"/>
      <c r="K48" s="156"/>
      <c r="L48" s="162"/>
      <c r="M48" s="152"/>
      <c r="N48" s="164"/>
      <c r="O48" s="166"/>
      <c r="P48" s="142"/>
      <c r="Q48" s="156"/>
      <c r="R48" s="158"/>
      <c r="S48" s="142" t="e">
        <f>IF(OR(#REF!=datos!$AB$10,#REF!=datos!$AB$16),"",VLOOKUP(#REF!,datos!$AA$10:$AC$21,3,0))</f>
        <v>#REF!</v>
      </c>
      <c r="T48" s="144"/>
      <c r="U48" s="96">
        <v>2</v>
      </c>
      <c r="V48" s="80" t="s">
        <v>574</v>
      </c>
      <c r="W48" s="79" t="s">
        <v>575</v>
      </c>
      <c r="X48" s="79" t="s">
        <v>576</v>
      </c>
      <c r="Y48" s="79" t="s">
        <v>577</v>
      </c>
      <c r="Z48" s="79" t="s">
        <v>578</v>
      </c>
      <c r="AA48" s="79" t="s">
        <v>579</v>
      </c>
      <c r="AB48" s="79" t="s">
        <v>580</v>
      </c>
      <c r="AC48" s="79" t="s">
        <v>581</v>
      </c>
      <c r="AD48" s="79" t="s">
        <v>582</v>
      </c>
      <c r="AE48" s="91" t="str">
        <f>IF(AF48="","",VLOOKUP(AF48,datos!$AT$6:$AU$9,2,0))</f>
        <v>Probabilidad</v>
      </c>
      <c r="AF48" s="80" t="s">
        <v>80</v>
      </c>
      <c r="AG48" s="80" t="s">
        <v>84</v>
      </c>
      <c r="AH48" s="88">
        <f>IF(AND(AF48="",AG48=""),"",IF(AF48="",0,VLOOKUP(AF48,datos!$AP$3:$AR$7,3,0))+IF(AG48="",0,VLOOKUP(AG48,datos!$AP$3:$AR$7,3,0)))</f>
        <v>0.4</v>
      </c>
      <c r="AI48" s="114" t="str">
        <f>IF(OR(AJ48="",AJ48=0),"",IF(AJ48&lt;=datos!$AC$3,datos!$AE$3,IF(AJ48&lt;=datos!$AC$4,datos!$AE$4,IF(AJ48&lt;=datos!$AC$5,datos!$AE$5,IF(AJ48&lt;=datos!$AC$6,datos!$AE$6,IF(AJ48&lt;=datos!$AC$7,datos!$AE$7,""))))))</f>
        <v>Muy Baja</v>
      </c>
      <c r="AJ48" s="109">
        <f aca="true" t="shared" si="9" ref="AJ48:AJ72">IF(AE48="","",IF(U48=1,IF(AE48="Probabilidad",P48-(P48*AH48),P48),IF(AE48="Probabilidad",AJ47-(AJ47*AH48),AJ47)))</f>
        <v>0.144</v>
      </c>
      <c r="AK48" s="110" t="str">
        <f>+IF(AL48&lt;=datos!$AD$11,datos!$AC$11,IF(AL48&lt;=datos!$AD$12,datos!$AC$12,IF(AL48&lt;=datos!$AD$13,datos!$AC$13,IF(AL48&lt;=datos!$AD$14,datos!$AC$14,IF(AL48&lt;=datos!$AD$15,datos!$AC$15,"")))))</f>
        <v>Menor</v>
      </c>
      <c r="AL48" s="109">
        <f aca="true" t="shared" si="10" ref="AL48:AL72">IF(AE48="","",IF(U48=1,IF(AE48="Impacto",S48-(S48*AH48),S48),IF(AE48="Impacto",AL47-(AL47*AH48),AL47)))</f>
        <v>0.4</v>
      </c>
      <c r="AM48" s="110" t="str">
        <f ca="1" t="shared" si="8"/>
        <v>Bajo</v>
      </c>
      <c r="AN48" s="146"/>
      <c r="AO48" s="148"/>
      <c r="AP48" s="150"/>
      <c r="AQ48" s="152"/>
    </row>
    <row r="49" spans="1:43" ht="96">
      <c r="A49" s="170">
        <v>24</v>
      </c>
      <c r="B49" s="171" t="s">
        <v>30</v>
      </c>
      <c r="C49" s="155" t="s">
        <v>209</v>
      </c>
      <c r="D49" s="159" t="str">
        <f>_xlfn.IFERROR(VLOOKUP(B49,datos!$B$1:$C$21,2,0),"")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49" s="171" t="s">
        <v>54</v>
      </c>
      <c r="F49" s="171" t="s">
        <v>513</v>
      </c>
      <c r="G49" s="171" t="s">
        <v>514</v>
      </c>
      <c r="H49" s="155" t="s">
        <v>193</v>
      </c>
      <c r="I49" s="155" t="s">
        <v>491</v>
      </c>
      <c r="J49" s="171" t="s">
        <v>515</v>
      </c>
      <c r="K49" s="171" t="s">
        <v>155</v>
      </c>
      <c r="L49" s="172" t="s">
        <v>167</v>
      </c>
      <c r="M49" s="173" t="s">
        <v>12</v>
      </c>
      <c r="N49" s="174">
        <v>150</v>
      </c>
      <c r="O49" s="175" t="str">
        <f>_xlfn.IFERROR(VLOOKUP(P49,datos!$AC$2:$AE$7,3,0),"")</f>
        <v>Media</v>
      </c>
      <c r="P49" s="168">
        <f>+IF(OR(N49="",N49=0),"",IF(N49&lt;=datos!$AD$3,datos!$AC$3,IF(AND(N49&gt;datos!$AD$3,N49&lt;=datos!$AD$4),datos!$AC$4,IF(AND(N49&gt;datos!$AD$4,N49&lt;=datos!$AD$5),datos!$AC$5,IF(AND(N49&gt;datos!$AD$5,N49&lt;=datos!$AD$6),datos!$AC$6,IF(N49&gt;datos!$AD$7,datos!$AC$7,0))))))</f>
        <v>0.6</v>
      </c>
      <c r="Q49" s="171" t="s">
        <v>149</v>
      </c>
      <c r="R49" s="167" t="str">
        <f>_xlfn.IFERROR(VLOOKUP(Q49,datos!$AB$10:$AC$21,2,0),"")</f>
        <v>Menor</v>
      </c>
      <c r="S49" s="168">
        <f>_xlfn.IFERROR(IF(OR(Q49=datos!$AB$10,Q49=datos!$AB$16),"",VLOOKUP(Q49,datos!$AB$10:$AD$21,3,0)),"")</f>
        <v>0.4</v>
      </c>
      <c r="T49" s="169" t="str">
        <f ca="1">_xlfn.IFERROR(INDIRECT("datos!"&amp;HLOOKUP(R49,calculo_imp,2,FALSE)&amp;VLOOKUP(O49,calculo_prob,2,FALSE)),"")</f>
        <v>Moderado</v>
      </c>
      <c r="U49" s="98">
        <v>1</v>
      </c>
      <c r="V49" s="82" t="s">
        <v>583</v>
      </c>
      <c r="W49" s="81" t="s">
        <v>584</v>
      </c>
      <c r="X49" s="81" t="s">
        <v>585</v>
      </c>
      <c r="Y49" s="81" t="s">
        <v>586</v>
      </c>
      <c r="Z49" s="81" t="s">
        <v>587</v>
      </c>
      <c r="AA49" s="81" t="s">
        <v>588</v>
      </c>
      <c r="AB49" s="81" t="s">
        <v>589</v>
      </c>
      <c r="AC49" s="81" t="s">
        <v>541</v>
      </c>
      <c r="AD49" s="81" t="s">
        <v>590</v>
      </c>
      <c r="AE49" s="90" t="str">
        <f>IF(AF49="","",VLOOKUP(AF49,datos!$AT$6:$AU$9,2,0))</f>
        <v>Probabilidad</v>
      </c>
      <c r="AF49" s="82" t="s">
        <v>80</v>
      </c>
      <c r="AG49" s="82" t="s">
        <v>84</v>
      </c>
      <c r="AH49" s="87">
        <f>IF(AND(AF49="",AG49=""),"",IF(AF49="",0,VLOOKUP(AF49,datos!$AP$3:$AR$7,3,0))+IF(AG49="",0,VLOOKUP(AG49,datos!$AP$3:$AR$7,3,0)))</f>
        <v>0.4</v>
      </c>
      <c r="AI49" s="113" t="str">
        <f>IF(OR(AJ49="",AJ49=0),"",IF(AJ49&lt;=datos!$AC$3,datos!$AE$3,IF(AJ49&lt;=datos!$AC$4,datos!$AE$4,IF(AJ49&lt;=datos!$AC$5,datos!$AE$5,IF(AJ49&lt;=datos!$AC$6,datos!$AE$6,IF(AJ49&lt;=datos!$AC$7,datos!$AE$7,""))))))</f>
        <v>Baja</v>
      </c>
      <c r="AJ49" s="106">
        <f>IF(AE49="","",IF(U49=1,IF(AE49="Probabilidad",P49-(P49*AH49),P49),IF(AE49="Probabilidad",#REF!-(#REF!*AH49),#REF!)))</f>
        <v>0.36</v>
      </c>
      <c r="AK49" s="107" t="str">
        <f>+IF(AL49&lt;=datos!$AD$11,datos!$AC$11,IF(AL49&lt;=datos!$AD$12,datos!$AC$12,IF(AL49&lt;=datos!$AD$13,datos!$AC$13,IF(AL49&lt;=datos!$AD$14,datos!$AC$14,IF(AL49&lt;=datos!$AD$15,datos!$AC$15,"")))))</f>
        <v>Menor</v>
      </c>
      <c r="AL49" s="106">
        <f>IF(AE49="","",IF(U49=1,IF(AE49="Impacto",S49-(S49*AH49),S49),IF(AE49="Impacto",#REF!-(#REF!*AH49),#REF!)))</f>
        <v>0.4</v>
      </c>
      <c r="AM49" s="107" t="str">
        <f ca="1" t="shared" si="8"/>
        <v>Moderado</v>
      </c>
      <c r="AN49" s="145" t="s">
        <v>92</v>
      </c>
      <c r="AO49" s="147" t="s">
        <v>634</v>
      </c>
      <c r="AP49" s="149" t="s">
        <v>635</v>
      </c>
      <c r="AQ49" s="151" t="s">
        <v>640</v>
      </c>
    </row>
    <row r="50" spans="1:43" ht="60.75" thickBot="1">
      <c r="A50" s="154"/>
      <c r="B50" s="156"/>
      <c r="C50" s="156"/>
      <c r="D50" s="160"/>
      <c r="E50" s="156"/>
      <c r="F50" s="156"/>
      <c r="G50" s="156"/>
      <c r="H50" s="156"/>
      <c r="I50" s="156"/>
      <c r="J50" s="156"/>
      <c r="K50" s="156"/>
      <c r="L50" s="162"/>
      <c r="M50" s="152"/>
      <c r="N50" s="164"/>
      <c r="O50" s="166"/>
      <c r="P50" s="142"/>
      <c r="Q50" s="156"/>
      <c r="R50" s="158"/>
      <c r="S50" s="142" t="e">
        <f>IF(OR(#REF!=datos!$AB$10,#REF!=datos!$AB$16),"",VLOOKUP(#REF!,datos!$AA$10:$AC$21,3,0))</f>
        <v>#REF!</v>
      </c>
      <c r="T50" s="144"/>
      <c r="U50" s="96">
        <v>2</v>
      </c>
      <c r="V50" s="80" t="s">
        <v>591</v>
      </c>
      <c r="W50" s="79" t="s">
        <v>584</v>
      </c>
      <c r="X50" s="79" t="s">
        <v>585</v>
      </c>
      <c r="Y50" s="79" t="s">
        <v>592</v>
      </c>
      <c r="Z50" s="79" t="s">
        <v>593</v>
      </c>
      <c r="AA50" s="79" t="s">
        <v>594</v>
      </c>
      <c r="AB50" s="79" t="s">
        <v>595</v>
      </c>
      <c r="AC50" s="79" t="s">
        <v>541</v>
      </c>
      <c r="AD50" s="79" t="s">
        <v>590</v>
      </c>
      <c r="AE50" s="91" t="str">
        <f>IF(AF50="","",VLOOKUP(AF50,datos!$AT$6:$AU$9,2,0))</f>
        <v>Probabilidad</v>
      </c>
      <c r="AF50" s="80" t="s">
        <v>80</v>
      </c>
      <c r="AG50" s="80" t="s">
        <v>84</v>
      </c>
      <c r="AH50" s="88">
        <f>IF(AND(AF50="",AG50=""),"",IF(AF50="",0,VLOOKUP(AF50,datos!$AP$3:$AR$7,3,0))+IF(AG50="",0,VLOOKUP(AG50,datos!$AP$3:$AR$7,3,0)))</f>
        <v>0.4</v>
      </c>
      <c r="AI50" s="114" t="str">
        <f>IF(OR(AJ50="",AJ50=0),"",IF(AJ50&lt;=datos!$AC$3,datos!$AE$3,IF(AJ50&lt;=datos!$AC$4,datos!$AE$4,IF(AJ50&lt;=datos!$AC$5,datos!$AE$5,IF(AJ50&lt;=datos!$AC$6,datos!$AE$6,IF(AJ50&lt;=datos!$AC$7,datos!$AE$7,""))))))</f>
        <v>Baja</v>
      </c>
      <c r="AJ50" s="109">
        <f t="shared" si="9"/>
        <v>0.216</v>
      </c>
      <c r="AK50" s="110" t="str">
        <f>+IF(AL50&lt;=datos!$AD$11,datos!$AC$11,IF(AL50&lt;=datos!$AD$12,datos!$AC$12,IF(AL50&lt;=datos!$AD$13,datos!$AC$13,IF(AL50&lt;=datos!$AD$14,datos!$AC$14,IF(AL50&lt;=datos!$AD$15,datos!$AC$15,"")))))</f>
        <v>Menor</v>
      </c>
      <c r="AL50" s="109">
        <f t="shared" si="10"/>
        <v>0.4</v>
      </c>
      <c r="AM50" s="110" t="str">
        <f ca="1" t="shared" si="8"/>
        <v>Moderado</v>
      </c>
      <c r="AN50" s="146"/>
      <c r="AO50" s="148"/>
      <c r="AP50" s="150"/>
      <c r="AQ50" s="152"/>
    </row>
    <row r="51" spans="1:43" ht="144.75" thickBot="1">
      <c r="A51" s="132">
        <v>25</v>
      </c>
      <c r="B51" s="84" t="s">
        <v>30</v>
      </c>
      <c r="C51" s="84" t="s">
        <v>209</v>
      </c>
      <c r="D51" s="92" t="str">
        <f>_xlfn.IFERROR(VLOOKUP(B51,datos!$B$1:$C$21,2,0),"")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51" s="84" t="s">
        <v>54</v>
      </c>
      <c r="F51" s="84" t="s">
        <v>516</v>
      </c>
      <c r="G51" s="84" t="s">
        <v>517</v>
      </c>
      <c r="H51" s="84" t="s">
        <v>193</v>
      </c>
      <c r="I51" s="84" t="s">
        <v>491</v>
      </c>
      <c r="J51" s="84" t="s">
        <v>518</v>
      </c>
      <c r="K51" s="84" t="s">
        <v>155</v>
      </c>
      <c r="L51" s="133" t="s">
        <v>167</v>
      </c>
      <c r="M51" s="121" t="s">
        <v>12</v>
      </c>
      <c r="N51" s="134">
        <v>20</v>
      </c>
      <c r="O51" s="130" t="str">
        <f>_xlfn.IFERROR(VLOOKUP(P51,datos!$AC$2:$AE$7,3,0),"")</f>
        <v>Baja</v>
      </c>
      <c r="P51" s="123">
        <f>+IF(OR(N51="",N51=0),"",IF(N51&lt;=datos!$AD$3,datos!$AC$3,IF(AND(N51&gt;datos!$AD$3,N51&lt;=datos!$AD$4),datos!$AC$4,IF(AND(N51&gt;datos!$AD$4,N51&lt;=datos!$AD$5),datos!$AC$5,IF(AND(N51&gt;datos!$AD$5,N51&lt;=datos!$AD$6),datos!$AC$6,IF(N51&gt;datos!$AD$7,datos!$AC$7,0))))))</f>
        <v>0.4</v>
      </c>
      <c r="Q51" s="84" t="s">
        <v>149</v>
      </c>
      <c r="R51" s="125" t="str">
        <f>_xlfn.IFERROR(VLOOKUP(Q51,datos!$AB$10:$AC$21,2,0),"")</f>
        <v>Menor</v>
      </c>
      <c r="S51" s="123">
        <f>_xlfn.IFERROR(IF(OR(Q51=datos!$AB$10,Q51=datos!$AB$16),"",VLOOKUP(Q51,datos!$AB$10:$AD$21,3,0)),"")</f>
        <v>0.4</v>
      </c>
      <c r="T51" s="126" t="str">
        <f ca="1">_xlfn.IFERROR(INDIRECT("datos!"&amp;HLOOKUP(R51,calculo_imp,2,FALSE)&amp;VLOOKUP(O51,calculo_prob,2,FALSE)),"")</f>
        <v>Moderado</v>
      </c>
      <c r="U51" s="95">
        <v>1</v>
      </c>
      <c r="V51" s="84" t="s">
        <v>565</v>
      </c>
      <c r="W51" s="83" t="s">
        <v>566</v>
      </c>
      <c r="X51" s="83" t="s">
        <v>567</v>
      </c>
      <c r="Y51" s="83" t="s">
        <v>568</v>
      </c>
      <c r="Z51" s="83" t="s">
        <v>569</v>
      </c>
      <c r="AA51" s="83" t="s">
        <v>570</v>
      </c>
      <c r="AB51" s="83" t="s">
        <v>596</v>
      </c>
      <c r="AC51" s="83" t="s">
        <v>572</v>
      </c>
      <c r="AD51" s="83" t="s">
        <v>573</v>
      </c>
      <c r="AE51" s="92" t="str">
        <f>IF(AF51="","",VLOOKUP(AF51,datos!$AT$6:$AU$9,2,0))</f>
        <v>Probabilidad</v>
      </c>
      <c r="AF51" s="84" t="s">
        <v>80</v>
      </c>
      <c r="AG51" s="84" t="s">
        <v>84</v>
      </c>
      <c r="AH51" s="87">
        <f>IF(AND(AF51="",AG51=""),"",IF(AF51="",0,VLOOKUP(AF51,datos!$AP$3:$AR$7,3,0))+IF(AG51="",0,VLOOKUP(AG51,datos!$AP$3:$AR$7,3,0)))</f>
        <v>0.4</v>
      </c>
      <c r="AI51" s="113" t="str">
        <f>IF(OR(AJ51="",AJ51=0),"",IF(AJ51&lt;=datos!$AC$3,datos!$AE$3,IF(AJ51&lt;=datos!$AC$4,datos!$AE$4,IF(AJ51&lt;=datos!$AC$5,datos!$AE$5,IF(AJ51&lt;=datos!$AC$6,datos!$AE$6,IF(AJ51&lt;=datos!$AC$7,datos!$AE$7,""))))))</f>
        <v>Baja</v>
      </c>
      <c r="AJ51" s="106">
        <f>IF(AE51="","",IF(U51=1,IF(AE51="Probabilidad",P51-(P51*AH51),P51),IF(AE51="Probabilidad",#REF!-(#REF!*AH51),#REF!)))</f>
        <v>0.24</v>
      </c>
      <c r="AK51" s="107" t="str">
        <f>+IF(AL51&lt;=datos!$AD$11,datos!$AC$11,IF(AL51&lt;=datos!$AD$12,datos!$AC$12,IF(AL51&lt;=datos!$AD$13,datos!$AC$13,IF(AL51&lt;=datos!$AD$14,datos!$AC$14,IF(AL51&lt;=datos!$AD$15,datos!$AC$15,"")))))</f>
        <v>Menor</v>
      </c>
      <c r="AL51" s="106">
        <f>IF(AE51="","",IF(U51=1,IF(AE51="Impacto",S51-(S51*AH51),S51),IF(AE51="Impacto",#REF!-(#REF!*AH51),#REF!)))</f>
        <v>0.4</v>
      </c>
      <c r="AM51" s="107" t="str">
        <f ca="1" t="shared" si="8"/>
        <v>Moderado</v>
      </c>
      <c r="AN51" s="139" t="s">
        <v>92</v>
      </c>
      <c r="AO51" s="137" t="s">
        <v>641</v>
      </c>
      <c r="AP51" s="138" t="s">
        <v>635</v>
      </c>
      <c r="AQ51" s="121" t="s">
        <v>640</v>
      </c>
    </row>
    <row r="52" spans="1:43" ht="96">
      <c r="A52" s="153">
        <v>26</v>
      </c>
      <c r="B52" s="155" t="s">
        <v>30</v>
      </c>
      <c r="C52" s="155" t="s">
        <v>209</v>
      </c>
      <c r="D52" s="159" t="str">
        <f>_xlfn.IFERROR(VLOOKUP(B52,datos!$B$1:$C$21,2,0),"")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52" s="155" t="s">
        <v>54</v>
      </c>
      <c r="F52" s="155" t="s">
        <v>519</v>
      </c>
      <c r="G52" s="155" t="s">
        <v>520</v>
      </c>
      <c r="H52" s="155" t="s">
        <v>193</v>
      </c>
      <c r="I52" s="155" t="s">
        <v>491</v>
      </c>
      <c r="J52" s="155" t="s">
        <v>521</v>
      </c>
      <c r="K52" s="155" t="s">
        <v>155</v>
      </c>
      <c r="L52" s="161" t="s">
        <v>167</v>
      </c>
      <c r="M52" s="151" t="s">
        <v>12</v>
      </c>
      <c r="N52" s="163">
        <v>50</v>
      </c>
      <c r="O52" s="165" t="str">
        <f>_xlfn.IFERROR(VLOOKUP(P52,datos!$AC$2:$AE$7,3,0),"")</f>
        <v>Media</v>
      </c>
      <c r="P52" s="141">
        <f>+IF(OR(N52="",N52=0),"",IF(N52&lt;=datos!$AD$3,datos!$AC$3,IF(AND(N52&gt;datos!$AD$3,N52&lt;=datos!$AD$4),datos!$AC$4,IF(AND(N52&gt;datos!$AD$4,N52&lt;=datos!$AD$5),datos!$AC$5,IF(AND(N52&gt;datos!$AD$5,N52&lt;=datos!$AD$6),datos!$AC$6,IF(N52&gt;datos!$AD$7,datos!$AC$7,0))))))</f>
        <v>0.6</v>
      </c>
      <c r="Q52" s="155" t="s">
        <v>149</v>
      </c>
      <c r="R52" s="157" t="str">
        <f>_xlfn.IFERROR(VLOOKUP(Q52,datos!$AB$10:$AC$21,2,0),"")</f>
        <v>Menor</v>
      </c>
      <c r="S52" s="141">
        <f>_xlfn.IFERROR(IF(OR(Q52=datos!$AB$10,Q52=datos!$AB$16),"",VLOOKUP(Q52,datos!$AB$10:$AD$21,3,0)),"")</f>
        <v>0.4</v>
      </c>
      <c r="T52" s="143" t="str">
        <f ca="1">_xlfn.IFERROR(INDIRECT("datos!"&amp;HLOOKUP(R52,calculo_imp,2,FALSE)&amp;VLOOKUP(O52,calculo_prob,2,FALSE)),"")</f>
        <v>Moderado</v>
      </c>
      <c r="U52" s="95">
        <v>1</v>
      </c>
      <c r="V52" s="84" t="s">
        <v>597</v>
      </c>
      <c r="W52" s="83" t="s">
        <v>566</v>
      </c>
      <c r="X52" s="83" t="s">
        <v>598</v>
      </c>
      <c r="Y52" s="83" t="s">
        <v>599</v>
      </c>
      <c r="Z52" s="83" t="s">
        <v>600</v>
      </c>
      <c r="AA52" s="83" t="s">
        <v>601</v>
      </c>
      <c r="AB52" s="83" t="s">
        <v>602</v>
      </c>
      <c r="AC52" s="83" t="s">
        <v>572</v>
      </c>
      <c r="AD52" s="83" t="s">
        <v>603</v>
      </c>
      <c r="AE52" s="92" t="str">
        <f>IF(AF52="","",VLOOKUP(AF52,datos!$AT$6:$AU$9,2,0))</f>
        <v>Probabilidad</v>
      </c>
      <c r="AF52" s="84" t="s">
        <v>80</v>
      </c>
      <c r="AG52" s="84" t="s">
        <v>84</v>
      </c>
      <c r="AH52" s="87">
        <f>IF(AND(AF52="",AG52=""),"",IF(AF52="",0,VLOOKUP(AF52,datos!$AP$3:$AR$7,3,0))+IF(AG52="",0,VLOOKUP(AG52,datos!$AP$3:$AR$7,3,0)))</f>
        <v>0.4</v>
      </c>
      <c r="AI52" s="113" t="str">
        <f>IF(OR(AJ52="",AJ52=0),"",IF(AJ52&lt;=datos!$AC$3,datos!$AE$3,IF(AJ52&lt;=datos!$AC$4,datos!$AE$4,IF(AJ52&lt;=datos!$AC$5,datos!$AE$5,IF(AJ52&lt;=datos!$AC$6,datos!$AE$6,IF(AJ52&lt;=datos!$AC$7,datos!$AE$7,""))))))</f>
        <v>Baja</v>
      </c>
      <c r="AJ52" s="106">
        <f>IF(AE52="","",IF(U52=1,IF(AE52="Probabilidad",P52-(P52*AH52),P52),IF(AE52="Probabilidad",#REF!-(#REF!*AH52),#REF!)))</f>
        <v>0.36</v>
      </c>
      <c r="AK52" s="107" t="str">
        <f>+IF(AL52&lt;=datos!$AD$11,datos!$AC$11,IF(AL52&lt;=datos!$AD$12,datos!$AC$12,IF(AL52&lt;=datos!$AD$13,datos!$AC$13,IF(AL52&lt;=datos!$AD$14,datos!$AC$14,IF(AL52&lt;=datos!$AD$15,datos!$AC$15,"")))))</f>
        <v>Menor</v>
      </c>
      <c r="AL52" s="106">
        <f>IF(AE52="","",IF(U52=1,IF(AE52="Impacto",S52-(S52*AH52),S52),IF(AE52="Impacto",#REF!-(#REF!*AH52),#REF!)))</f>
        <v>0.4</v>
      </c>
      <c r="AM52" s="107" t="str">
        <f ca="1" t="shared" si="8"/>
        <v>Moderado</v>
      </c>
      <c r="AN52" s="145" t="s">
        <v>92</v>
      </c>
      <c r="AO52" s="147" t="s">
        <v>642</v>
      </c>
      <c r="AP52" s="149" t="s">
        <v>635</v>
      </c>
      <c r="AQ52" s="151" t="s">
        <v>643</v>
      </c>
    </row>
    <row r="53" spans="1:43" ht="144">
      <c r="A53" s="154"/>
      <c r="B53" s="156"/>
      <c r="C53" s="156"/>
      <c r="D53" s="160"/>
      <c r="E53" s="156"/>
      <c r="F53" s="156"/>
      <c r="G53" s="156"/>
      <c r="H53" s="156"/>
      <c r="I53" s="156"/>
      <c r="J53" s="156"/>
      <c r="K53" s="156"/>
      <c r="L53" s="162"/>
      <c r="M53" s="152"/>
      <c r="N53" s="164"/>
      <c r="O53" s="166"/>
      <c r="P53" s="142"/>
      <c r="Q53" s="156"/>
      <c r="R53" s="158"/>
      <c r="S53" s="142" t="e">
        <f>IF(OR(#REF!=datos!$AB$10,#REF!=datos!$AB$16),"",VLOOKUP(#REF!,datos!$AA$10:$AC$21,3,0))</f>
        <v>#REF!</v>
      </c>
      <c r="T53" s="144"/>
      <c r="U53" s="96">
        <v>2</v>
      </c>
      <c r="V53" s="80" t="s">
        <v>565</v>
      </c>
      <c r="W53" s="79" t="s">
        <v>566</v>
      </c>
      <c r="X53" s="79" t="s">
        <v>567</v>
      </c>
      <c r="Y53" s="79" t="s">
        <v>568</v>
      </c>
      <c r="Z53" s="79" t="s">
        <v>569</v>
      </c>
      <c r="AA53" s="79" t="s">
        <v>570</v>
      </c>
      <c r="AB53" s="79" t="s">
        <v>596</v>
      </c>
      <c r="AC53" s="79" t="s">
        <v>572</v>
      </c>
      <c r="AD53" s="79" t="s">
        <v>573</v>
      </c>
      <c r="AE53" s="91" t="str">
        <f>IF(AF53="","",VLOOKUP(AF53,datos!$AT$6:$AU$9,2,0))</f>
        <v>Probabilidad</v>
      </c>
      <c r="AF53" s="80" t="s">
        <v>80</v>
      </c>
      <c r="AG53" s="80" t="s">
        <v>84</v>
      </c>
      <c r="AH53" s="88">
        <f>IF(AND(AF53="",AG53=""),"",IF(AF53="",0,VLOOKUP(AF53,datos!$AP$3:$AR$7,3,0))+IF(AG53="",0,VLOOKUP(AG53,datos!$AP$3:$AR$7,3,0)))</f>
        <v>0.4</v>
      </c>
      <c r="AI53" s="114" t="str">
        <f>IF(OR(AJ53="",AJ53=0),"",IF(AJ53&lt;=datos!$AC$3,datos!$AE$3,IF(AJ53&lt;=datos!$AC$4,datos!$AE$4,IF(AJ53&lt;=datos!$AC$5,datos!$AE$5,IF(AJ53&lt;=datos!$AC$6,datos!$AE$6,IF(AJ53&lt;=datos!$AC$7,datos!$AE$7,""))))))</f>
        <v>Baja</v>
      </c>
      <c r="AJ53" s="109">
        <f t="shared" si="9"/>
        <v>0.216</v>
      </c>
      <c r="AK53" s="110" t="str">
        <f>+IF(AL53&lt;=datos!$AD$11,datos!$AC$11,IF(AL53&lt;=datos!$AD$12,datos!$AC$12,IF(AL53&lt;=datos!$AD$13,datos!$AC$13,IF(AL53&lt;=datos!$AD$14,datos!$AC$14,IF(AL53&lt;=datos!$AD$15,datos!$AC$15,"")))))</f>
        <v>Menor</v>
      </c>
      <c r="AL53" s="109">
        <f t="shared" si="10"/>
        <v>0.4</v>
      </c>
      <c r="AM53" s="110" t="str">
        <f ca="1" t="shared" si="8"/>
        <v>Moderado</v>
      </c>
      <c r="AN53" s="146"/>
      <c r="AO53" s="148"/>
      <c r="AP53" s="150"/>
      <c r="AQ53" s="152"/>
    </row>
    <row r="54" spans="1:43" ht="72.75" thickBot="1">
      <c r="A54" s="154"/>
      <c r="B54" s="156"/>
      <c r="C54" s="156"/>
      <c r="D54" s="160"/>
      <c r="E54" s="156"/>
      <c r="F54" s="156"/>
      <c r="G54" s="156"/>
      <c r="H54" s="156"/>
      <c r="I54" s="156"/>
      <c r="J54" s="156"/>
      <c r="K54" s="156"/>
      <c r="L54" s="162"/>
      <c r="M54" s="152"/>
      <c r="N54" s="164"/>
      <c r="O54" s="166"/>
      <c r="P54" s="142"/>
      <c r="Q54" s="156"/>
      <c r="R54" s="158"/>
      <c r="S54" s="142" t="e">
        <f>IF(OR(#REF!=datos!$AB$10,#REF!=datos!$AB$16),"",VLOOKUP(#REF!,datos!$AA$10:$AC$21,3,0))</f>
        <v>#REF!</v>
      </c>
      <c r="T54" s="144"/>
      <c r="U54" s="96">
        <v>3</v>
      </c>
      <c r="V54" s="80" t="s">
        <v>604</v>
      </c>
      <c r="W54" s="79" t="s">
        <v>605</v>
      </c>
      <c r="X54" s="79" t="s">
        <v>606</v>
      </c>
      <c r="Y54" s="79" t="s">
        <v>607</v>
      </c>
      <c r="Z54" s="79" t="s">
        <v>608</v>
      </c>
      <c r="AA54" s="79" t="s">
        <v>609</v>
      </c>
      <c r="AB54" s="79" t="s">
        <v>610</v>
      </c>
      <c r="AC54" s="79" t="s">
        <v>611</v>
      </c>
      <c r="AD54" s="79" t="s">
        <v>612</v>
      </c>
      <c r="AE54" s="91" t="str">
        <f>IF(AF54="","",VLOOKUP(AF54,datos!$AT$6:$AU$9,2,0))</f>
        <v>Probabilidad</v>
      </c>
      <c r="AF54" s="80" t="s">
        <v>80</v>
      </c>
      <c r="AG54" s="80" t="s">
        <v>84</v>
      </c>
      <c r="AH54" s="88">
        <f>IF(AND(AF54="",AG54=""),"",IF(AF54="",0,VLOOKUP(AF54,datos!$AP$3:$AR$7,3,0))+IF(AG54="",0,VLOOKUP(AG54,datos!$AP$3:$AR$7,3,0)))</f>
        <v>0.4</v>
      </c>
      <c r="AI54" s="114" t="str">
        <f>IF(OR(AJ54="",AJ54=0),"",IF(AJ54&lt;=datos!$AC$3,datos!$AE$3,IF(AJ54&lt;=datos!$AC$4,datos!$AE$4,IF(AJ54&lt;=datos!$AC$5,datos!$AE$5,IF(AJ54&lt;=datos!$AC$6,datos!$AE$6,IF(AJ54&lt;=datos!$AC$7,datos!$AE$7,""))))))</f>
        <v>Muy Baja</v>
      </c>
      <c r="AJ54" s="109">
        <f t="shared" si="9"/>
        <v>0.1296</v>
      </c>
      <c r="AK54" s="110" t="str">
        <f>+IF(AL54&lt;=datos!$AD$11,datos!$AC$11,IF(AL54&lt;=datos!$AD$12,datos!$AC$12,IF(AL54&lt;=datos!$AD$13,datos!$AC$13,IF(AL54&lt;=datos!$AD$14,datos!$AC$14,IF(AL54&lt;=datos!$AD$15,datos!$AC$15,"")))))</f>
        <v>Menor</v>
      </c>
      <c r="AL54" s="109">
        <f t="shared" si="10"/>
        <v>0.4</v>
      </c>
      <c r="AM54" s="110" t="str">
        <f ca="1" t="shared" si="8"/>
        <v>Bajo</v>
      </c>
      <c r="AN54" s="146"/>
      <c r="AO54" s="148"/>
      <c r="AP54" s="150"/>
      <c r="AQ54" s="152"/>
    </row>
    <row r="55" spans="1:43" ht="60">
      <c r="A55" s="170">
        <v>27</v>
      </c>
      <c r="B55" s="171" t="s">
        <v>30</v>
      </c>
      <c r="C55" s="155" t="s">
        <v>209</v>
      </c>
      <c r="D55" s="159" t="str">
        <f>_xlfn.IFERROR(VLOOKUP(B55,datos!$B$1:$C$21,2,0),"")</f>
        <v>Apoyar en las etapas del proceso pre-contractual, contractual y post-contractual, en la adquisición de bienes o servicios requeridos para el desarrollo de la misionalidad de la Entidad de acuerdo a la normatividad vigente, atendiendo las necesidades descritas en el Plan Anual de Adquisiciones de la vigencia.</v>
      </c>
      <c r="E55" s="171" t="s">
        <v>54</v>
      </c>
      <c r="F55" s="171" t="s">
        <v>522</v>
      </c>
      <c r="G55" s="171" t="s">
        <v>523</v>
      </c>
      <c r="H55" s="155" t="s">
        <v>193</v>
      </c>
      <c r="I55" s="155" t="s">
        <v>491</v>
      </c>
      <c r="J55" s="171" t="s">
        <v>524</v>
      </c>
      <c r="K55" s="171" t="s">
        <v>155</v>
      </c>
      <c r="L55" s="172" t="s">
        <v>167</v>
      </c>
      <c r="M55" s="173" t="s">
        <v>12</v>
      </c>
      <c r="N55" s="174">
        <v>500</v>
      </c>
      <c r="O55" s="175" t="str">
        <f>_xlfn.IFERROR(VLOOKUP(P55,datos!$AC$2:$AE$7,3,0),"")</f>
        <v>Media</v>
      </c>
      <c r="P55" s="168">
        <f>+IF(OR(N55="",N55=0),"",IF(N55&lt;=datos!$AD$3,datos!$AC$3,IF(AND(N55&gt;datos!$AD$3,N55&lt;=datos!$AD$4),datos!$AC$4,IF(AND(N55&gt;datos!$AD$4,N55&lt;=datos!$AD$5),datos!$AC$5,IF(AND(N55&gt;datos!$AD$5,N55&lt;=datos!$AD$6),datos!$AC$6,IF(N55&gt;datos!$AD$7,datos!$AC$7,0))))))</f>
        <v>0.6</v>
      </c>
      <c r="Q55" s="171" t="s">
        <v>149</v>
      </c>
      <c r="R55" s="167" t="str">
        <f>_xlfn.IFERROR(VLOOKUP(Q55,datos!$AB$10:$AC$21,2,0),"")</f>
        <v>Menor</v>
      </c>
      <c r="S55" s="168">
        <f>_xlfn.IFERROR(IF(OR(Q55=datos!$AB$10,Q55=datos!$AB$16),"",VLOOKUP(Q55,datos!$AB$10:$AD$21,3,0)),"")</f>
        <v>0.4</v>
      </c>
      <c r="T55" s="169" t="str">
        <f ca="1">_xlfn.IFERROR(INDIRECT("datos!"&amp;HLOOKUP(R55,calculo_imp,2,FALSE)&amp;VLOOKUP(O55,calculo_prob,2,FALSE)),"")</f>
        <v>Moderado</v>
      </c>
      <c r="U55" s="98">
        <v>1</v>
      </c>
      <c r="V55" s="82" t="s">
        <v>613</v>
      </c>
      <c r="W55" s="81" t="s">
        <v>614</v>
      </c>
      <c r="X55" s="81" t="s">
        <v>615</v>
      </c>
      <c r="Y55" s="81" t="s">
        <v>616</v>
      </c>
      <c r="Z55" s="81" t="s">
        <v>617</v>
      </c>
      <c r="AA55" s="81" t="s">
        <v>618</v>
      </c>
      <c r="AB55" s="81" t="s">
        <v>619</v>
      </c>
      <c r="AC55" s="81" t="s">
        <v>620</v>
      </c>
      <c r="AD55" s="81" t="s">
        <v>621</v>
      </c>
      <c r="AE55" s="90" t="str">
        <f>IF(AF55="","",VLOOKUP(AF55,datos!$AT$6:$AU$9,2,0))</f>
        <v>Probabilidad</v>
      </c>
      <c r="AF55" s="82" t="s">
        <v>80</v>
      </c>
      <c r="AG55" s="82" t="s">
        <v>84</v>
      </c>
      <c r="AH55" s="87">
        <f>IF(AND(AF55="",AG55=""),"",IF(AF55="",0,VLOOKUP(AF55,datos!$AP$3:$AR$7,3,0))+IF(AG55="",0,VLOOKUP(AG55,datos!$AP$3:$AR$7,3,0)))</f>
        <v>0.4</v>
      </c>
      <c r="AI55" s="113" t="str">
        <f>IF(OR(AJ55="",AJ55=0),"",IF(AJ55&lt;=datos!$AC$3,datos!$AE$3,IF(AJ55&lt;=datos!$AC$4,datos!$AE$4,IF(AJ55&lt;=datos!$AC$5,datos!$AE$5,IF(AJ55&lt;=datos!$AC$6,datos!$AE$6,IF(AJ55&lt;=datos!$AC$7,datos!$AE$7,""))))))</f>
        <v>Baja</v>
      </c>
      <c r="AJ55" s="106">
        <f>IF(AE55="","",IF(U55=1,IF(AE55="Probabilidad",P55-(P55*AH55),P55),IF(AE55="Probabilidad",#REF!-(#REF!*AH55),#REF!)))</f>
        <v>0.36</v>
      </c>
      <c r="AK55" s="107" t="str">
        <f>+IF(AL55&lt;=datos!$AD$11,datos!$AC$11,IF(AL55&lt;=datos!$AD$12,datos!$AC$12,IF(AL55&lt;=datos!$AD$13,datos!$AC$13,IF(AL55&lt;=datos!$AD$14,datos!$AC$14,IF(AL55&lt;=datos!$AD$15,datos!$AC$15,"")))))</f>
        <v>Menor</v>
      </c>
      <c r="AL55" s="106">
        <f>IF(AE55="","",IF(U55=1,IF(AE55="Impacto",S55-(S55*AH55),S55),IF(AE55="Impacto",#REF!-(#REF!*AH55),#REF!)))</f>
        <v>0.4</v>
      </c>
      <c r="AM55" s="107" t="str">
        <f ca="1" t="shared" si="8"/>
        <v>Moderado</v>
      </c>
      <c r="AN55" s="145" t="s">
        <v>92</v>
      </c>
      <c r="AO55" s="147" t="s">
        <v>644</v>
      </c>
      <c r="AP55" s="149" t="s">
        <v>635</v>
      </c>
      <c r="AQ55" s="151" t="s">
        <v>643</v>
      </c>
    </row>
    <row r="56" spans="1:43" ht="72">
      <c r="A56" s="154"/>
      <c r="B56" s="156"/>
      <c r="C56" s="156"/>
      <c r="D56" s="160"/>
      <c r="E56" s="156"/>
      <c r="F56" s="156"/>
      <c r="G56" s="156"/>
      <c r="H56" s="156"/>
      <c r="I56" s="156"/>
      <c r="J56" s="156"/>
      <c r="K56" s="156"/>
      <c r="L56" s="162"/>
      <c r="M56" s="152"/>
      <c r="N56" s="164"/>
      <c r="O56" s="166"/>
      <c r="P56" s="142"/>
      <c r="Q56" s="156"/>
      <c r="R56" s="158"/>
      <c r="S56" s="142" t="e">
        <f>IF(OR(#REF!=datos!$AB$10,#REF!=datos!$AB$16),"",VLOOKUP(#REF!,datos!$AA$10:$AC$21,3,0))</f>
        <v>#REF!</v>
      </c>
      <c r="T56" s="144"/>
      <c r="U56" s="96">
        <v>2</v>
      </c>
      <c r="V56" s="80" t="s">
        <v>622</v>
      </c>
      <c r="W56" s="79" t="s">
        <v>614</v>
      </c>
      <c r="X56" s="79" t="s">
        <v>623</v>
      </c>
      <c r="Y56" s="79" t="s">
        <v>624</v>
      </c>
      <c r="Z56" s="79" t="s">
        <v>625</v>
      </c>
      <c r="AA56" s="79" t="s">
        <v>626</v>
      </c>
      <c r="AB56" s="79" t="s">
        <v>531</v>
      </c>
      <c r="AC56" s="79" t="s">
        <v>620</v>
      </c>
      <c r="AD56" s="79" t="s">
        <v>621</v>
      </c>
      <c r="AE56" s="91" t="str">
        <f>IF(AF56="","",VLOOKUP(AF56,datos!$AT$6:$AU$9,2,0))</f>
        <v>Probabilidad</v>
      </c>
      <c r="AF56" s="80" t="s">
        <v>81</v>
      </c>
      <c r="AG56" s="80" t="s">
        <v>84</v>
      </c>
      <c r="AH56" s="88">
        <f>IF(AND(AF56="",AG56=""),"",IF(AF56="",0,VLOOKUP(AF56,datos!$AP$3:$AR$7,3,0))+IF(AG56="",0,VLOOKUP(AG56,datos!$AP$3:$AR$7,3,0)))</f>
        <v>0.3</v>
      </c>
      <c r="AI56" s="114" t="str">
        <f>IF(OR(AJ56="",AJ56=0),"",IF(AJ56&lt;=datos!$AC$3,datos!$AE$3,IF(AJ56&lt;=datos!$AC$4,datos!$AE$4,IF(AJ56&lt;=datos!$AC$5,datos!$AE$5,IF(AJ56&lt;=datos!$AC$6,datos!$AE$6,IF(AJ56&lt;=datos!$AC$7,datos!$AE$7,""))))))</f>
        <v>Baja</v>
      </c>
      <c r="AJ56" s="109">
        <f t="shared" si="9"/>
        <v>0.252</v>
      </c>
      <c r="AK56" s="110" t="str">
        <f>+IF(AL56&lt;=datos!$AD$11,datos!$AC$11,IF(AL56&lt;=datos!$AD$12,datos!$AC$12,IF(AL56&lt;=datos!$AD$13,datos!$AC$13,IF(AL56&lt;=datos!$AD$14,datos!$AC$14,IF(AL56&lt;=datos!$AD$15,datos!$AC$15,"")))))</f>
        <v>Menor</v>
      </c>
      <c r="AL56" s="109">
        <f t="shared" si="10"/>
        <v>0.4</v>
      </c>
      <c r="AM56" s="110" t="str">
        <f ca="1" t="shared" si="8"/>
        <v>Moderado</v>
      </c>
      <c r="AN56" s="146"/>
      <c r="AO56" s="148"/>
      <c r="AP56" s="150"/>
      <c r="AQ56" s="152"/>
    </row>
    <row r="57" spans="1:43" ht="252.75" thickBot="1">
      <c r="A57" s="154"/>
      <c r="B57" s="156"/>
      <c r="C57" s="156"/>
      <c r="D57" s="160"/>
      <c r="E57" s="156"/>
      <c r="F57" s="156"/>
      <c r="G57" s="156"/>
      <c r="H57" s="156"/>
      <c r="I57" s="156"/>
      <c r="J57" s="156"/>
      <c r="K57" s="156"/>
      <c r="L57" s="162"/>
      <c r="M57" s="152"/>
      <c r="N57" s="164"/>
      <c r="O57" s="166"/>
      <c r="P57" s="142"/>
      <c r="Q57" s="156"/>
      <c r="R57" s="158"/>
      <c r="S57" s="142" t="e">
        <f>IF(OR(#REF!=datos!$AB$10,#REF!=datos!$AB$16),"",VLOOKUP(#REF!,datos!$AA$10:$AC$21,3,0))</f>
        <v>#REF!</v>
      </c>
      <c r="T57" s="144"/>
      <c r="U57" s="96">
        <v>3</v>
      </c>
      <c r="V57" s="80" t="s">
        <v>627</v>
      </c>
      <c r="W57" s="79" t="s">
        <v>628</v>
      </c>
      <c r="X57" s="79" t="s">
        <v>279</v>
      </c>
      <c r="Y57" s="79" t="s">
        <v>629</v>
      </c>
      <c r="Z57" s="79" t="s">
        <v>630</v>
      </c>
      <c r="AA57" s="79" t="s">
        <v>631</v>
      </c>
      <c r="AB57" s="79" t="s">
        <v>632</v>
      </c>
      <c r="AC57" s="79" t="s">
        <v>620</v>
      </c>
      <c r="AD57" s="79" t="s">
        <v>633</v>
      </c>
      <c r="AE57" s="91" t="str">
        <f>IF(AF57="","",VLOOKUP(AF57,datos!$AT$6:$AU$9,2,0))</f>
        <v>Probabilidad</v>
      </c>
      <c r="AF57" s="80" t="s">
        <v>80</v>
      </c>
      <c r="AG57" s="80" t="s">
        <v>84</v>
      </c>
      <c r="AH57" s="88">
        <f>IF(AND(AF57="",AG57=""),"",IF(AF57="",0,VLOOKUP(AF57,datos!$AP$3:$AR$7,3,0))+IF(AG57="",0,VLOOKUP(AG57,datos!$AP$3:$AR$7,3,0)))</f>
        <v>0.4</v>
      </c>
      <c r="AI57" s="114" t="str">
        <f>IF(OR(AJ57="",AJ57=0),"",IF(AJ57&lt;=datos!$AC$3,datos!$AE$3,IF(AJ57&lt;=datos!$AC$4,datos!$AE$4,IF(AJ57&lt;=datos!$AC$5,datos!$AE$5,IF(AJ57&lt;=datos!$AC$6,datos!$AE$6,IF(AJ57&lt;=datos!$AC$7,datos!$AE$7,""))))))</f>
        <v>Muy Baja</v>
      </c>
      <c r="AJ57" s="109">
        <f t="shared" si="9"/>
        <v>0.1512</v>
      </c>
      <c r="AK57" s="110" t="str">
        <f>+IF(AL57&lt;=datos!$AD$11,datos!$AC$11,IF(AL57&lt;=datos!$AD$12,datos!$AC$12,IF(AL57&lt;=datos!$AD$13,datos!$AC$13,IF(AL57&lt;=datos!$AD$14,datos!$AC$14,IF(AL57&lt;=datos!$AD$15,datos!$AC$15,"")))))</f>
        <v>Menor</v>
      </c>
      <c r="AL57" s="109">
        <f t="shared" si="10"/>
        <v>0.4</v>
      </c>
      <c r="AM57" s="110" t="str">
        <f ca="1" t="shared" si="8"/>
        <v>Bajo</v>
      </c>
      <c r="AN57" s="146"/>
      <c r="AO57" s="148"/>
      <c r="AP57" s="150"/>
      <c r="AQ57" s="152"/>
    </row>
    <row r="58" spans="1:43" ht="90.75" customHeight="1" thickBot="1">
      <c r="A58" s="132">
        <v>28</v>
      </c>
      <c r="B58" s="84" t="s">
        <v>21</v>
      </c>
      <c r="C58" s="84" t="s">
        <v>208</v>
      </c>
      <c r="D58" s="92" t="str">
        <f>_xlfn.IFERROR(VLOOKUP(B58,datos!$B$1:$C$21,2,0),"")</f>
        <v>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v>
      </c>
      <c r="E58" s="84" t="s">
        <v>54</v>
      </c>
      <c r="F58" s="84" t="s">
        <v>645</v>
      </c>
      <c r="G58" s="84" t="s">
        <v>646</v>
      </c>
      <c r="H58" s="84" t="s">
        <v>194</v>
      </c>
      <c r="I58" s="84" t="s">
        <v>647</v>
      </c>
      <c r="J58" s="84" t="s">
        <v>648</v>
      </c>
      <c r="K58" s="84" t="s">
        <v>162</v>
      </c>
      <c r="L58" s="133" t="s">
        <v>167</v>
      </c>
      <c r="M58" s="121" t="s">
        <v>12</v>
      </c>
      <c r="N58" s="134">
        <v>205</v>
      </c>
      <c r="O58" s="130" t="str">
        <f>_xlfn.IFERROR(VLOOKUP(P58,datos!$AC$2:$AE$7,3,0),"")</f>
        <v>Media</v>
      </c>
      <c r="P58" s="123">
        <f>+IF(OR(N58="",N58=0),"",IF(N58&lt;=datos!$AD$3,datos!$AC$3,IF(AND(N58&gt;datos!$AD$3,N58&lt;=datos!$AD$4),datos!$AC$4,IF(AND(N58&gt;datos!$AD$4,N58&lt;=datos!$AD$5),datos!$AC$5,IF(AND(N58&gt;datos!$AD$5,N58&lt;=datos!$AD$6),datos!$AC$6,IF(N58&gt;datos!$AD$7,datos!$AC$7,0))))))</f>
        <v>0.6</v>
      </c>
      <c r="Q58" s="84" t="s">
        <v>144</v>
      </c>
      <c r="R58" s="125" t="str">
        <f>_xlfn.IFERROR(VLOOKUP(Q58,datos!$AB$10:$AC$21,2,0),"")</f>
        <v>Leve</v>
      </c>
      <c r="S58" s="123">
        <f>_xlfn.IFERROR(IF(OR(Q58=datos!$AB$10,Q58=datos!$AB$16),"",VLOOKUP(Q58,datos!$AB$10:$AD$21,3,0)),"")</f>
        <v>0.2</v>
      </c>
      <c r="T58" s="126" t="str">
        <f ca="1">_xlfn.IFERROR(INDIRECT("datos!"&amp;HLOOKUP(R58,calculo_imp,2,FALSE)&amp;VLOOKUP(O58,calculo_prob,2,FALSE)),"")</f>
        <v>Moderado</v>
      </c>
      <c r="U58" s="95">
        <v>1</v>
      </c>
      <c r="V58" s="84" t="s">
        <v>652</v>
      </c>
      <c r="W58" s="83" t="s">
        <v>653</v>
      </c>
      <c r="X58" s="83" t="s">
        <v>279</v>
      </c>
      <c r="Y58" s="83" t="s">
        <v>654</v>
      </c>
      <c r="Z58" s="83" t="s">
        <v>655</v>
      </c>
      <c r="AA58" s="83" t="s">
        <v>656</v>
      </c>
      <c r="AB58" s="83" t="s">
        <v>657</v>
      </c>
      <c r="AC58" s="83" t="s">
        <v>658</v>
      </c>
      <c r="AD58" s="83" t="s">
        <v>659</v>
      </c>
      <c r="AE58" s="92" t="str">
        <f>IF(AF58="","",VLOOKUP(AF58,datos!$AT$6:$AU$9,2,0))</f>
        <v>Probabilidad</v>
      </c>
      <c r="AF58" s="84" t="s">
        <v>80</v>
      </c>
      <c r="AG58" s="84" t="s">
        <v>84</v>
      </c>
      <c r="AH58" s="87">
        <f>IF(AND(AF58="",AG58=""),"",IF(AF58="",0,VLOOKUP(AF58,datos!$AP$3:$AR$7,3,0))+IF(AG58="",0,VLOOKUP(AG58,datos!$AP$3:$AR$7,3,0)))</f>
        <v>0.4</v>
      </c>
      <c r="AI58" s="113" t="str">
        <f>IF(OR(AJ58="",AJ58=0),"",IF(AJ58&lt;=datos!$AC$3,datos!$AE$3,IF(AJ58&lt;=datos!$AC$4,datos!$AE$4,IF(AJ58&lt;=datos!$AC$5,datos!$AE$5,IF(AJ58&lt;=datos!$AC$6,datos!$AE$6,IF(AJ58&lt;=datos!$AC$7,datos!$AE$7,""))))))</f>
        <v>Baja</v>
      </c>
      <c r="AJ58" s="106">
        <f>IF(AE58="","",IF(U58=1,IF(AE58="Probabilidad",P58-(P58*AH58),P58),IF(AE58="Probabilidad",#REF!-(#REF!*AH58),#REF!)))</f>
        <v>0.36</v>
      </c>
      <c r="AK58" s="107" t="str">
        <f>+IF(AL58&lt;=datos!$AD$11,datos!$AC$11,IF(AL58&lt;=datos!$AD$12,datos!$AC$12,IF(AL58&lt;=datos!$AD$13,datos!$AC$13,IF(AL58&lt;=datos!$AD$14,datos!$AC$14,IF(AL58&lt;=datos!$AD$15,datos!$AC$15,"")))))</f>
        <v>Leve</v>
      </c>
      <c r="AL58" s="106">
        <f>IF(AE58="","",IF(U58=1,IF(AE58="Impacto",S58-(S58*AH58),S58),IF(AE58="Impacto",#REF!-(#REF!*AH58),#REF!)))</f>
        <v>0.2</v>
      </c>
      <c r="AM58" s="107" t="str">
        <f ca="1" t="shared" si="8"/>
        <v>Bajo</v>
      </c>
      <c r="AN58" s="139"/>
      <c r="AO58" s="137"/>
      <c r="AP58" s="138">
        <v>45291</v>
      </c>
      <c r="AQ58" s="121" t="s">
        <v>665</v>
      </c>
    </row>
    <row r="59" spans="1:43" ht="97.5" customHeight="1" thickBot="1">
      <c r="A59" s="132">
        <v>29</v>
      </c>
      <c r="B59" s="84" t="s">
        <v>21</v>
      </c>
      <c r="C59" s="84" t="s">
        <v>208</v>
      </c>
      <c r="D59" s="92" t="str">
        <f>_xlfn.IFERROR(VLOOKUP(B59,datos!$B$1:$C$21,2,0),"")</f>
        <v>Adelantar actividades y programas de asistencia técnica, a los usuarios y/o prestadores de servicios de salud en el Distrito Capital, por medio de asistencias técnicas grupales e individuales, para cumplir con los temas relacionados con el Sistema Obligatorio de Garantía de la Calidad de la Atención de Salud y Seguridad del Paciente y normas relacionadas, durante la vigencia.</v>
      </c>
      <c r="E59" s="84" t="s">
        <v>54</v>
      </c>
      <c r="F59" s="84" t="s">
        <v>649</v>
      </c>
      <c r="G59" s="84" t="s">
        <v>650</v>
      </c>
      <c r="H59" s="84" t="s">
        <v>194</v>
      </c>
      <c r="I59" s="84" t="s">
        <v>647</v>
      </c>
      <c r="J59" s="84" t="s">
        <v>651</v>
      </c>
      <c r="K59" s="84" t="s">
        <v>162</v>
      </c>
      <c r="L59" s="133" t="s">
        <v>167</v>
      </c>
      <c r="M59" s="121" t="s">
        <v>12</v>
      </c>
      <c r="N59" s="134">
        <v>1</v>
      </c>
      <c r="O59" s="130" t="str">
        <f>_xlfn.IFERROR(VLOOKUP(P59,datos!$AC$2:$AE$7,3,0),"")</f>
        <v>Muy Baja</v>
      </c>
      <c r="P59" s="123">
        <f>+IF(OR(N59="",N59=0),"",IF(N59&lt;=datos!$AD$3,datos!$AC$3,IF(AND(N59&gt;datos!$AD$3,N59&lt;=datos!$AD$4),datos!$AC$4,IF(AND(N59&gt;datos!$AD$4,N59&lt;=datos!$AD$5),datos!$AC$5,IF(AND(N59&gt;datos!$AD$5,N59&lt;=datos!$AD$6),datos!$AC$6,IF(N59&gt;datos!$AD$7,datos!$AC$7,0))))))</f>
        <v>0.2</v>
      </c>
      <c r="Q59" s="84" t="s">
        <v>144</v>
      </c>
      <c r="R59" s="125" t="str">
        <f>_xlfn.IFERROR(VLOOKUP(Q59,datos!$AB$10:$AC$21,2,0),"")</f>
        <v>Leve</v>
      </c>
      <c r="S59" s="123">
        <f>_xlfn.IFERROR(IF(OR(Q59=datos!$AB$10,Q59=datos!$AB$16),"",VLOOKUP(Q59,datos!$AB$10:$AD$21,3,0)),"")</f>
        <v>0.2</v>
      </c>
      <c r="T59" s="126" t="str">
        <f ca="1">_xlfn.IFERROR(INDIRECT("datos!"&amp;HLOOKUP(R59,calculo_imp,2,FALSE)&amp;VLOOKUP(O59,calculo_prob,2,FALSE)),"")</f>
        <v>Bajo</v>
      </c>
      <c r="U59" s="95">
        <v>1</v>
      </c>
      <c r="V59" s="84" t="s">
        <v>660</v>
      </c>
      <c r="W59" s="83" t="s">
        <v>653</v>
      </c>
      <c r="X59" s="83" t="s">
        <v>279</v>
      </c>
      <c r="Y59" s="83" t="s">
        <v>661</v>
      </c>
      <c r="Z59" s="83" t="s">
        <v>662</v>
      </c>
      <c r="AA59" s="83" t="s">
        <v>663</v>
      </c>
      <c r="AB59" s="83" t="s">
        <v>664</v>
      </c>
      <c r="AC59" s="83" t="s">
        <v>658</v>
      </c>
      <c r="AD59" s="83" t="s">
        <v>659</v>
      </c>
      <c r="AE59" s="92" t="str">
        <f>IF(AF59="","",VLOOKUP(AF59,datos!$AT$6:$AU$9,2,0))</f>
        <v>Probabilidad</v>
      </c>
      <c r="AF59" s="84" t="s">
        <v>80</v>
      </c>
      <c r="AG59" s="84" t="s">
        <v>84</v>
      </c>
      <c r="AH59" s="87">
        <f>IF(AND(AF59="",AG59=""),"",IF(AF59="",0,VLOOKUP(AF59,datos!$AP$3:$AR$7,3,0))+IF(AG59="",0,VLOOKUP(AG59,datos!$AP$3:$AR$7,3,0)))</f>
        <v>0.4</v>
      </c>
      <c r="AI59" s="113" t="str">
        <f>IF(OR(AJ59="",AJ59=0),"",IF(AJ59&lt;=datos!$AC$3,datos!$AE$3,IF(AJ59&lt;=datos!$AC$4,datos!$AE$4,IF(AJ59&lt;=datos!$AC$5,datos!$AE$5,IF(AJ59&lt;=datos!$AC$6,datos!$AE$6,IF(AJ59&lt;=datos!$AC$7,datos!$AE$7,""))))))</f>
        <v>Muy Baja</v>
      </c>
      <c r="AJ59" s="106">
        <f>IF(AE59="","",IF(U59=1,IF(AE59="Probabilidad",P59-(P59*AH59),P59),IF(AE59="Probabilidad",#REF!-(#REF!*AH59),#REF!)))</f>
        <v>0.12</v>
      </c>
      <c r="AK59" s="107" t="str">
        <f>+IF(AL59&lt;=datos!$AD$11,datos!$AC$11,IF(AL59&lt;=datos!$AD$12,datos!$AC$12,IF(AL59&lt;=datos!$AD$13,datos!$AC$13,IF(AL59&lt;=datos!$AD$14,datos!$AC$14,IF(AL59&lt;=datos!$AD$15,datos!$AC$15,"")))))</f>
        <v>Leve</v>
      </c>
      <c r="AL59" s="106">
        <f>IF(AE59="","",IF(U59=1,IF(AE59="Impacto",S59-(S59*AH59),S59),IF(AE59="Impacto",#REF!-(#REF!*AH59),#REF!)))</f>
        <v>0.2</v>
      </c>
      <c r="AM59" s="107" t="str">
        <f ca="1" t="shared" si="8"/>
        <v>Bajo</v>
      </c>
      <c r="AN59" s="139"/>
      <c r="AO59" s="137"/>
      <c r="AP59" s="138">
        <v>45291</v>
      </c>
      <c r="AQ59" s="121" t="s">
        <v>666</v>
      </c>
    </row>
    <row r="60" spans="1:43" ht="71.25" customHeight="1">
      <c r="A60" s="170">
        <v>30</v>
      </c>
      <c r="B60" s="171" t="s">
        <v>27</v>
      </c>
      <c r="C60" s="155" t="s">
        <v>209</v>
      </c>
      <c r="D60" s="159" t="str">
        <f>_xlfn.IFERROR(VLOOKUP(B60,datos!$B$1:$C$21,2,0),"")</f>
        <v>Evaluar en la Secretaria Distrital de Salud, los sistemas de gestión y control, mediante metodologías de auditoría y de seguimiento, promoviendo la cultura del autocontrol, mejoramiento continuo y acciones eficaces en las líneas de defensa.</v>
      </c>
      <c r="E60" s="171" t="s">
        <v>54</v>
      </c>
      <c r="F60" s="171" t="s">
        <v>667</v>
      </c>
      <c r="G60" s="171" t="s">
        <v>668</v>
      </c>
      <c r="H60" s="155" t="s">
        <v>194</v>
      </c>
      <c r="I60" s="155" t="s">
        <v>309</v>
      </c>
      <c r="J60" s="171" t="s">
        <v>669</v>
      </c>
      <c r="K60" s="171" t="s">
        <v>156</v>
      </c>
      <c r="L60" s="172" t="s">
        <v>167</v>
      </c>
      <c r="M60" s="173" t="s">
        <v>233</v>
      </c>
      <c r="N60" s="174">
        <v>38</v>
      </c>
      <c r="O60" s="175" t="str">
        <f>_xlfn.IFERROR(VLOOKUP(P60,datos!$AC$2:$AE$7,3,0),"")</f>
        <v>Media</v>
      </c>
      <c r="P60" s="168">
        <f>+IF(OR(N60="",N60=0),"",IF(N60&lt;=datos!$AD$3,datos!$AC$3,IF(AND(N60&gt;datos!$AD$3,N60&lt;=datos!$AD$4),datos!$AC$4,IF(AND(N60&gt;datos!$AD$4,N60&lt;=datos!$AD$5),datos!$AC$5,IF(AND(N60&gt;datos!$AD$5,N60&lt;=datos!$AD$6),datos!$AC$6,IF(N60&gt;datos!$AD$7,datos!$AC$7,0))))))</f>
        <v>0.6</v>
      </c>
      <c r="Q60" s="171" t="s">
        <v>145</v>
      </c>
      <c r="R60" s="167" t="str">
        <f>_xlfn.IFERROR(VLOOKUP(Q60,datos!$AB$10:$AC$21,2,0),"")</f>
        <v>Moderado</v>
      </c>
      <c r="S60" s="168">
        <f>_xlfn.IFERROR(IF(OR(Q60=datos!$AB$10,Q60=datos!$AB$16),"",VLOOKUP(Q60,datos!$AB$10:$AD$21,3,0)),"")</f>
        <v>0.6</v>
      </c>
      <c r="T60" s="169" t="str">
        <f ca="1">_xlfn.IFERROR(INDIRECT("datos!"&amp;HLOOKUP(R60,calculo_imp,2,FALSE)&amp;VLOOKUP(O60,calculo_prob,2,FALSE)),"")</f>
        <v>Moderado</v>
      </c>
      <c r="U60" s="98">
        <v>1</v>
      </c>
      <c r="V60" s="82" t="s">
        <v>681</v>
      </c>
      <c r="W60" s="81" t="s">
        <v>682</v>
      </c>
      <c r="X60" s="81" t="s">
        <v>683</v>
      </c>
      <c r="Y60" s="81" t="s">
        <v>684</v>
      </c>
      <c r="Z60" s="81" t="s">
        <v>685</v>
      </c>
      <c r="AA60" s="81" t="s">
        <v>686</v>
      </c>
      <c r="AB60" s="81" t="s">
        <v>687</v>
      </c>
      <c r="AC60" s="81" t="s">
        <v>688</v>
      </c>
      <c r="AD60" s="81" t="s">
        <v>689</v>
      </c>
      <c r="AE60" s="90" t="str">
        <f>IF(AF60="","",VLOOKUP(AF60,datos!$AT$6:$AU$9,2,0))</f>
        <v>Probabilidad</v>
      </c>
      <c r="AF60" s="82" t="s">
        <v>80</v>
      </c>
      <c r="AG60" s="82" t="s">
        <v>84</v>
      </c>
      <c r="AH60" s="87">
        <f>IF(AND(AF60="",AG60=""),"",IF(AF60="",0,VLOOKUP(AF60,datos!$AP$3:$AR$7,3,0))+IF(AG60="",0,VLOOKUP(AG60,datos!$AP$3:$AR$7,3,0)))</f>
        <v>0.4</v>
      </c>
      <c r="AI60" s="113" t="str">
        <f>IF(OR(AJ60="",AJ60=0),"",IF(AJ60&lt;=datos!$AC$3,datos!$AE$3,IF(AJ60&lt;=datos!$AC$4,datos!$AE$4,IF(AJ60&lt;=datos!$AC$5,datos!$AE$5,IF(AJ60&lt;=datos!$AC$6,datos!$AE$6,IF(AJ60&lt;=datos!$AC$7,datos!$AE$7,""))))))</f>
        <v>Baja</v>
      </c>
      <c r="AJ60" s="106">
        <f>IF(AE60="","",IF(U60=1,IF(AE60="Probabilidad",P60-(P60*AH60),P60),IF(AE60="Probabilidad",#REF!-(#REF!*AH60),#REF!)))</f>
        <v>0.36</v>
      </c>
      <c r="AK60" s="107" t="str">
        <f>+IF(AL60&lt;=datos!$AD$11,datos!$AC$11,IF(AL60&lt;=datos!$AD$12,datos!$AC$12,IF(AL60&lt;=datos!$AD$13,datos!$AC$13,IF(AL60&lt;=datos!$AD$14,datos!$AC$14,IF(AL60&lt;=datos!$AD$15,datos!$AC$15,"")))))</f>
        <v>Moderado</v>
      </c>
      <c r="AL60" s="106">
        <f>IF(AE60="","",IF(U60=1,IF(AE60="Impacto",S60-(S60*AH60),S60),IF(AE60="Impacto",#REF!-(#REF!*AH60),#REF!)))</f>
        <v>0.6</v>
      </c>
      <c r="AM60" s="107" t="str">
        <f ca="1" t="shared" si="8"/>
        <v>Moderado</v>
      </c>
      <c r="AN60" s="145"/>
      <c r="AO60" s="147"/>
      <c r="AP60" s="149"/>
      <c r="AQ60" s="151"/>
    </row>
    <row r="61" spans="1:43" ht="72.75" customHeight="1">
      <c r="A61" s="154"/>
      <c r="B61" s="156"/>
      <c r="C61" s="156"/>
      <c r="D61" s="160"/>
      <c r="E61" s="156"/>
      <c r="F61" s="156"/>
      <c r="G61" s="156"/>
      <c r="H61" s="156"/>
      <c r="I61" s="156"/>
      <c r="J61" s="156"/>
      <c r="K61" s="156"/>
      <c r="L61" s="162"/>
      <c r="M61" s="152"/>
      <c r="N61" s="164"/>
      <c r="O61" s="166"/>
      <c r="P61" s="142"/>
      <c r="Q61" s="156"/>
      <c r="R61" s="158"/>
      <c r="S61" s="142" t="e">
        <f>IF(OR(#REF!=datos!$AB$10,#REF!=datos!$AB$16),"",VLOOKUP(#REF!,datos!$AA$10:$AC$21,3,0))</f>
        <v>#REF!</v>
      </c>
      <c r="T61" s="144"/>
      <c r="U61" s="96">
        <v>2</v>
      </c>
      <c r="V61" s="80" t="s">
        <v>690</v>
      </c>
      <c r="W61" s="79" t="s">
        <v>691</v>
      </c>
      <c r="X61" s="79" t="s">
        <v>692</v>
      </c>
      <c r="Y61" s="79" t="s">
        <v>693</v>
      </c>
      <c r="Z61" s="79" t="s">
        <v>694</v>
      </c>
      <c r="AA61" s="79" t="s">
        <v>695</v>
      </c>
      <c r="AB61" s="79" t="s">
        <v>696</v>
      </c>
      <c r="AC61" s="79" t="s">
        <v>697</v>
      </c>
      <c r="AD61" s="79" t="s">
        <v>689</v>
      </c>
      <c r="AE61" s="91" t="str">
        <f>IF(AF61="","",VLOOKUP(AF61,datos!$AT$6:$AU$9,2,0))</f>
        <v>Probabilidad</v>
      </c>
      <c r="AF61" s="80" t="s">
        <v>81</v>
      </c>
      <c r="AG61" s="80" t="s">
        <v>84</v>
      </c>
      <c r="AH61" s="88">
        <f>IF(AND(AF61="",AG61=""),"",IF(AF61="",0,VLOOKUP(AF61,datos!$AP$3:$AR$7,3,0))+IF(AG61="",0,VLOOKUP(AG61,datos!$AP$3:$AR$7,3,0)))</f>
        <v>0.3</v>
      </c>
      <c r="AI61" s="114" t="str">
        <f>IF(OR(AJ61="",AJ61=0),"",IF(AJ61&lt;=datos!$AC$3,datos!$AE$3,IF(AJ61&lt;=datos!$AC$4,datos!$AE$4,IF(AJ61&lt;=datos!$AC$5,datos!$AE$5,IF(AJ61&lt;=datos!$AC$6,datos!$AE$6,IF(AJ61&lt;=datos!$AC$7,datos!$AE$7,""))))))</f>
        <v>Baja</v>
      </c>
      <c r="AJ61" s="109">
        <f t="shared" si="9"/>
        <v>0.252</v>
      </c>
      <c r="AK61" s="110" t="str">
        <f>+IF(AL61&lt;=datos!$AD$11,datos!$AC$11,IF(AL61&lt;=datos!$AD$12,datos!$AC$12,IF(AL61&lt;=datos!$AD$13,datos!$AC$13,IF(AL61&lt;=datos!$AD$14,datos!$AC$14,IF(AL61&lt;=datos!$AD$15,datos!$AC$15,"")))))</f>
        <v>Moderado</v>
      </c>
      <c r="AL61" s="109">
        <f t="shared" si="10"/>
        <v>0.6</v>
      </c>
      <c r="AM61" s="110" t="str">
        <f ca="1" t="shared" si="8"/>
        <v>Moderado</v>
      </c>
      <c r="AN61" s="146"/>
      <c r="AO61" s="148"/>
      <c r="AP61" s="150"/>
      <c r="AQ61" s="152"/>
    </row>
    <row r="62" spans="1:43" ht="79.5" customHeight="1" thickBot="1">
      <c r="A62" s="154"/>
      <c r="B62" s="156"/>
      <c r="C62" s="156"/>
      <c r="D62" s="160"/>
      <c r="E62" s="156"/>
      <c r="F62" s="156"/>
      <c r="G62" s="156"/>
      <c r="H62" s="156"/>
      <c r="I62" s="156"/>
      <c r="J62" s="156"/>
      <c r="K62" s="156"/>
      <c r="L62" s="162"/>
      <c r="M62" s="152"/>
      <c r="N62" s="164"/>
      <c r="O62" s="166"/>
      <c r="P62" s="142"/>
      <c r="Q62" s="156"/>
      <c r="R62" s="158"/>
      <c r="S62" s="142" t="e">
        <f>IF(OR(#REF!=datos!$AB$10,#REF!=datos!$AB$16),"",VLOOKUP(#REF!,datos!$AA$10:$AC$21,3,0))</f>
        <v>#REF!</v>
      </c>
      <c r="T62" s="144"/>
      <c r="U62" s="96">
        <v>3</v>
      </c>
      <c r="V62" s="80" t="s">
        <v>698</v>
      </c>
      <c r="W62" s="79" t="s">
        <v>691</v>
      </c>
      <c r="X62" s="79" t="s">
        <v>699</v>
      </c>
      <c r="Y62" s="79" t="s">
        <v>700</v>
      </c>
      <c r="Z62" s="79" t="s">
        <v>701</v>
      </c>
      <c r="AA62" s="79" t="s">
        <v>702</v>
      </c>
      <c r="AB62" s="79" t="s">
        <v>703</v>
      </c>
      <c r="AC62" s="79" t="s">
        <v>697</v>
      </c>
      <c r="AD62" s="79" t="s">
        <v>689</v>
      </c>
      <c r="AE62" s="91" t="str">
        <f>IF(AF62="","",VLOOKUP(AF62,datos!$AT$6:$AU$9,2,0))</f>
        <v>Impacto</v>
      </c>
      <c r="AF62" s="80" t="s">
        <v>82</v>
      </c>
      <c r="AG62" s="80" t="s">
        <v>84</v>
      </c>
      <c r="AH62" s="88">
        <f>IF(AND(AF62="",AG62=""),"",IF(AF62="",0,VLOOKUP(AF62,datos!$AP$3:$AR$7,3,0))+IF(AG62="",0,VLOOKUP(AG62,datos!$AP$3:$AR$7,3,0)))</f>
        <v>0.25</v>
      </c>
      <c r="AI62" s="114" t="str">
        <f>IF(OR(AJ62="",AJ62=0),"",IF(AJ62&lt;=datos!$AC$3,datos!$AE$3,IF(AJ62&lt;=datos!$AC$4,datos!$AE$4,IF(AJ62&lt;=datos!$AC$5,datos!$AE$5,IF(AJ62&lt;=datos!$AC$6,datos!$AE$6,IF(AJ62&lt;=datos!$AC$7,datos!$AE$7,""))))))</f>
        <v>Baja</v>
      </c>
      <c r="AJ62" s="109">
        <f t="shared" si="9"/>
        <v>0.252</v>
      </c>
      <c r="AK62" s="110" t="str">
        <f>+IF(AL62&lt;=datos!$AD$11,datos!$AC$11,IF(AL62&lt;=datos!$AD$12,datos!$AC$12,IF(AL62&lt;=datos!$AD$13,datos!$AC$13,IF(AL62&lt;=datos!$AD$14,datos!$AC$14,IF(AL62&lt;=datos!$AD$15,datos!$AC$15,"")))))</f>
        <v>Moderado</v>
      </c>
      <c r="AL62" s="109">
        <f t="shared" si="10"/>
        <v>0.44999999999999996</v>
      </c>
      <c r="AM62" s="110" t="str">
        <f ca="1" t="shared" si="8"/>
        <v>Moderado</v>
      </c>
      <c r="AN62" s="146"/>
      <c r="AO62" s="148"/>
      <c r="AP62" s="150"/>
      <c r="AQ62" s="152"/>
    </row>
    <row r="63" spans="1:43" ht="71.25" customHeight="1">
      <c r="A63" s="153">
        <v>31</v>
      </c>
      <c r="B63" s="155" t="s">
        <v>27</v>
      </c>
      <c r="C63" s="155" t="s">
        <v>209</v>
      </c>
      <c r="D63" s="159" t="str">
        <f>_xlfn.IFERROR(VLOOKUP(B63,datos!$B$1:$C$21,2,0),"")</f>
        <v>Evaluar en la Secretaria Distrital de Salud, los sistemas de gestión y control, mediante metodologías de auditoría y de seguimiento, promoviendo la cultura del autocontrol, mejoramiento continuo y acciones eficaces en las líneas de defensa.</v>
      </c>
      <c r="E63" s="155" t="s">
        <v>54</v>
      </c>
      <c r="F63" s="155" t="s">
        <v>670</v>
      </c>
      <c r="G63" s="155" t="s">
        <v>671</v>
      </c>
      <c r="H63" s="155" t="s">
        <v>194</v>
      </c>
      <c r="I63" s="155" t="s">
        <v>309</v>
      </c>
      <c r="J63" s="155" t="s">
        <v>672</v>
      </c>
      <c r="K63" s="155" t="s">
        <v>159</v>
      </c>
      <c r="L63" s="161" t="s">
        <v>167</v>
      </c>
      <c r="M63" s="151" t="s">
        <v>233</v>
      </c>
      <c r="N63" s="163">
        <v>38</v>
      </c>
      <c r="O63" s="165" t="str">
        <f>_xlfn.IFERROR(VLOOKUP(P63,datos!$AC$2:$AE$7,3,0),"")</f>
        <v>Media</v>
      </c>
      <c r="P63" s="141">
        <f>+IF(OR(N63="",N63=0),"",IF(N63&lt;=datos!$AD$3,datos!$AC$3,IF(AND(N63&gt;datos!$AD$3,N63&lt;=datos!$AD$4),datos!$AC$4,IF(AND(N63&gt;datos!$AD$4,N63&lt;=datos!$AD$5),datos!$AC$5,IF(AND(N63&gt;datos!$AD$5,N63&lt;=datos!$AD$6),datos!$AC$6,IF(N63&gt;datos!$AD$7,datos!$AC$7,0))))))</f>
        <v>0.6</v>
      </c>
      <c r="Q63" s="155" t="s">
        <v>149</v>
      </c>
      <c r="R63" s="157" t="str">
        <f>_xlfn.IFERROR(VLOOKUP(Q63,datos!$AB$10:$AC$21,2,0),"")</f>
        <v>Menor</v>
      </c>
      <c r="S63" s="141">
        <f>_xlfn.IFERROR(IF(OR(Q63=datos!$AB$10,Q63=datos!$AB$16),"",VLOOKUP(Q63,datos!$AB$10:$AD$21,3,0)),"")</f>
        <v>0.4</v>
      </c>
      <c r="T63" s="143" t="str">
        <f ca="1">_xlfn.IFERROR(INDIRECT("datos!"&amp;HLOOKUP(R63,calculo_imp,2,FALSE)&amp;VLOOKUP(O63,calculo_prob,2,FALSE)),"")</f>
        <v>Moderado</v>
      </c>
      <c r="U63" s="95">
        <v>1</v>
      </c>
      <c r="V63" s="84" t="s">
        <v>704</v>
      </c>
      <c r="W63" s="83" t="s">
        <v>705</v>
      </c>
      <c r="X63" s="83" t="s">
        <v>692</v>
      </c>
      <c r="Y63" s="83" t="s">
        <v>706</v>
      </c>
      <c r="Z63" s="83" t="s">
        <v>707</v>
      </c>
      <c r="AA63" s="83" t="s">
        <v>708</v>
      </c>
      <c r="AB63" s="83" t="s">
        <v>709</v>
      </c>
      <c r="AC63" s="83" t="s">
        <v>710</v>
      </c>
      <c r="AD63" s="83" t="s">
        <v>689</v>
      </c>
      <c r="AE63" s="92" t="str">
        <f>IF(AF63="","",VLOOKUP(AF63,datos!$AT$6:$AU$9,2,0))</f>
        <v>Probabilidad</v>
      </c>
      <c r="AF63" s="84" t="s">
        <v>80</v>
      </c>
      <c r="AG63" s="84" t="s">
        <v>84</v>
      </c>
      <c r="AH63" s="87">
        <f>IF(AND(AF63="",AG63=""),"",IF(AF63="",0,VLOOKUP(AF63,datos!$AP$3:$AR$7,3,0))+IF(AG63="",0,VLOOKUP(AG63,datos!$AP$3:$AR$7,3,0)))</f>
        <v>0.4</v>
      </c>
      <c r="AI63" s="113" t="str">
        <f>IF(OR(AJ63="",AJ63=0),"",IF(AJ63&lt;=datos!$AC$3,datos!$AE$3,IF(AJ63&lt;=datos!$AC$4,datos!$AE$4,IF(AJ63&lt;=datos!$AC$5,datos!$AE$5,IF(AJ63&lt;=datos!$AC$6,datos!$AE$6,IF(AJ63&lt;=datos!$AC$7,datos!$AE$7,""))))))</f>
        <v>Baja</v>
      </c>
      <c r="AJ63" s="106">
        <f>IF(AE63="","",IF(U63=1,IF(AE63="Probabilidad",P63-(P63*AH63),P63),IF(AE63="Probabilidad",#REF!-(#REF!*AH63),#REF!)))</f>
        <v>0.36</v>
      </c>
      <c r="AK63" s="107" t="str">
        <f>+IF(AL63&lt;=datos!$AD$11,datos!$AC$11,IF(AL63&lt;=datos!$AD$12,datos!$AC$12,IF(AL63&lt;=datos!$AD$13,datos!$AC$13,IF(AL63&lt;=datos!$AD$14,datos!$AC$14,IF(AL63&lt;=datos!$AD$15,datos!$AC$15,"")))))</f>
        <v>Menor</v>
      </c>
      <c r="AL63" s="106">
        <f>IF(AE63="","",IF(U63=1,IF(AE63="Impacto",S63-(S63*AH63),S63),IF(AE63="Impacto",#REF!-(#REF!*AH63),#REF!)))</f>
        <v>0.4</v>
      </c>
      <c r="AM63" s="107" t="str">
        <f ca="1" t="shared" si="8"/>
        <v>Moderado</v>
      </c>
      <c r="AN63" s="145"/>
      <c r="AO63" s="147"/>
      <c r="AP63" s="149"/>
      <c r="AQ63" s="151"/>
    </row>
    <row r="64" spans="1:43" ht="74.25" customHeight="1">
      <c r="A64" s="154"/>
      <c r="B64" s="156"/>
      <c r="C64" s="156"/>
      <c r="D64" s="160"/>
      <c r="E64" s="156"/>
      <c r="F64" s="156"/>
      <c r="G64" s="156"/>
      <c r="H64" s="156"/>
      <c r="I64" s="156"/>
      <c r="J64" s="156"/>
      <c r="K64" s="156"/>
      <c r="L64" s="162"/>
      <c r="M64" s="152"/>
      <c r="N64" s="164"/>
      <c r="O64" s="166"/>
      <c r="P64" s="142"/>
      <c r="Q64" s="156"/>
      <c r="R64" s="158"/>
      <c r="S64" s="142" t="e">
        <f>IF(OR(#REF!=datos!$AB$10,#REF!=datos!$AB$16),"",VLOOKUP(#REF!,datos!$AA$10:$AC$21,3,0))</f>
        <v>#REF!</v>
      </c>
      <c r="T64" s="144"/>
      <c r="U64" s="96">
        <v>2</v>
      </c>
      <c r="V64" s="80" t="s">
        <v>711</v>
      </c>
      <c r="W64" s="79" t="s">
        <v>712</v>
      </c>
      <c r="X64" s="79" t="s">
        <v>279</v>
      </c>
      <c r="Y64" s="79" t="s">
        <v>713</v>
      </c>
      <c r="Z64" s="79" t="s">
        <v>714</v>
      </c>
      <c r="AA64" s="79" t="s">
        <v>715</v>
      </c>
      <c r="AB64" s="79" t="s">
        <v>716</v>
      </c>
      <c r="AC64" s="79" t="s">
        <v>717</v>
      </c>
      <c r="AD64" s="79" t="s">
        <v>689</v>
      </c>
      <c r="AE64" s="91" t="str">
        <f>IF(AF64="","",VLOOKUP(AF64,datos!$AT$6:$AU$9,2,0))</f>
        <v>Probabilidad</v>
      </c>
      <c r="AF64" s="80" t="s">
        <v>81</v>
      </c>
      <c r="AG64" s="80" t="s">
        <v>84</v>
      </c>
      <c r="AH64" s="88">
        <f>IF(AND(AF64="",AG64=""),"",IF(AF64="",0,VLOOKUP(AF64,datos!$AP$3:$AR$7,3,0))+IF(AG64="",0,VLOOKUP(AG64,datos!$AP$3:$AR$7,3,0)))</f>
        <v>0.3</v>
      </c>
      <c r="AI64" s="114" t="str">
        <f>IF(OR(AJ64="",AJ64=0),"",IF(AJ64&lt;=datos!$AC$3,datos!$AE$3,IF(AJ64&lt;=datos!$AC$4,datos!$AE$4,IF(AJ64&lt;=datos!$AC$5,datos!$AE$5,IF(AJ64&lt;=datos!$AC$6,datos!$AE$6,IF(AJ64&lt;=datos!$AC$7,datos!$AE$7,""))))))</f>
        <v>Baja</v>
      </c>
      <c r="AJ64" s="109">
        <f t="shared" si="9"/>
        <v>0.252</v>
      </c>
      <c r="AK64" s="110" t="str">
        <f>+IF(AL64&lt;=datos!$AD$11,datos!$AC$11,IF(AL64&lt;=datos!$AD$12,datos!$AC$12,IF(AL64&lt;=datos!$AD$13,datos!$AC$13,IF(AL64&lt;=datos!$AD$14,datos!$AC$14,IF(AL64&lt;=datos!$AD$15,datos!$AC$15,"")))))</f>
        <v>Menor</v>
      </c>
      <c r="AL64" s="109">
        <f t="shared" si="10"/>
        <v>0.4</v>
      </c>
      <c r="AM64" s="110" t="str">
        <f ca="1" t="shared" si="8"/>
        <v>Moderado</v>
      </c>
      <c r="AN64" s="146"/>
      <c r="AO64" s="148"/>
      <c r="AP64" s="150"/>
      <c r="AQ64" s="152"/>
    </row>
    <row r="65" spans="1:43" ht="69" customHeight="1">
      <c r="A65" s="154"/>
      <c r="B65" s="156"/>
      <c r="C65" s="156"/>
      <c r="D65" s="160"/>
      <c r="E65" s="156"/>
      <c r="F65" s="156"/>
      <c r="G65" s="156"/>
      <c r="H65" s="156"/>
      <c r="I65" s="156"/>
      <c r="J65" s="156"/>
      <c r="K65" s="156"/>
      <c r="L65" s="162"/>
      <c r="M65" s="152"/>
      <c r="N65" s="164"/>
      <c r="O65" s="166"/>
      <c r="P65" s="142"/>
      <c r="Q65" s="156"/>
      <c r="R65" s="158"/>
      <c r="S65" s="142" t="e">
        <f>IF(OR(#REF!=datos!$AB$10,#REF!=datos!$AB$16),"",VLOOKUP(#REF!,datos!$AA$10:$AC$21,3,0))</f>
        <v>#REF!</v>
      </c>
      <c r="T65" s="144"/>
      <c r="U65" s="96">
        <v>3</v>
      </c>
      <c r="V65" s="80" t="s">
        <v>718</v>
      </c>
      <c r="W65" s="79" t="s">
        <v>712</v>
      </c>
      <c r="X65" s="79" t="s">
        <v>719</v>
      </c>
      <c r="Y65" s="79" t="s">
        <v>720</v>
      </c>
      <c r="Z65" s="79" t="s">
        <v>721</v>
      </c>
      <c r="AA65" s="79" t="s">
        <v>722</v>
      </c>
      <c r="AB65" s="79" t="s">
        <v>723</v>
      </c>
      <c r="AC65" s="79" t="s">
        <v>724</v>
      </c>
      <c r="AD65" s="79" t="s">
        <v>689</v>
      </c>
      <c r="AE65" s="91" t="str">
        <f>IF(AF65="","",VLOOKUP(AF65,datos!$AT$6:$AU$9,2,0))</f>
        <v>Probabilidad</v>
      </c>
      <c r="AF65" s="80" t="s">
        <v>80</v>
      </c>
      <c r="AG65" s="80" t="s">
        <v>84</v>
      </c>
      <c r="AH65" s="88">
        <f>IF(AND(AF65="",AG65=""),"",IF(AF65="",0,VLOOKUP(AF65,datos!$AP$3:$AR$7,3,0))+IF(AG65="",0,VLOOKUP(AG65,datos!$AP$3:$AR$7,3,0)))</f>
        <v>0.4</v>
      </c>
      <c r="AI65" s="114" t="str">
        <f>IF(OR(AJ65="",AJ65=0),"",IF(AJ65&lt;=datos!$AC$3,datos!$AE$3,IF(AJ65&lt;=datos!$AC$4,datos!$AE$4,IF(AJ65&lt;=datos!$AC$5,datos!$AE$5,IF(AJ65&lt;=datos!$AC$6,datos!$AE$6,IF(AJ65&lt;=datos!$AC$7,datos!$AE$7,""))))))</f>
        <v>Muy Baja</v>
      </c>
      <c r="AJ65" s="109">
        <f t="shared" si="9"/>
        <v>0.1512</v>
      </c>
      <c r="AK65" s="110" t="str">
        <f>+IF(AL65&lt;=datos!$AD$11,datos!$AC$11,IF(AL65&lt;=datos!$AD$12,datos!$AC$12,IF(AL65&lt;=datos!$AD$13,datos!$AC$13,IF(AL65&lt;=datos!$AD$14,datos!$AC$14,IF(AL65&lt;=datos!$AD$15,datos!$AC$15,"")))))</f>
        <v>Menor</v>
      </c>
      <c r="AL65" s="109">
        <f t="shared" si="10"/>
        <v>0.4</v>
      </c>
      <c r="AM65" s="110" t="str">
        <f ca="1" t="shared" si="8"/>
        <v>Bajo</v>
      </c>
      <c r="AN65" s="146"/>
      <c r="AO65" s="148"/>
      <c r="AP65" s="150"/>
      <c r="AQ65" s="152"/>
    </row>
    <row r="66" spans="1:43" ht="80.25" customHeight="1" thickBot="1">
      <c r="A66" s="154"/>
      <c r="B66" s="156"/>
      <c r="C66" s="156"/>
      <c r="D66" s="160"/>
      <c r="E66" s="156"/>
      <c r="F66" s="156"/>
      <c r="G66" s="156"/>
      <c r="H66" s="156"/>
      <c r="I66" s="156"/>
      <c r="J66" s="156"/>
      <c r="K66" s="156"/>
      <c r="L66" s="162"/>
      <c r="M66" s="152"/>
      <c r="N66" s="164"/>
      <c r="O66" s="166"/>
      <c r="P66" s="142"/>
      <c r="Q66" s="156"/>
      <c r="R66" s="158"/>
      <c r="S66" s="142" t="e">
        <f>IF(OR(#REF!=datos!$AB$10,#REF!=datos!$AB$16),"",VLOOKUP(#REF!,datos!$AA$10:$AC$21,3,0))</f>
        <v>#REF!</v>
      </c>
      <c r="T66" s="144"/>
      <c r="U66" s="96">
        <v>4</v>
      </c>
      <c r="V66" s="80" t="s">
        <v>725</v>
      </c>
      <c r="W66" s="79" t="s">
        <v>726</v>
      </c>
      <c r="X66" s="79" t="s">
        <v>727</v>
      </c>
      <c r="Y66" s="79" t="s">
        <v>728</v>
      </c>
      <c r="Z66" s="79" t="s">
        <v>729</v>
      </c>
      <c r="AA66" s="79" t="s">
        <v>730</v>
      </c>
      <c r="AB66" s="79" t="s">
        <v>731</v>
      </c>
      <c r="AC66" s="79" t="s">
        <v>732</v>
      </c>
      <c r="AD66" s="79" t="s">
        <v>689</v>
      </c>
      <c r="AE66" s="91" t="str">
        <f>IF(AF66="","",VLOOKUP(AF66,datos!$AT$6:$AU$9,2,0))</f>
        <v>Probabilidad</v>
      </c>
      <c r="AF66" s="80" t="s">
        <v>80</v>
      </c>
      <c r="AG66" s="80" t="s">
        <v>84</v>
      </c>
      <c r="AH66" s="88">
        <f>IF(AND(AF66="",AG66=""),"",IF(AF66="",0,VLOOKUP(AF66,datos!$AP$3:$AR$7,3,0))+IF(AG66="",0,VLOOKUP(AG66,datos!$AP$3:$AR$7,3,0)))</f>
        <v>0.4</v>
      </c>
      <c r="AI66" s="114" t="str">
        <f>IF(OR(AJ66="",AJ66=0),"",IF(AJ66&lt;=datos!$AC$3,datos!$AE$3,IF(AJ66&lt;=datos!$AC$4,datos!$AE$4,IF(AJ66&lt;=datos!$AC$5,datos!$AE$5,IF(AJ66&lt;=datos!$AC$6,datos!$AE$6,IF(AJ66&lt;=datos!$AC$7,datos!$AE$7,""))))))</f>
        <v>Muy Baja</v>
      </c>
      <c r="AJ66" s="109">
        <f t="shared" si="9"/>
        <v>0.09072</v>
      </c>
      <c r="AK66" s="110" t="str">
        <f>+IF(AL66&lt;=datos!$AD$11,datos!$AC$11,IF(AL66&lt;=datos!$AD$12,datos!$AC$12,IF(AL66&lt;=datos!$AD$13,datos!$AC$13,IF(AL66&lt;=datos!$AD$14,datos!$AC$14,IF(AL66&lt;=datos!$AD$15,datos!$AC$15,"")))))</f>
        <v>Menor</v>
      </c>
      <c r="AL66" s="109">
        <f t="shared" si="10"/>
        <v>0.4</v>
      </c>
      <c r="AM66" s="110" t="str">
        <f ca="1" t="shared" si="8"/>
        <v>Bajo</v>
      </c>
      <c r="AN66" s="146"/>
      <c r="AO66" s="148"/>
      <c r="AP66" s="150"/>
      <c r="AQ66" s="152"/>
    </row>
    <row r="67" spans="1:43" ht="57.75" customHeight="1">
      <c r="A67" s="153">
        <v>32</v>
      </c>
      <c r="B67" s="155" t="s">
        <v>27</v>
      </c>
      <c r="C67" s="155" t="s">
        <v>209</v>
      </c>
      <c r="D67" s="159" t="str">
        <f>_xlfn.IFERROR(VLOOKUP(B67,datos!$B$1:$C$21,2,0),"")</f>
        <v>Evaluar en la Secretaria Distrital de Salud, los sistemas de gestión y control, mediante metodologías de auditoría y de seguimiento, promoviendo la cultura del autocontrol, mejoramiento continuo y acciones eficaces en las líneas de defensa.</v>
      </c>
      <c r="E67" s="155" t="s">
        <v>55</v>
      </c>
      <c r="F67" s="155" t="s">
        <v>673</v>
      </c>
      <c r="G67" s="155" t="s">
        <v>674</v>
      </c>
      <c r="H67" s="155" t="s">
        <v>193</v>
      </c>
      <c r="I67" s="155" t="s">
        <v>675</v>
      </c>
      <c r="J67" s="155" t="s">
        <v>676</v>
      </c>
      <c r="K67" s="155" t="s">
        <v>156</v>
      </c>
      <c r="L67" s="161" t="s">
        <v>167</v>
      </c>
      <c r="M67" s="151" t="s">
        <v>233</v>
      </c>
      <c r="N67" s="163">
        <v>49</v>
      </c>
      <c r="O67" s="165" t="str">
        <f>_xlfn.IFERROR(VLOOKUP(P67,datos!$AC$2:$AE$7,3,0),"")</f>
        <v>Media</v>
      </c>
      <c r="P67" s="141">
        <f>+IF(OR(N67="",N67=0),"",IF(N67&lt;=datos!$AD$3,datos!$AC$3,IF(AND(N67&gt;datos!$AD$3,N67&lt;=datos!$AD$4),datos!$AC$4,IF(AND(N67&gt;datos!$AD$4,N67&lt;=datos!$AD$5),datos!$AC$5,IF(AND(N67&gt;datos!$AD$5,N67&lt;=datos!$AD$6),datos!$AC$6,IF(N67&gt;datos!$AD$7,datos!$AC$7,0))))))</f>
        <v>0.6</v>
      </c>
      <c r="Q67" s="155" t="s">
        <v>150</v>
      </c>
      <c r="R67" s="157" t="str">
        <f>_xlfn.IFERROR(VLOOKUP(Q67,datos!$AB$10:$AC$21,2,0),"")</f>
        <v>Mayor</v>
      </c>
      <c r="S67" s="141">
        <f>_xlfn.IFERROR(IF(OR(Q67=datos!$AB$10,Q67=datos!$AB$16),"",VLOOKUP(Q67,datos!$AB$10:$AD$21,3,0)),"")</f>
        <v>0.8</v>
      </c>
      <c r="T67" s="143" t="str">
        <f ca="1">_xlfn.IFERROR(INDIRECT("datos!"&amp;HLOOKUP(R67,calculo_imp,2,FALSE)&amp;VLOOKUP(O67,calculo_prob,2,FALSE)),"")</f>
        <v>Alto</v>
      </c>
      <c r="U67" s="95">
        <v>1</v>
      </c>
      <c r="V67" s="84" t="s">
        <v>733</v>
      </c>
      <c r="W67" s="83" t="s">
        <v>691</v>
      </c>
      <c r="X67" s="83" t="s">
        <v>734</v>
      </c>
      <c r="Y67" s="83" t="s">
        <v>735</v>
      </c>
      <c r="Z67" s="83" t="s">
        <v>736</v>
      </c>
      <c r="AA67" s="83" t="s">
        <v>737</v>
      </c>
      <c r="AB67" s="83" t="s">
        <v>738</v>
      </c>
      <c r="AC67" s="83" t="s">
        <v>739</v>
      </c>
      <c r="AD67" s="83" t="s">
        <v>689</v>
      </c>
      <c r="AE67" s="92" t="str">
        <f>IF(AF67="","",VLOOKUP(AF67,datos!$AT$6:$AU$9,2,0))</f>
        <v>Probabilidad</v>
      </c>
      <c r="AF67" s="84" t="s">
        <v>80</v>
      </c>
      <c r="AG67" s="84" t="s">
        <v>84</v>
      </c>
      <c r="AH67" s="87">
        <f>IF(AND(AF67="",AG67=""),"",IF(AF67="",0,VLOOKUP(AF67,datos!$AP$3:$AR$7,3,0))+IF(AG67="",0,VLOOKUP(AG67,datos!$AP$3:$AR$7,3,0)))</f>
        <v>0.4</v>
      </c>
      <c r="AI67" s="113" t="str">
        <f>IF(OR(AJ67="",AJ67=0),"",IF(AJ67&lt;=datos!$AC$3,datos!$AE$3,IF(AJ67&lt;=datos!$AC$4,datos!$AE$4,IF(AJ67&lt;=datos!$AC$5,datos!$AE$5,IF(AJ67&lt;=datos!$AC$6,datos!$AE$6,IF(AJ67&lt;=datos!$AC$7,datos!$AE$7,""))))))</f>
        <v>Baja</v>
      </c>
      <c r="AJ67" s="106">
        <f>IF(AE67="","",IF(U67=1,IF(AE67="Probabilidad",P67-(P67*AH67),P67),IF(AE67="Probabilidad",#REF!-(#REF!*AH67),#REF!)))</f>
        <v>0.36</v>
      </c>
      <c r="AK67" s="107" t="str">
        <f>+IF(AL67&lt;=datos!$AD$11,datos!$AC$11,IF(AL67&lt;=datos!$AD$12,datos!$AC$12,IF(AL67&lt;=datos!$AD$13,datos!$AC$13,IF(AL67&lt;=datos!$AD$14,datos!$AC$14,IF(AL67&lt;=datos!$AD$15,datos!$AC$15,"")))))</f>
        <v>Mayor</v>
      </c>
      <c r="AL67" s="106">
        <f>IF(AE67="","",IF(U67=1,IF(AE67="Impacto",S67-(S67*AH67),S67),IF(AE67="Impacto",#REF!-(#REF!*AH67),#REF!)))</f>
        <v>0.8</v>
      </c>
      <c r="AM67" s="107" t="str">
        <f ca="1" t="shared" si="8"/>
        <v>Alto</v>
      </c>
      <c r="AN67" s="145"/>
      <c r="AO67" s="147"/>
      <c r="AP67" s="149"/>
      <c r="AQ67" s="151"/>
    </row>
    <row r="68" spans="1:43" ht="88.5" customHeight="1">
      <c r="A68" s="154"/>
      <c r="B68" s="156"/>
      <c r="C68" s="156"/>
      <c r="D68" s="160"/>
      <c r="E68" s="156"/>
      <c r="F68" s="156"/>
      <c r="G68" s="156"/>
      <c r="H68" s="156"/>
      <c r="I68" s="156"/>
      <c r="J68" s="156"/>
      <c r="K68" s="156"/>
      <c r="L68" s="162"/>
      <c r="M68" s="152"/>
      <c r="N68" s="164"/>
      <c r="O68" s="166"/>
      <c r="P68" s="142"/>
      <c r="Q68" s="156"/>
      <c r="R68" s="158"/>
      <c r="S68" s="142" t="e">
        <f>IF(OR(#REF!=datos!$AB$10,#REF!=datos!$AB$16),"",VLOOKUP(#REF!,datos!$AA$10:$AC$21,3,0))</f>
        <v>#REF!</v>
      </c>
      <c r="T68" s="144"/>
      <c r="U68" s="96">
        <v>2</v>
      </c>
      <c r="V68" s="80" t="s">
        <v>740</v>
      </c>
      <c r="W68" s="79" t="s">
        <v>691</v>
      </c>
      <c r="X68" s="79" t="s">
        <v>741</v>
      </c>
      <c r="Y68" s="79" t="s">
        <v>742</v>
      </c>
      <c r="Z68" s="79" t="s">
        <v>743</v>
      </c>
      <c r="AA68" s="79" t="s">
        <v>744</v>
      </c>
      <c r="AB68" s="79" t="s">
        <v>745</v>
      </c>
      <c r="AC68" s="79" t="s">
        <v>746</v>
      </c>
      <c r="AD68" s="79" t="s">
        <v>689</v>
      </c>
      <c r="AE68" s="91" t="str">
        <f>IF(AF68="","",VLOOKUP(AF68,datos!$AT$6:$AU$9,2,0))</f>
        <v>Probabilidad</v>
      </c>
      <c r="AF68" s="80" t="s">
        <v>80</v>
      </c>
      <c r="AG68" s="80" t="s">
        <v>84</v>
      </c>
      <c r="AH68" s="88">
        <f>IF(AND(AF68="",AG68=""),"",IF(AF68="",0,VLOOKUP(AF68,datos!$AP$3:$AR$7,3,0))+IF(AG68="",0,VLOOKUP(AG68,datos!$AP$3:$AR$7,3,0)))</f>
        <v>0.4</v>
      </c>
      <c r="AI68" s="114" t="str">
        <f>IF(OR(AJ68="",AJ68=0),"",IF(AJ68&lt;=datos!$AC$3,datos!$AE$3,IF(AJ68&lt;=datos!$AC$4,datos!$AE$4,IF(AJ68&lt;=datos!$AC$5,datos!$AE$5,IF(AJ68&lt;=datos!$AC$6,datos!$AE$6,IF(AJ68&lt;=datos!$AC$7,datos!$AE$7,""))))))</f>
        <v>Baja</v>
      </c>
      <c r="AJ68" s="109">
        <f t="shared" si="9"/>
        <v>0.216</v>
      </c>
      <c r="AK68" s="110" t="str">
        <f>+IF(AL68&lt;=datos!$AD$11,datos!$AC$11,IF(AL68&lt;=datos!$AD$12,datos!$AC$12,IF(AL68&lt;=datos!$AD$13,datos!$AC$13,IF(AL68&lt;=datos!$AD$14,datos!$AC$14,IF(AL68&lt;=datos!$AD$15,datos!$AC$15,"")))))</f>
        <v>Mayor</v>
      </c>
      <c r="AL68" s="109">
        <f t="shared" si="10"/>
        <v>0.8</v>
      </c>
      <c r="AM68" s="110" t="str">
        <f ca="1" t="shared" si="8"/>
        <v>Alto</v>
      </c>
      <c r="AN68" s="146"/>
      <c r="AO68" s="148"/>
      <c r="AP68" s="150"/>
      <c r="AQ68" s="152"/>
    </row>
    <row r="69" spans="1:43" ht="107.25" customHeight="1" thickBot="1">
      <c r="A69" s="154"/>
      <c r="B69" s="156"/>
      <c r="C69" s="156"/>
      <c r="D69" s="160"/>
      <c r="E69" s="156"/>
      <c r="F69" s="156"/>
      <c r="G69" s="156"/>
      <c r="H69" s="156"/>
      <c r="I69" s="156"/>
      <c r="J69" s="156"/>
      <c r="K69" s="156"/>
      <c r="L69" s="162"/>
      <c r="M69" s="152"/>
      <c r="N69" s="164"/>
      <c r="O69" s="166"/>
      <c r="P69" s="142"/>
      <c r="Q69" s="156"/>
      <c r="R69" s="158"/>
      <c r="S69" s="142" t="e">
        <f>IF(OR(#REF!=datos!$AB$10,#REF!=datos!$AB$16),"",VLOOKUP(#REF!,datos!$AA$10:$AC$21,3,0))</f>
        <v>#REF!</v>
      </c>
      <c r="T69" s="144"/>
      <c r="U69" s="96">
        <v>3</v>
      </c>
      <c r="V69" s="80" t="s">
        <v>747</v>
      </c>
      <c r="W69" s="79" t="s">
        <v>748</v>
      </c>
      <c r="X69" s="79" t="s">
        <v>734</v>
      </c>
      <c r="Y69" s="79" t="s">
        <v>749</v>
      </c>
      <c r="Z69" s="79" t="s">
        <v>750</v>
      </c>
      <c r="AA69" s="79" t="s">
        <v>751</v>
      </c>
      <c r="AB69" s="79" t="s">
        <v>752</v>
      </c>
      <c r="AC69" s="79" t="s">
        <v>738</v>
      </c>
      <c r="AD69" s="79" t="s">
        <v>753</v>
      </c>
      <c r="AE69" s="91" t="str">
        <f>IF(AF69="","",VLOOKUP(AF69,datos!$AT$6:$AU$9,2,0))</f>
        <v>Probabilidad</v>
      </c>
      <c r="AF69" s="80" t="s">
        <v>80</v>
      </c>
      <c r="AG69" s="80" t="s">
        <v>84</v>
      </c>
      <c r="AH69" s="88">
        <f>IF(AND(AF69="",AG69=""),"",IF(AF69="",0,VLOOKUP(AF69,datos!$AP$3:$AR$7,3,0))+IF(AG69="",0,VLOOKUP(AG69,datos!$AP$3:$AR$7,3,0)))</f>
        <v>0.4</v>
      </c>
      <c r="AI69" s="114" t="str">
        <f>IF(OR(AJ69="",AJ69=0),"",IF(AJ69&lt;=datos!$AC$3,datos!$AE$3,IF(AJ69&lt;=datos!$AC$4,datos!$AE$4,IF(AJ69&lt;=datos!$AC$5,datos!$AE$5,IF(AJ69&lt;=datos!$AC$6,datos!$AE$6,IF(AJ69&lt;=datos!$AC$7,datos!$AE$7,""))))))</f>
        <v>Muy Baja</v>
      </c>
      <c r="AJ69" s="109">
        <f t="shared" si="9"/>
        <v>0.1296</v>
      </c>
      <c r="AK69" s="110" t="str">
        <f>+IF(AL69&lt;=datos!$AD$11,datos!$AC$11,IF(AL69&lt;=datos!$AD$12,datos!$AC$12,IF(AL69&lt;=datos!$AD$13,datos!$AC$13,IF(AL69&lt;=datos!$AD$14,datos!$AC$14,IF(AL69&lt;=datos!$AD$15,datos!$AC$15,"")))))</f>
        <v>Mayor</v>
      </c>
      <c r="AL69" s="109">
        <f t="shared" si="10"/>
        <v>0.8</v>
      </c>
      <c r="AM69" s="110" t="str">
        <f ca="1" t="shared" si="8"/>
        <v>Alto</v>
      </c>
      <c r="AN69" s="146"/>
      <c r="AO69" s="148"/>
      <c r="AP69" s="150"/>
      <c r="AQ69" s="152"/>
    </row>
    <row r="70" spans="1:43" ht="100.5" customHeight="1">
      <c r="A70" s="170">
        <v>33</v>
      </c>
      <c r="B70" s="171" t="s">
        <v>27</v>
      </c>
      <c r="C70" s="155" t="s">
        <v>209</v>
      </c>
      <c r="D70" s="159" t="str">
        <f>_xlfn.IFERROR(VLOOKUP(B70,datos!$B$1:$C$21,2,0),"")</f>
        <v>Evaluar en la Secretaria Distrital de Salud, los sistemas de gestión y control, mediante metodologías de auditoría y de seguimiento, promoviendo la cultura del autocontrol, mejoramiento continuo y acciones eficaces en las líneas de defensa.</v>
      </c>
      <c r="E70" s="171" t="s">
        <v>55</v>
      </c>
      <c r="F70" s="171" t="s">
        <v>677</v>
      </c>
      <c r="G70" s="171" t="s">
        <v>678</v>
      </c>
      <c r="H70" s="155" t="s">
        <v>193</v>
      </c>
      <c r="I70" s="155" t="s">
        <v>679</v>
      </c>
      <c r="J70" s="171" t="s">
        <v>680</v>
      </c>
      <c r="K70" s="171" t="s">
        <v>155</v>
      </c>
      <c r="L70" s="172" t="s">
        <v>167</v>
      </c>
      <c r="M70" s="173" t="s">
        <v>233</v>
      </c>
      <c r="N70" s="174">
        <v>86</v>
      </c>
      <c r="O70" s="175" t="str">
        <f>_xlfn.IFERROR(VLOOKUP(P70,datos!$AC$2:$AE$7,3,0),"")</f>
        <v>Media</v>
      </c>
      <c r="P70" s="168">
        <f>+IF(OR(N70="",N70=0),"",IF(N70&lt;=datos!$AD$3,datos!$AC$3,IF(AND(N70&gt;datos!$AD$3,N70&lt;=datos!$AD$4),datos!$AC$4,IF(AND(N70&gt;datos!$AD$4,N70&lt;=datos!$AD$5),datos!$AC$5,IF(AND(N70&gt;datos!$AD$5,N70&lt;=datos!$AD$6),datos!$AC$6,IF(N70&gt;datos!$AD$7,datos!$AC$7,0))))))</f>
        <v>0.6</v>
      </c>
      <c r="Q70" s="171" t="s">
        <v>150</v>
      </c>
      <c r="R70" s="167" t="str">
        <f>_xlfn.IFERROR(VLOOKUP(Q70,datos!$AB$10:$AC$21,2,0),"")</f>
        <v>Mayor</v>
      </c>
      <c r="S70" s="168">
        <f>_xlfn.IFERROR(IF(OR(Q70=datos!$AB$10,Q70=datos!$AB$16),"",VLOOKUP(Q70,datos!$AB$10:$AD$21,3,0)),"")</f>
        <v>0.8</v>
      </c>
      <c r="T70" s="169" t="str">
        <f ca="1">_xlfn.IFERROR(INDIRECT("datos!"&amp;HLOOKUP(R70,calculo_imp,2,FALSE)&amp;VLOOKUP(O70,calculo_prob,2,FALSE)),"")</f>
        <v>Alto</v>
      </c>
      <c r="U70" s="98">
        <v>1</v>
      </c>
      <c r="V70" s="82" t="s">
        <v>754</v>
      </c>
      <c r="W70" s="81" t="s">
        <v>755</v>
      </c>
      <c r="X70" s="81" t="s">
        <v>756</v>
      </c>
      <c r="Y70" s="81" t="s">
        <v>757</v>
      </c>
      <c r="Z70" s="81" t="s">
        <v>758</v>
      </c>
      <c r="AA70" s="81" t="s">
        <v>759</v>
      </c>
      <c r="AB70" s="81" t="s">
        <v>760</v>
      </c>
      <c r="AC70" s="81" t="s">
        <v>738</v>
      </c>
      <c r="AD70" s="81" t="s">
        <v>689</v>
      </c>
      <c r="AE70" s="90" t="str">
        <f>IF(AF70="","",VLOOKUP(AF70,datos!$AT$6:$AU$9,2,0))</f>
        <v>Probabilidad</v>
      </c>
      <c r="AF70" s="82" t="s">
        <v>80</v>
      </c>
      <c r="AG70" s="82" t="s">
        <v>84</v>
      </c>
      <c r="AH70" s="87">
        <f>IF(AND(AF70="",AG70=""),"",IF(AF70="",0,VLOOKUP(AF70,datos!$AP$3:$AR$7,3,0))+IF(AG70="",0,VLOOKUP(AG70,datos!$AP$3:$AR$7,3,0)))</f>
        <v>0.4</v>
      </c>
      <c r="AI70" s="113" t="str">
        <f>IF(OR(AJ70="",AJ70=0),"",IF(AJ70&lt;=datos!$AC$3,datos!$AE$3,IF(AJ70&lt;=datos!$AC$4,datos!$AE$4,IF(AJ70&lt;=datos!$AC$5,datos!$AE$5,IF(AJ70&lt;=datos!$AC$6,datos!$AE$6,IF(AJ70&lt;=datos!$AC$7,datos!$AE$7,""))))))</f>
        <v>Baja</v>
      </c>
      <c r="AJ70" s="106">
        <f>IF(AE70="","",IF(U70=1,IF(AE70="Probabilidad",P70-(P70*AH70),P70),IF(AE70="Probabilidad",#REF!-(#REF!*AH70),#REF!)))</f>
        <v>0.36</v>
      </c>
      <c r="AK70" s="107" t="str">
        <f>+IF(AL70&lt;=datos!$AD$11,datos!$AC$11,IF(AL70&lt;=datos!$AD$12,datos!$AC$12,IF(AL70&lt;=datos!$AD$13,datos!$AC$13,IF(AL70&lt;=datos!$AD$14,datos!$AC$14,IF(AL70&lt;=datos!$AD$15,datos!$AC$15,"")))))</f>
        <v>Mayor</v>
      </c>
      <c r="AL70" s="106">
        <f>IF(AE70="","",IF(U70=1,IF(AE70="Impacto",S70-(S70*AH70),S70),IF(AE70="Impacto",#REF!-(#REF!*AH70),#REF!)))</f>
        <v>0.8</v>
      </c>
      <c r="AM70" s="107" t="str">
        <f ca="1" t="shared" si="8"/>
        <v>Alto</v>
      </c>
      <c r="AN70" s="145"/>
      <c r="AO70" s="147"/>
      <c r="AP70" s="149"/>
      <c r="AQ70" s="151"/>
    </row>
    <row r="71" spans="1:43" ht="68.25" customHeight="1">
      <c r="A71" s="154"/>
      <c r="B71" s="156"/>
      <c r="C71" s="156"/>
      <c r="D71" s="160"/>
      <c r="E71" s="156"/>
      <c r="F71" s="156"/>
      <c r="G71" s="156"/>
      <c r="H71" s="156"/>
      <c r="I71" s="156"/>
      <c r="J71" s="156"/>
      <c r="K71" s="156"/>
      <c r="L71" s="162"/>
      <c r="M71" s="152"/>
      <c r="N71" s="164"/>
      <c r="O71" s="166"/>
      <c r="P71" s="142"/>
      <c r="Q71" s="156"/>
      <c r="R71" s="158"/>
      <c r="S71" s="142" t="e">
        <f>IF(OR(#REF!=datos!$AB$10,#REF!=datos!$AB$16),"",VLOOKUP(#REF!,datos!$AA$10:$AC$21,3,0))</f>
        <v>#REF!</v>
      </c>
      <c r="T71" s="144"/>
      <c r="U71" s="96">
        <v>2</v>
      </c>
      <c r="V71" s="80" t="s">
        <v>761</v>
      </c>
      <c r="W71" s="79" t="s">
        <v>755</v>
      </c>
      <c r="X71" s="79" t="s">
        <v>699</v>
      </c>
      <c r="Y71" s="79" t="s">
        <v>762</v>
      </c>
      <c r="Z71" s="79" t="s">
        <v>763</v>
      </c>
      <c r="AA71" s="79" t="s">
        <v>764</v>
      </c>
      <c r="AB71" s="79" t="s">
        <v>765</v>
      </c>
      <c r="AC71" s="79" t="s">
        <v>738</v>
      </c>
      <c r="AD71" s="79" t="s">
        <v>689</v>
      </c>
      <c r="AE71" s="91" t="str">
        <f>IF(AF71="","",VLOOKUP(AF71,datos!$AT$6:$AU$9,2,0))</f>
        <v>Probabilidad</v>
      </c>
      <c r="AF71" s="80" t="s">
        <v>80</v>
      </c>
      <c r="AG71" s="80" t="s">
        <v>84</v>
      </c>
      <c r="AH71" s="88">
        <f>IF(AND(AF71="",AG71=""),"",IF(AF71="",0,VLOOKUP(AF71,datos!$AP$3:$AR$7,3,0))+IF(AG71="",0,VLOOKUP(AG71,datos!$AP$3:$AR$7,3,0)))</f>
        <v>0.4</v>
      </c>
      <c r="AI71" s="114" t="str">
        <f>IF(OR(AJ71="",AJ71=0),"",IF(AJ71&lt;=datos!$AC$3,datos!$AE$3,IF(AJ71&lt;=datos!$AC$4,datos!$AE$4,IF(AJ71&lt;=datos!$AC$5,datos!$AE$5,IF(AJ71&lt;=datos!$AC$6,datos!$AE$6,IF(AJ71&lt;=datos!$AC$7,datos!$AE$7,""))))))</f>
        <v>Baja</v>
      </c>
      <c r="AJ71" s="109">
        <f t="shared" si="9"/>
        <v>0.216</v>
      </c>
      <c r="AK71" s="110" t="str">
        <f>+IF(AL71&lt;=datos!$AD$11,datos!$AC$11,IF(AL71&lt;=datos!$AD$12,datos!$AC$12,IF(AL71&lt;=datos!$AD$13,datos!$AC$13,IF(AL71&lt;=datos!$AD$14,datos!$AC$14,IF(AL71&lt;=datos!$AD$15,datos!$AC$15,"")))))</f>
        <v>Mayor</v>
      </c>
      <c r="AL71" s="109">
        <f t="shared" si="10"/>
        <v>0.8</v>
      </c>
      <c r="AM71" s="110" t="str">
        <f ca="1" t="shared" si="8"/>
        <v>Alto</v>
      </c>
      <c r="AN71" s="146"/>
      <c r="AO71" s="148"/>
      <c r="AP71" s="150"/>
      <c r="AQ71" s="152"/>
    </row>
    <row r="72" spans="1:43" ht="48" customHeight="1" thickBot="1">
      <c r="A72" s="154"/>
      <c r="B72" s="156"/>
      <c r="C72" s="156"/>
      <c r="D72" s="160"/>
      <c r="E72" s="156"/>
      <c r="F72" s="156"/>
      <c r="G72" s="156"/>
      <c r="H72" s="156"/>
      <c r="I72" s="156"/>
      <c r="J72" s="156"/>
      <c r="K72" s="156"/>
      <c r="L72" s="162"/>
      <c r="M72" s="152"/>
      <c r="N72" s="164"/>
      <c r="O72" s="166"/>
      <c r="P72" s="142"/>
      <c r="Q72" s="156"/>
      <c r="R72" s="158"/>
      <c r="S72" s="142" t="e">
        <f>IF(OR(#REF!=datos!$AB$10,#REF!=datos!$AB$16),"",VLOOKUP(#REF!,datos!$AA$10:$AC$21,3,0))</f>
        <v>#REF!</v>
      </c>
      <c r="T72" s="144"/>
      <c r="U72" s="96">
        <v>3</v>
      </c>
      <c r="V72" s="80" t="s">
        <v>766</v>
      </c>
      <c r="W72" s="79" t="s">
        <v>767</v>
      </c>
      <c r="X72" s="79" t="s">
        <v>768</v>
      </c>
      <c r="Y72" s="79" t="s">
        <v>769</v>
      </c>
      <c r="Z72" s="79" t="s">
        <v>770</v>
      </c>
      <c r="AA72" s="79" t="s">
        <v>771</v>
      </c>
      <c r="AB72" s="79" t="s">
        <v>772</v>
      </c>
      <c r="AC72" s="79" t="s">
        <v>772</v>
      </c>
      <c r="AD72" s="79" t="s">
        <v>689</v>
      </c>
      <c r="AE72" s="91" t="str">
        <f>IF(AF72="","",VLOOKUP(AF72,datos!$AT$6:$AU$9,2,0))</f>
        <v>Probabilidad</v>
      </c>
      <c r="AF72" s="80" t="s">
        <v>80</v>
      </c>
      <c r="AG72" s="80" t="s">
        <v>84</v>
      </c>
      <c r="AH72" s="88">
        <f>IF(AND(AF72="",AG72=""),"",IF(AF72="",0,VLOOKUP(AF72,datos!$AP$3:$AR$7,3,0))+IF(AG72="",0,VLOOKUP(AG72,datos!$AP$3:$AR$7,3,0)))</f>
        <v>0.4</v>
      </c>
      <c r="AI72" s="114" t="str">
        <f>IF(OR(AJ72="",AJ72=0),"",IF(AJ72&lt;=datos!$AC$3,datos!$AE$3,IF(AJ72&lt;=datos!$AC$4,datos!$AE$4,IF(AJ72&lt;=datos!$AC$5,datos!$AE$5,IF(AJ72&lt;=datos!$AC$6,datos!$AE$6,IF(AJ72&lt;=datos!$AC$7,datos!$AE$7,""))))))</f>
        <v>Muy Baja</v>
      </c>
      <c r="AJ72" s="109">
        <f t="shared" si="9"/>
        <v>0.1296</v>
      </c>
      <c r="AK72" s="110" t="str">
        <f>+IF(AL72&lt;=datos!$AD$11,datos!$AC$11,IF(AL72&lt;=datos!$AD$12,datos!$AC$12,IF(AL72&lt;=datos!$AD$13,datos!$AC$13,IF(AL72&lt;=datos!$AD$14,datos!$AC$14,IF(AL72&lt;=datos!$AD$15,datos!$AC$15,"")))))</f>
        <v>Mayor</v>
      </c>
      <c r="AL72" s="109">
        <f t="shared" si="10"/>
        <v>0.8</v>
      </c>
      <c r="AM72" s="110" t="str">
        <f ca="1" t="shared" si="8"/>
        <v>Alto</v>
      </c>
      <c r="AN72" s="146"/>
      <c r="AO72" s="148"/>
      <c r="AP72" s="150"/>
      <c r="AQ72" s="152"/>
    </row>
    <row r="73" spans="1:43" ht="99" customHeight="1">
      <c r="A73" s="153">
        <v>34</v>
      </c>
      <c r="B73" s="155" t="s">
        <v>39</v>
      </c>
      <c r="C73" s="155" t="s">
        <v>209</v>
      </c>
      <c r="D73" s="159" t="str">
        <f>_xlfn.IFERROR(VLOOKUP(B73,datos!$B$1:$C$21,2,0),"")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73" s="155" t="s">
        <v>55</v>
      </c>
      <c r="F73" s="155" t="s">
        <v>773</v>
      </c>
      <c r="G73" s="155" t="s">
        <v>774</v>
      </c>
      <c r="H73" s="155" t="s">
        <v>193</v>
      </c>
      <c r="I73" s="155" t="s">
        <v>775</v>
      </c>
      <c r="J73" s="155" t="s">
        <v>776</v>
      </c>
      <c r="K73" s="155" t="s">
        <v>160</v>
      </c>
      <c r="L73" s="161" t="s">
        <v>167</v>
      </c>
      <c r="M73" s="151" t="s">
        <v>12</v>
      </c>
      <c r="N73" s="163">
        <v>29000</v>
      </c>
      <c r="O73" s="165" t="str">
        <f>_xlfn.IFERROR(VLOOKUP(P73,datos!$AC$2:$AE$7,3,0),"")</f>
        <v>Muy Alta</v>
      </c>
      <c r="P73" s="141">
        <f>+IF(OR(N73="",N73=0),"",IF(N73&lt;=datos!$AD$3,datos!$AC$3,IF(AND(N73&gt;datos!$AD$3,N73&lt;=datos!$AD$4),datos!$AC$4,IF(AND(N73&gt;datos!$AD$4,N73&lt;=datos!$AD$5),datos!$AC$5,IF(AND(N73&gt;datos!$AD$5,N73&lt;=datos!$AD$6),datos!$AC$6,IF(N73&gt;datos!$AD$7,datos!$AC$7,0))))))</f>
        <v>1</v>
      </c>
      <c r="Q73" s="155" t="s">
        <v>74</v>
      </c>
      <c r="R73" s="157" t="str">
        <f>_xlfn.IFERROR(VLOOKUP(Q73,datos!$AB$10:$AC$21,2,0),"")</f>
        <v>Catastrófico</v>
      </c>
      <c r="S73" s="141">
        <f>_xlfn.IFERROR(IF(OR(Q73=datos!$AB$10,Q73=datos!$AB$16),"",VLOOKUP(Q73,datos!$AB$10:$AD$21,3,0)),"")</f>
        <v>1</v>
      </c>
      <c r="T73" s="143" t="str">
        <f ca="1">_xlfn.IFERROR(INDIRECT("datos!"&amp;HLOOKUP(R73,calculo_imp,2,FALSE)&amp;VLOOKUP(O73,calculo_prob,2,FALSE)),"")</f>
        <v>Extremo</v>
      </c>
      <c r="U73" s="95">
        <v>1</v>
      </c>
      <c r="V73" s="84" t="s">
        <v>788</v>
      </c>
      <c r="W73" s="83" t="s">
        <v>789</v>
      </c>
      <c r="X73" s="83" t="s">
        <v>790</v>
      </c>
      <c r="Y73" s="83" t="s">
        <v>791</v>
      </c>
      <c r="Z73" s="83" t="s">
        <v>792</v>
      </c>
      <c r="AA73" s="83" t="s">
        <v>793</v>
      </c>
      <c r="AB73" s="83" t="s">
        <v>794</v>
      </c>
      <c r="AC73" s="83" t="s">
        <v>795</v>
      </c>
      <c r="AD73" s="83" t="s">
        <v>796</v>
      </c>
      <c r="AE73" s="92" t="str">
        <f>IF(AF73="","",VLOOKUP(AF73,datos!$AT$6:$AU$9,2,0))</f>
        <v>Probabilidad</v>
      </c>
      <c r="AF73" s="84" t="s">
        <v>81</v>
      </c>
      <c r="AG73" s="84" t="s">
        <v>84</v>
      </c>
      <c r="AH73" s="87">
        <f>IF(AND(AF73="",AG73=""),"",IF(AF73="",0,VLOOKUP(AF73,datos!$AP$3:$AR$7,3,0))+IF(AG73="",0,VLOOKUP(AG73,datos!$AP$3:$AR$7,3,0)))</f>
        <v>0.3</v>
      </c>
      <c r="AI73" s="113" t="str">
        <f>IF(OR(AJ73="",AJ73=0),"",IF(AJ73&lt;=datos!$AC$3,datos!$AE$3,IF(AJ73&lt;=datos!$AC$4,datos!$AE$4,IF(AJ73&lt;=datos!$AC$5,datos!$AE$5,IF(AJ73&lt;=datos!$AC$6,datos!$AE$6,IF(AJ73&lt;=datos!$AC$7,datos!$AE$7,""))))))</f>
        <v>Alta</v>
      </c>
      <c r="AJ73" s="106">
        <f>IF(AE73="","",IF(U73=1,IF(AE73="Probabilidad",P73-(P73*AH73),P73),IF(AE73="Probabilidad",#REF!-(#REF!*AH73),#REF!)))</f>
        <v>0.7</v>
      </c>
      <c r="AK73" s="107" t="str">
        <f>+IF(AL73&lt;=datos!$AD$11,datos!$AC$11,IF(AL73&lt;=datos!$AD$12,datos!$AC$12,IF(AL73&lt;=datos!$AD$13,datos!$AC$13,IF(AL73&lt;=datos!$AD$14,datos!$AC$14,IF(AL73&lt;=datos!$AD$15,datos!$AC$15,"")))))</f>
        <v>Catastrófico</v>
      </c>
      <c r="AL73" s="106">
        <f>IF(AE73="","",IF(U73=1,IF(AE73="Impacto",S73-(S73*AH73),S73),IF(AE73="Impacto",#REF!-(#REF!*AH73),#REF!)))</f>
        <v>1</v>
      </c>
      <c r="AM73" s="107" t="str">
        <f aca="true" ca="1" t="shared" si="11" ref="AM73:AM107">_xlfn.IFERROR(INDIRECT("datos!"&amp;HLOOKUP(AK73,calculo_imp,2,FALSE)&amp;VLOOKUP(AI73,calculo_prob,2,FALSE)),"")</f>
        <v>Extremo</v>
      </c>
      <c r="AN73" s="145" t="s">
        <v>92</v>
      </c>
      <c r="AO73" s="147" t="s">
        <v>879</v>
      </c>
      <c r="AP73" s="149">
        <v>44652</v>
      </c>
      <c r="AQ73" s="151" t="s">
        <v>880</v>
      </c>
    </row>
    <row r="74" spans="1:43" ht="87" customHeight="1">
      <c r="A74" s="154"/>
      <c r="B74" s="156"/>
      <c r="C74" s="156"/>
      <c r="D74" s="160"/>
      <c r="E74" s="156"/>
      <c r="F74" s="156"/>
      <c r="G74" s="156"/>
      <c r="H74" s="156"/>
      <c r="I74" s="156"/>
      <c r="J74" s="156"/>
      <c r="K74" s="156"/>
      <c r="L74" s="162"/>
      <c r="M74" s="152"/>
      <c r="N74" s="164"/>
      <c r="O74" s="166"/>
      <c r="P74" s="142"/>
      <c r="Q74" s="156"/>
      <c r="R74" s="158"/>
      <c r="S74" s="142" t="e">
        <f>IF(OR(#REF!=datos!$AB$10,#REF!=datos!$AB$16),"",VLOOKUP(#REF!,datos!$AA$10:$AC$21,3,0))</f>
        <v>#REF!</v>
      </c>
      <c r="T74" s="144"/>
      <c r="U74" s="96">
        <v>2</v>
      </c>
      <c r="V74" s="80" t="s">
        <v>797</v>
      </c>
      <c r="W74" s="79" t="s">
        <v>798</v>
      </c>
      <c r="X74" s="79" t="s">
        <v>799</v>
      </c>
      <c r="Y74" s="79" t="s">
        <v>800</v>
      </c>
      <c r="Z74" s="79" t="s">
        <v>801</v>
      </c>
      <c r="AA74" s="79" t="s">
        <v>802</v>
      </c>
      <c r="AB74" s="79" t="s">
        <v>803</v>
      </c>
      <c r="AC74" s="79" t="s">
        <v>804</v>
      </c>
      <c r="AD74" s="79" t="s">
        <v>805</v>
      </c>
      <c r="AE74" s="91" t="str">
        <f>IF(AF74="","",VLOOKUP(AF74,datos!$AT$6:$AU$9,2,0))</f>
        <v>Probabilidad</v>
      </c>
      <c r="AF74" s="80" t="s">
        <v>80</v>
      </c>
      <c r="AG74" s="80" t="s">
        <v>84</v>
      </c>
      <c r="AH74" s="88">
        <f>IF(AND(AF74="",AG74=""),"",IF(AF74="",0,VLOOKUP(AF74,datos!$AP$3:$AR$7,3,0))+IF(AG74="",0,VLOOKUP(AG74,datos!$AP$3:$AR$7,3,0)))</f>
        <v>0.4</v>
      </c>
      <c r="AI74" s="114" t="str">
        <f>IF(OR(AJ74="",AJ74=0),"",IF(AJ74&lt;=datos!$AC$3,datos!$AE$3,IF(AJ74&lt;=datos!$AC$4,datos!$AE$4,IF(AJ74&lt;=datos!$AC$5,datos!$AE$5,IF(AJ74&lt;=datos!$AC$6,datos!$AE$6,IF(AJ74&lt;=datos!$AC$7,datos!$AE$7,""))))))</f>
        <v>Media</v>
      </c>
      <c r="AJ74" s="109">
        <f aca="true" t="shared" si="12" ref="AJ74:AJ107">IF(AE74="","",IF(U74=1,IF(AE74="Probabilidad",P74-(P74*AH74),P74),IF(AE74="Probabilidad",AJ73-(AJ73*AH74),AJ73)))</f>
        <v>0.42</v>
      </c>
      <c r="AK74" s="110" t="str">
        <f>+IF(AL74&lt;=datos!$AD$11,datos!$AC$11,IF(AL74&lt;=datos!$AD$12,datos!$AC$12,IF(AL74&lt;=datos!$AD$13,datos!$AC$13,IF(AL74&lt;=datos!$AD$14,datos!$AC$14,IF(AL74&lt;=datos!$AD$15,datos!$AC$15,"")))))</f>
        <v>Catastrófico</v>
      </c>
      <c r="AL74" s="109">
        <f aca="true" t="shared" si="13" ref="AL74:AL107">IF(AE74="","",IF(U74=1,IF(AE74="Impacto",S74-(S74*AH74),S74),IF(AE74="Impacto",AL73-(AL73*AH74),AL73)))</f>
        <v>1</v>
      </c>
      <c r="AM74" s="110" t="str">
        <f ca="1" t="shared" si="11"/>
        <v>Extremo</v>
      </c>
      <c r="AN74" s="146"/>
      <c r="AO74" s="148"/>
      <c r="AP74" s="150"/>
      <c r="AQ74" s="152"/>
    </row>
    <row r="75" spans="1:43" ht="72" customHeight="1" thickBot="1">
      <c r="A75" s="154"/>
      <c r="B75" s="156"/>
      <c r="C75" s="156"/>
      <c r="D75" s="160"/>
      <c r="E75" s="156"/>
      <c r="F75" s="156"/>
      <c r="G75" s="156"/>
      <c r="H75" s="156"/>
      <c r="I75" s="156"/>
      <c r="J75" s="156"/>
      <c r="K75" s="156"/>
      <c r="L75" s="162"/>
      <c r="M75" s="152"/>
      <c r="N75" s="164"/>
      <c r="O75" s="166"/>
      <c r="P75" s="142"/>
      <c r="Q75" s="156"/>
      <c r="R75" s="158"/>
      <c r="S75" s="142" t="e">
        <f>IF(OR(#REF!=datos!$AB$10,#REF!=datos!$AB$16),"",VLOOKUP(#REF!,datos!$AA$10:$AC$21,3,0))</f>
        <v>#REF!</v>
      </c>
      <c r="T75" s="144"/>
      <c r="U75" s="96">
        <v>3</v>
      </c>
      <c r="V75" s="80" t="s">
        <v>806</v>
      </c>
      <c r="W75" s="79" t="s">
        <v>789</v>
      </c>
      <c r="X75" s="79" t="s">
        <v>790</v>
      </c>
      <c r="Y75" s="79" t="s">
        <v>807</v>
      </c>
      <c r="Z75" s="79" t="s">
        <v>808</v>
      </c>
      <c r="AA75" s="79" t="s">
        <v>809</v>
      </c>
      <c r="AB75" s="79" t="s">
        <v>810</v>
      </c>
      <c r="AC75" s="79" t="s">
        <v>811</v>
      </c>
      <c r="AD75" s="79" t="s">
        <v>796</v>
      </c>
      <c r="AE75" s="91" t="str">
        <f>IF(AF75="","",VLOOKUP(AF75,datos!$AT$6:$AU$9,2,0))</f>
        <v>Probabilidad</v>
      </c>
      <c r="AF75" s="80" t="s">
        <v>80</v>
      </c>
      <c r="AG75" s="80" t="s">
        <v>84</v>
      </c>
      <c r="AH75" s="88">
        <f>IF(AND(AF75="",AG75=""),"",IF(AF75="",0,VLOOKUP(AF75,datos!$AP$3:$AR$7,3,0))+IF(AG75="",0,VLOOKUP(AG75,datos!$AP$3:$AR$7,3,0)))</f>
        <v>0.4</v>
      </c>
      <c r="AI75" s="114" t="str">
        <f>IF(OR(AJ75="",AJ75=0),"",IF(AJ75&lt;=datos!$AC$3,datos!$AE$3,IF(AJ75&lt;=datos!$AC$4,datos!$AE$4,IF(AJ75&lt;=datos!$AC$5,datos!$AE$5,IF(AJ75&lt;=datos!$AC$6,datos!$AE$6,IF(AJ75&lt;=datos!$AC$7,datos!$AE$7,""))))))</f>
        <v>Baja</v>
      </c>
      <c r="AJ75" s="109">
        <f t="shared" si="12"/>
        <v>0.252</v>
      </c>
      <c r="AK75" s="110" t="str">
        <f>+IF(AL75&lt;=datos!$AD$11,datos!$AC$11,IF(AL75&lt;=datos!$AD$12,datos!$AC$12,IF(AL75&lt;=datos!$AD$13,datos!$AC$13,IF(AL75&lt;=datos!$AD$14,datos!$AC$14,IF(AL75&lt;=datos!$AD$15,datos!$AC$15,"")))))</f>
        <v>Catastrófico</v>
      </c>
      <c r="AL75" s="109">
        <f t="shared" si="13"/>
        <v>1</v>
      </c>
      <c r="AM75" s="110" t="str">
        <f ca="1" t="shared" si="11"/>
        <v>Extremo</v>
      </c>
      <c r="AN75" s="146"/>
      <c r="AO75" s="148"/>
      <c r="AP75" s="150"/>
      <c r="AQ75" s="152"/>
    </row>
    <row r="76" spans="1:43" ht="97.5" customHeight="1">
      <c r="A76" s="153">
        <v>35</v>
      </c>
      <c r="B76" s="155" t="s">
        <v>39</v>
      </c>
      <c r="C76" s="155" t="s">
        <v>209</v>
      </c>
      <c r="D76" s="159" t="str">
        <f>_xlfn.IFERROR(VLOOKUP(B76,datos!$B$1:$C$21,2,0),"")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76" s="155" t="s">
        <v>54</v>
      </c>
      <c r="F76" s="155" t="s">
        <v>777</v>
      </c>
      <c r="G76" s="155" t="s">
        <v>778</v>
      </c>
      <c r="H76" s="155" t="s">
        <v>193</v>
      </c>
      <c r="I76" s="155" t="s">
        <v>779</v>
      </c>
      <c r="J76" s="155" t="s">
        <v>780</v>
      </c>
      <c r="K76" s="155" t="s">
        <v>156</v>
      </c>
      <c r="L76" s="161" t="s">
        <v>167</v>
      </c>
      <c r="M76" s="151" t="s">
        <v>230</v>
      </c>
      <c r="N76" s="163">
        <v>246</v>
      </c>
      <c r="O76" s="165" t="str">
        <f>_xlfn.IFERROR(VLOOKUP(P76,datos!$AC$2:$AE$7,3,0),"")</f>
        <v>Media</v>
      </c>
      <c r="P76" s="141">
        <f>+IF(OR(N76="",N76=0),"",IF(N76&lt;=datos!$AD$3,datos!$AC$3,IF(AND(N76&gt;datos!$AD$3,N76&lt;=datos!$AD$4),datos!$AC$4,IF(AND(N76&gt;datos!$AD$4,N76&lt;=datos!$AD$5),datos!$AC$5,IF(AND(N76&gt;datos!$AD$5,N76&lt;=datos!$AD$6),datos!$AC$6,IF(N76&gt;datos!$AD$7,datos!$AC$7,0))))))</f>
        <v>0.6</v>
      </c>
      <c r="Q76" s="155" t="s">
        <v>145</v>
      </c>
      <c r="R76" s="157" t="str">
        <f>_xlfn.IFERROR(VLOOKUP(Q76,datos!$AB$10:$AC$21,2,0),"")</f>
        <v>Moderado</v>
      </c>
      <c r="S76" s="141">
        <f>_xlfn.IFERROR(IF(OR(Q76=datos!$AB$10,Q76=datos!$AB$16),"",VLOOKUP(Q76,datos!$AB$10:$AD$21,3,0)),"")</f>
        <v>0.6</v>
      </c>
      <c r="T76" s="143" t="str">
        <f ca="1">_xlfn.IFERROR(INDIRECT("datos!"&amp;HLOOKUP(R76,calculo_imp,2,FALSE)&amp;VLOOKUP(O76,calculo_prob,2,FALSE)),"")</f>
        <v>Moderado</v>
      </c>
      <c r="U76" s="95">
        <v>1</v>
      </c>
      <c r="V76" s="84" t="s">
        <v>812</v>
      </c>
      <c r="W76" s="83" t="s">
        <v>813</v>
      </c>
      <c r="X76" s="83" t="s">
        <v>814</v>
      </c>
      <c r="Y76" s="83" t="s">
        <v>815</v>
      </c>
      <c r="Z76" s="83" t="s">
        <v>816</v>
      </c>
      <c r="AA76" s="83" t="s">
        <v>817</v>
      </c>
      <c r="AB76" s="83" t="s">
        <v>818</v>
      </c>
      <c r="AC76" s="83" t="s">
        <v>819</v>
      </c>
      <c r="AD76" s="83" t="s">
        <v>820</v>
      </c>
      <c r="AE76" s="92" t="str">
        <f>IF(AF76="","",VLOOKUP(AF76,datos!$AT$6:$AU$9,2,0))</f>
        <v>Probabilidad</v>
      </c>
      <c r="AF76" s="84" t="s">
        <v>81</v>
      </c>
      <c r="AG76" s="84" t="s">
        <v>84</v>
      </c>
      <c r="AH76" s="87">
        <f>IF(AND(AF76="",AG76=""),"",IF(AF76="",0,VLOOKUP(AF76,datos!$AP$3:$AR$7,3,0))+IF(AG76="",0,VLOOKUP(AG76,datos!$AP$3:$AR$7,3,0)))</f>
        <v>0.3</v>
      </c>
      <c r="AI76" s="113" t="str">
        <f>IF(OR(AJ76="",AJ76=0),"",IF(AJ76&lt;=datos!$AC$3,datos!$AE$3,IF(AJ76&lt;=datos!$AC$4,datos!$AE$4,IF(AJ76&lt;=datos!$AC$5,datos!$AE$5,IF(AJ76&lt;=datos!$AC$6,datos!$AE$6,IF(AJ76&lt;=datos!$AC$7,datos!$AE$7,""))))))</f>
        <v>Media</v>
      </c>
      <c r="AJ76" s="106">
        <f>IF(AE76="","",IF(U76=1,IF(AE76="Probabilidad",P76-(P76*AH76),P76),IF(AE76="Probabilidad",#REF!-(#REF!*AH76),#REF!)))</f>
        <v>0.42</v>
      </c>
      <c r="AK76" s="107" t="str">
        <f>+IF(AL76&lt;=datos!$AD$11,datos!$AC$11,IF(AL76&lt;=datos!$AD$12,datos!$AC$12,IF(AL76&lt;=datos!$AD$13,datos!$AC$13,IF(AL76&lt;=datos!$AD$14,datos!$AC$14,IF(AL76&lt;=datos!$AD$15,datos!$AC$15,"")))))</f>
        <v>Moderado</v>
      </c>
      <c r="AL76" s="106">
        <f>IF(AE76="","",IF(U76=1,IF(AE76="Impacto",S76-(S76*AH76),S76),IF(AE76="Impacto",#REF!-(#REF!*AH76),#REF!)))</f>
        <v>0.6</v>
      </c>
      <c r="AM76" s="107" t="str">
        <f ca="1" t="shared" si="11"/>
        <v>Moderado</v>
      </c>
      <c r="AN76" s="145" t="s">
        <v>92</v>
      </c>
      <c r="AO76" s="147" t="s">
        <v>881</v>
      </c>
      <c r="AP76" s="149">
        <v>44713</v>
      </c>
      <c r="AQ76" s="151" t="s">
        <v>882</v>
      </c>
    </row>
    <row r="77" spans="1:43" ht="54.75" customHeight="1">
      <c r="A77" s="154"/>
      <c r="B77" s="156"/>
      <c r="C77" s="156"/>
      <c r="D77" s="160"/>
      <c r="E77" s="156"/>
      <c r="F77" s="156"/>
      <c r="G77" s="156"/>
      <c r="H77" s="156"/>
      <c r="I77" s="156"/>
      <c r="J77" s="156"/>
      <c r="K77" s="156"/>
      <c r="L77" s="162"/>
      <c r="M77" s="152"/>
      <c r="N77" s="164"/>
      <c r="O77" s="166"/>
      <c r="P77" s="142"/>
      <c r="Q77" s="156"/>
      <c r="R77" s="158"/>
      <c r="S77" s="142" t="e">
        <f>IF(OR(#REF!=datos!$AB$10,#REF!=datos!$AB$16),"",VLOOKUP(#REF!,datos!$AA$10:$AC$21,3,0))</f>
        <v>#REF!</v>
      </c>
      <c r="T77" s="144"/>
      <c r="U77" s="96">
        <v>2</v>
      </c>
      <c r="V77" s="80" t="s">
        <v>821</v>
      </c>
      <c r="W77" s="79" t="s">
        <v>822</v>
      </c>
      <c r="X77" s="79" t="s">
        <v>823</v>
      </c>
      <c r="Y77" s="79" t="s">
        <v>824</v>
      </c>
      <c r="Z77" s="79" t="s">
        <v>825</v>
      </c>
      <c r="AA77" s="79" t="s">
        <v>826</v>
      </c>
      <c r="AB77" s="79" t="s">
        <v>827</v>
      </c>
      <c r="AC77" s="79" t="s">
        <v>827</v>
      </c>
      <c r="AD77" s="79" t="s">
        <v>822</v>
      </c>
      <c r="AE77" s="91" t="str">
        <f>IF(AF77="","",VLOOKUP(AF77,datos!$AT$6:$AU$9,2,0))</f>
        <v>Probabilidad</v>
      </c>
      <c r="AF77" s="80" t="s">
        <v>81</v>
      </c>
      <c r="AG77" s="80" t="s">
        <v>84</v>
      </c>
      <c r="AH77" s="88">
        <f>IF(AND(AF77="",AG77=""),"",IF(AF77="",0,VLOOKUP(AF77,datos!$AP$3:$AR$7,3,0))+IF(AG77="",0,VLOOKUP(AG77,datos!$AP$3:$AR$7,3,0)))</f>
        <v>0.3</v>
      </c>
      <c r="AI77" s="114" t="str">
        <f>IF(OR(AJ77="",AJ77=0),"",IF(AJ77&lt;=datos!$AC$3,datos!$AE$3,IF(AJ77&lt;=datos!$AC$4,datos!$AE$4,IF(AJ77&lt;=datos!$AC$5,datos!$AE$5,IF(AJ77&lt;=datos!$AC$6,datos!$AE$6,IF(AJ77&lt;=datos!$AC$7,datos!$AE$7,""))))))</f>
        <v>Baja</v>
      </c>
      <c r="AJ77" s="109">
        <f t="shared" si="12"/>
        <v>0.294</v>
      </c>
      <c r="AK77" s="110" t="str">
        <f>+IF(AL77&lt;=datos!$AD$11,datos!$AC$11,IF(AL77&lt;=datos!$AD$12,datos!$AC$12,IF(AL77&lt;=datos!$AD$13,datos!$AC$13,IF(AL77&lt;=datos!$AD$14,datos!$AC$14,IF(AL77&lt;=datos!$AD$15,datos!$AC$15,"")))))</f>
        <v>Moderado</v>
      </c>
      <c r="AL77" s="109">
        <f t="shared" si="13"/>
        <v>0.6</v>
      </c>
      <c r="AM77" s="110" t="str">
        <f ca="1" t="shared" si="11"/>
        <v>Moderado</v>
      </c>
      <c r="AN77" s="146"/>
      <c r="AO77" s="148"/>
      <c r="AP77" s="150"/>
      <c r="AQ77" s="152"/>
    </row>
    <row r="78" spans="1:43" ht="72">
      <c r="A78" s="154"/>
      <c r="B78" s="156"/>
      <c r="C78" s="156"/>
      <c r="D78" s="160"/>
      <c r="E78" s="156"/>
      <c r="F78" s="156"/>
      <c r="G78" s="156"/>
      <c r="H78" s="156"/>
      <c r="I78" s="156"/>
      <c r="J78" s="156"/>
      <c r="K78" s="156"/>
      <c r="L78" s="162"/>
      <c r="M78" s="152"/>
      <c r="N78" s="164"/>
      <c r="O78" s="166"/>
      <c r="P78" s="142"/>
      <c r="Q78" s="156"/>
      <c r="R78" s="158"/>
      <c r="S78" s="142" t="e">
        <f>IF(OR(#REF!=datos!$AB$10,#REF!=datos!$AB$16),"",VLOOKUP(#REF!,datos!$AA$10:$AC$21,3,0))</f>
        <v>#REF!</v>
      </c>
      <c r="T78" s="144"/>
      <c r="U78" s="96">
        <v>3</v>
      </c>
      <c r="V78" s="80" t="s">
        <v>828</v>
      </c>
      <c r="W78" s="79" t="s">
        <v>813</v>
      </c>
      <c r="X78" s="79" t="s">
        <v>829</v>
      </c>
      <c r="Y78" s="79" t="s">
        <v>830</v>
      </c>
      <c r="Z78" s="79" t="s">
        <v>831</v>
      </c>
      <c r="AA78" s="79" t="s">
        <v>832</v>
      </c>
      <c r="AB78" s="79" t="s">
        <v>833</v>
      </c>
      <c r="AC78" s="79" t="s">
        <v>834</v>
      </c>
      <c r="AD78" s="79" t="s">
        <v>835</v>
      </c>
      <c r="AE78" s="91" t="str">
        <f>IF(AF78="","",VLOOKUP(AF78,datos!$AT$6:$AU$9,2,0))</f>
        <v>Probabilidad</v>
      </c>
      <c r="AF78" s="80" t="s">
        <v>81</v>
      </c>
      <c r="AG78" s="80" t="s">
        <v>84</v>
      </c>
      <c r="AH78" s="88">
        <f>IF(AND(AF78="",AG78=""),"",IF(AF78="",0,VLOOKUP(AF78,datos!$AP$3:$AR$7,3,0))+IF(AG78="",0,VLOOKUP(AG78,datos!$AP$3:$AR$7,3,0)))</f>
        <v>0.3</v>
      </c>
      <c r="AI78" s="114" t="str">
        <f>IF(OR(AJ78="",AJ78=0),"",IF(AJ78&lt;=datos!$AC$3,datos!$AE$3,IF(AJ78&lt;=datos!$AC$4,datos!$AE$4,IF(AJ78&lt;=datos!$AC$5,datos!$AE$5,IF(AJ78&lt;=datos!$AC$6,datos!$AE$6,IF(AJ78&lt;=datos!$AC$7,datos!$AE$7,""))))))</f>
        <v>Baja</v>
      </c>
      <c r="AJ78" s="109">
        <f t="shared" si="12"/>
        <v>0.20579999999999998</v>
      </c>
      <c r="AK78" s="110" t="str">
        <f>+IF(AL78&lt;=datos!$AD$11,datos!$AC$11,IF(AL78&lt;=datos!$AD$12,datos!$AC$12,IF(AL78&lt;=datos!$AD$13,datos!$AC$13,IF(AL78&lt;=datos!$AD$14,datos!$AC$14,IF(AL78&lt;=datos!$AD$15,datos!$AC$15,"")))))</f>
        <v>Moderado</v>
      </c>
      <c r="AL78" s="109">
        <f t="shared" si="13"/>
        <v>0.6</v>
      </c>
      <c r="AM78" s="110" t="str">
        <f ca="1" t="shared" si="11"/>
        <v>Moderado</v>
      </c>
      <c r="AN78" s="146"/>
      <c r="AO78" s="148"/>
      <c r="AP78" s="150"/>
      <c r="AQ78" s="152"/>
    </row>
    <row r="79" spans="1:43" ht="75" customHeight="1" thickBot="1">
      <c r="A79" s="154"/>
      <c r="B79" s="156"/>
      <c r="C79" s="156"/>
      <c r="D79" s="160"/>
      <c r="E79" s="156"/>
      <c r="F79" s="156"/>
      <c r="G79" s="156"/>
      <c r="H79" s="156"/>
      <c r="I79" s="156"/>
      <c r="J79" s="156"/>
      <c r="K79" s="156"/>
      <c r="L79" s="162"/>
      <c r="M79" s="152"/>
      <c r="N79" s="164"/>
      <c r="O79" s="166"/>
      <c r="P79" s="142"/>
      <c r="Q79" s="156"/>
      <c r="R79" s="158"/>
      <c r="S79" s="142" t="e">
        <f>IF(OR(#REF!=datos!$AB$10,#REF!=datos!$AB$16),"",VLOOKUP(#REF!,datos!$AA$10:$AC$21,3,0))</f>
        <v>#REF!</v>
      </c>
      <c r="T79" s="144"/>
      <c r="U79" s="96">
        <v>4</v>
      </c>
      <c r="V79" s="80" t="s">
        <v>836</v>
      </c>
      <c r="W79" s="79" t="s">
        <v>837</v>
      </c>
      <c r="X79" s="79" t="s">
        <v>829</v>
      </c>
      <c r="Y79" s="79" t="s">
        <v>838</v>
      </c>
      <c r="Z79" s="79" t="s">
        <v>839</v>
      </c>
      <c r="AA79" s="79" t="s">
        <v>840</v>
      </c>
      <c r="AB79" s="79" t="s">
        <v>827</v>
      </c>
      <c r="AC79" s="79" t="s">
        <v>827</v>
      </c>
      <c r="AD79" s="79" t="s">
        <v>841</v>
      </c>
      <c r="AE79" s="91" t="str">
        <f>IF(AF79="","",VLOOKUP(AF79,datos!$AT$6:$AU$9,2,0))</f>
        <v>Probabilidad</v>
      </c>
      <c r="AF79" s="80" t="s">
        <v>81</v>
      </c>
      <c r="AG79" s="80" t="s">
        <v>84</v>
      </c>
      <c r="AH79" s="88">
        <f>IF(AND(AF79="",AG79=""),"",IF(AF79="",0,VLOOKUP(AF79,datos!$AP$3:$AR$7,3,0))+IF(AG79="",0,VLOOKUP(AG79,datos!$AP$3:$AR$7,3,0)))</f>
        <v>0.3</v>
      </c>
      <c r="AI79" s="114" t="str">
        <f>IF(OR(AJ79="",AJ79=0),"",IF(AJ79&lt;=datos!$AC$3,datos!$AE$3,IF(AJ79&lt;=datos!$AC$4,datos!$AE$4,IF(AJ79&lt;=datos!$AC$5,datos!$AE$5,IF(AJ79&lt;=datos!$AC$6,datos!$AE$6,IF(AJ79&lt;=datos!$AC$7,datos!$AE$7,""))))))</f>
        <v>Muy Baja</v>
      </c>
      <c r="AJ79" s="109">
        <f t="shared" si="12"/>
        <v>0.14406</v>
      </c>
      <c r="AK79" s="110" t="str">
        <f>+IF(AL79&lt;=datos!$AD$11,datos!$AC$11,IF(AL79&lt;=datos!$AD$12,datos!$AC$12,IF(AL79&lt;=datos!$AD$13,datos!$AC$13,IF(AL79&lt;=datos!$AD$14,datos!$AC$14,IF(AL79&lt;=datos!$AD$15,datos!$AC$15,"")))))</f>
        <v>Moderado</v>
      </c>
      <c r="AL79" s="109">
        <f t="shared" si="13"/>
        <v>0.6</v>
      </c>
      <c r="AM79" s="110" t="str">
        <f ca="1" t="shared" si="11"/>
        <v>Moderado</v>
      </c>
      <c r="AN79" s="146"/>
      <c r="AO79" s="148"/>
      <c r="AP79" s="150"/>
      <c r="AQ79" s="152"/>
    </row>
    <row r="80" spans="1:43" ht="95.25" customHeight="1">
      <c r="A80" s="170">
        <v>36</v>
      </c>
      <c r="B80" s="171" t="s">
        <v>39</v>
      </c>
      <c r="C80" s="155" t="s">
        <v>209</v>
      </c>
      <c r="D80" s="159" t="str">
        <f>_xlfn.IFERROR(VLOOKUP(B80,datos!$B$1:$C$21,2,0),"")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0" s="171" t="s">
        <v>53</v>
      </c>
      <c r="F80" s="171" t="s">
        <v>781</v>
      </c>
      <c r="G80" s="171" t="s">
        <v>782</v>
      </c>
      <c r="H80" s="155" t="s">
        <v>194</v>
      </c>
      <c r="I80" s="155" t="s">
        <v>783</v>
      </c>
      <c r="J80" s="171" t="s">
        <v>784</v>
      </c>
      <c r="K80" s="171" t="s">
        <v>160</v>
      </c>
      <c r="L80" s="172" t="s">
        <v>167</v>
      </c>
      <c r="M80" s="173" t="s">
        <v>12</v>
      </c>
      <c r="N80" s="174">
        <v>246</v>
      </c>
      <c r="O80" s="175" t="str">
        <f>_xlfn.IFERROR(VLOOKUP(P80,datos!$AC$2:$AE$7,3,0),"")</f>
        <v>Media</v>
      </c>
      <c r="P80" s="168">
        <f>+IF(OR(N80="",N80=0),"",IF(N80&lt;=datos!$AD$3,datos!$AC$3,IF(AND(N80&gt;datos!$AD$3,N80&lt;=datos!$AD$4),datos!$AC$4,IF(AND(N80&gt;datos!$AD$4,N80&lt;=datos!$AD$5),datos!$AC$5,IF(AND(N80&gt;datos!$AD$5,N80&lt;=datos!$AD$6),datos!$AC$6,IF(N80&gt;datos!$AD$7,datos!$AC$7,0))))))</f>
        <v>0.6</v>
      </c>
      <c r="Q80" s="171" t="s">
        <v>72</v>
      </c>
      <c r="R80" s="167" t="str">
        <f>_xlfn.IFERROR(VLOOKUP(Q80,datos!$AB$10:$AC$21,2,0),"")</f>
        <v>Moderado</v>
      </c>
      <c r="S80" s="168">
        <f>_xlfn.IFERROR(IF(OR(Q80=datos!$AB$10,Q80=datos!$AB$16),"",VLOOKUP(Q80,datos!$AB$10:$AD$21,3,0)),"")</f>
        <v>0.6</v>
      </c>
      <c r="T80" s="169" t="str">
        <f ca="1">_xlfn.IFERROR(INDIRECT("datos!"&amp;HLOOKUP(R80,calculo_imp,2,FALSE)&amp;VLOOKUP(O80,calculo_prob,2,FALSE)),"")</f>
        <v>Moderado</v>
      </c>
      <c r="U80" s="98">
        <v>1</v>
      </c>
      <c r="V80" s="82" t="s">
        <v>842</v>
      </c>
      <c r="W80" s="81" t="s">
        <v>843</v>
      </c>
      <c r="X80" s="81" t="s">
        <v>799</v>
      </c>
      <c r="Y80" s="81" t="s">
        <v>844</v>
      </c>
      <c r="Z80" s="81" t="s">
        <v>845</v>
      </c>
      <c r="AA80" s="81" t="s">
        <v>846</v>
      </c>
      <c r="AB80" s="81" t="s">
        <v>847</v>
      </c>
      <c r="AC80" s="81" t="s">
        <v>848</v>
      </c>
      <c r="AD80" s="81" t="s">
        <v>849</v>
      </c>
      <c r="AE80" s="90" t="str">
        <f>IF(AF80="","",VLOOKUP(AF80,datos!$AT$6:$AU$9,2,0))</f>
        <v>Probabilidad</v>
      </c>
      <c r="AF80" s="82" t="s">
        <v>81</v>
      </c>
      <c r="AG80" s="82" t="s">
        <v>84</v>
      </c>
      <c r="AH80" s="87">
        <f>IF(AND(AF80="",AG80=""),"",IF(AF80="",0,VLOOKUP(AF80,datos!$AP$3:$AR$7,3,0))+IF(AG80="",0,VLOOKUP(AG80,datos!$AP$3:$AR$7,3,0)))</f>
        <v>0.3</v>
      </c>
      <c r="AI80" s="113" t="str">
        <f>IF(OR(AJ80="",AJ80=0),"",IF(AJ80&lt;=datos!$AC$3,datos!$AE$3,IF(AJ80&lt;=datos!$AC$4,datos!$AE$4,IF(AJ80&lt;=datos!$AC$5,datos!$AE$5,IF(AJ80&lt;=datos!$AC$6,datos!$AE$6,IF(AJ80&lt;=datos!$AC$7,datos!$AE$7,""))))))</f>
        <v>Media</v>
      </c>
      <c r="AJ80" s="106">
        <f>IF(AE80="","",IF(U80=1,IF(AE80="Probabilidad",P80-(P80*AH80),P80),IF(AE80="Probabilidad",#REF!-(#REF!*AH80),#REF!)))</f>
        <v>0.42</v>
      </c>
      <c r="AK80" s="107" t="str">
        <f>+IF(AL80&lt;=datos!$AD$11,datos!$AC$11,IF(AL80&lt;=datos!$AD$12,datos!$AC$12,IF(AL80&lt;=datos!$AD$13,datos!$AC$13,IF(AL80&lt;=datos!$AD$14,datos!$AC$14,IF(AL80&lt;=datos!$AD$15,datos!$AC$15,"")))))</f>
        <v>Moderado</v>
      </c>
      <c r="AL80" s="106">
        <f>IF(AE80="","",IF(U80=1,IF(AE80="Impacto",S80-(S80*AH80),S80),IF(AE80="Impacto",#REF!-(#REF!*AH80),#REF!)))</f>
        <v>0.6</v>
      </c>
      <c r="AM80" s="107" t="str">
        <f ca="1" t="shared" si="11"/>
        <v>Moderado</v>
      </c>
      <c r="AN80" s="145" t="s">
        <v>92</v>
      </c>
      <c r="AO80" s="147" t="s">
        <v>883</v>
      </c>
      <c r="AP80" s="149">
        <v>44562</v>
      </c>
      <c r="AQ80" s="151" t="s">
        <v>884</v>
      </c>
    </row>
    <row r="81" spans="1:43" ht="60">
      <c r="A81" s="154"/>
      <c r="B81" s="156"/>
      <c r="C81" s="156"/>
      <c r="D81" s="160"/>
      <c r="E81" s="156"/>
      <c r="F81" s="156"/>
      <c r="G81" s="156"/>
      <c r="H81" s="156"/>
      <c r="I81" s="156"/>
      <c r="J81" s="156"/>
      <c r="K81" s="156"/>
      <c r="L81" s="162"/>
      <c r="M81" s="152"/>
      <c r="N81" s="164"/>
      <c r="O81" s="166"/>
      <c r="P81" s="142"/>
      <c r="Q81" s="156"/>
      <c r="R81" s="158"/>
      <c r="S81" s="142" t="e">
        <f>IF(OR(#REF!=datos!$AB$10,#REF!=datos!$AB$16),"",VLOOKUP(#REF!,datos!$AA$10:$AC$21,3,0))</f>
        <v>#REF!</v>
      </c>
      <c r="T81" s="144"/>
      <c r="U81" s="96">
        <v>2</v>
      </c>
      <c r="V81" s="80" t="s">
        <v>850</v>
      </c>
      <c r="W81" s="79" t="s">
        <v>843</v>
      </c>
      <c r="X81" s="79" t="s">
        <v>279</v>
      </c>
      <c r="Y81" s="79" t="s">
        <v>851</v>
      </c>
      <c r="Z81" s="79" t="s">
        <v>852</v>
      </c>
      <c r="AA81" s="79" t="s">
        <v>853</v>
      </c>
      <c r="AB81" s="79" t="s">
        <v>772</v>
      </c>
      <c r="AC81" s="79" t="s">
        <v>772</v>
      </c>
      <c r="AD81" s="79" t="s">
        <v>854</v>
      </c>
      <c r="AE81" s="91" t="str">
        <f>IF(AF81="","",VLOOKUP(AF81,datos!$AT$6:$AU$9,2,0))</f>
        <v>Probabilidad</v>
      </c>
      <c r="AF81" s="80" t="s">
        <v>81</v>
      </c>
      <c r="AG81" s="80" t="s">
        <v>84</v>
      </c>
      <c r="AH81" s="88">
        <f>IF(AND(AF81="",AG81=""),"",IF(AF81="",0,VLOOKUP(AF81,datos!$AP$3:$AR$7,3,0))+IF(AG81="",0,VLOOKUP(AG81,datos!$AP$3:$AR$7,3,0)))</f>
        <v>0.3</v>
      </c>
      <c r="AI81" s="114" t="str">
        <f>IF(OR(AJ81="",AJ81=0),"",IF(AJ81&lt;=datos!$AC$3,datos!$AE$3,IF(AJ81&lt;=datos!$AC$4,datos!$AE$4,IF(AJ81&lt;=datos!$AC$5,datos!$AE$5,IF(AJ81&lt;=datos!$AC$6,datos!$AE$6,IF(AJ81&lt;=datos!$AC$7,datos!$AE$7,""))))))</f>
        <v>Baja</v>
      </c>
      <c r="AJ81" s="109">
        <f t="shared" si="12"/>
        <v>0.294</v>
      </c>
      <c r="AK81" s="110" t="str">
        <f>+IF(AL81&lt;=datos!$AD$11,datos!$AC$11,IF(AL81&lt;=datos!$AD$12,datos!$AC$12,IF(AL81&lt;=datos!$AD$13,datos!$AC$13,IF(AL81&lt;=datos!$AD$14,datos!$AC$14,IF(AL81&lt;=datos!$AD$15,datos!$AC$15,"")))))</f>
        <v>Moderado</v>
      </c>
      <c r="AL81" s="109">
        <f t="shared" si="13"/>
        <v>0.6</v>
      </c>
      <c r="AM81" s="110" t="str">
        <f ca="1" t="shared" si="11"/>
        <v>Moderado</v>
      </c>
      <c r="AN81" s="146"/>
      <c r="AO81" s="148"/>
      <c r="AP81" s="150"/>
      <c r="AQ81" s="152"/>
    </row>
    <row r="82" spans="1:43" ht="109.5" customHeight="1" thickBot="1">
      <c r="A82" s="154"/>
      <c r="B82" s="156"/>
      <c r="C82" s="156"/>
      <c r="D82" s="160"/>
      <c r="E82" s="156"/>
      <c r="F82" s="156"/>
      <c r="G82" s="156"/>
      <c r="H82" s="156"/>
      <c r="I82" s="156"/>
      <c r="J82" s="156"/>
      <c r="K82" s="156"/>
      <c r="L82" s="162"/>
      <c r="M82" s="152"/>
      <c r="N82" s="164"/>
      <c r="O82" s="166"/>
      <c r="P82" s="142"/>
      <c r="Q82" s="156"/>
      <c r="R82" s="158"/>
      <c r="S82" s="142" t="e">
        <f>IF(OR(#REF!=datos!$AB$10,#REF!=datos!$AB$16),"",VLOOKUP(#REF!,datos!$AA$10:$AC$21,3,0))</f>
        <v>#REF!</v>
      </c>
      <c r="T82" s="144"/>
      <c r="U82" s="96">
        <v>3</v>
      </c>
      <c r="V82" s="80" t="s">
        <v>855</v>
      </c>
      <c r="W82" s="79" t="s">
        <v>856</v>
      </c>
      <c r="X82" s="79" t="s">
        <v>857</v>
      </c>
      <c r="Y82" s="79" t="s">
        <v>858</v>
      </c>
      <c r="Z82" s="79" t="s">
        <v>859</v>
      </c>
      <c r="AA82" s="79" t="s">
        <v>860</v>
      </c>
      <c r="AB82" s="79" t="s">
        <v>861</v>
      </c>
      <c r="AC82" s="79" t="s">
        <v>862</v>
      </c>
      <c r="AD82" s="79" t="s">
        <v>863</v>
      </c>
      <c r="AE82" s="91" t="str">
        <f>IF(AF82="","",VLOOKUP(AF82,datos!$AT$6:$AU$9,2,0))</f>
        <v>Probabilidad</v>
      </c>
      <c r="AF82" s="80" t="s">
        <v>81</v>
      </c>
      <c r="AG82" s="80" t="s">
        <v>84</v>
      </c>
      <c r="AH82" s="88">
        <f>IF(AND(AF82="",AG82=""),"",IF(AF82="",0,VLOOKUP(AF82,datos!$AP$3:$AR$7,3,0))+IF(AG82="",0,VLOOKUP(AG82,datos!$AP$3:$AR$7,3,0)))</f>
        <v>0.3</v>
      </c>
      <c r="AI82" s="114" t="str">
        <f>IF(OR(AJ82="",AJ82=0),"",IF(AJ82&lt;=datos!$AC$3,datos!$AE$3,IF(AJ82&lt;=datos!$AC$4,datos!$AE$4,IF(AJ82&lt;=datos!$AC$5,datos!$AE$5,IF(AJ82&lt;=datos!$AC$6,datos!$AE$6,IF(AJ82&lt;=datos!$AC$7,datos!$AE$7,""))))))</f>
        <v>Baja</v>
      </c>
      <c r="AJ82" s="109">
        <f t="shared" si="12"/>
        <v>0.20579999999999998</v>
      </c>
      <c r="AK82" s="110" t="str">
        <f>+IF(AL82&lt;=datos!$AD$11,datos!$AC$11,IF(AL82&lt;=datos!$AD$12,datos!$AC$12,IF(AL82&lt;=datos!$AD$13,datos!$AC$13,IF(AL82&lt;=datos!$AD$14,datos!$AC$14,IF(AL82&lt;=datos!$AD$15,datos!$AC$15,"")))))</f>
        <v>Moderado</v>
      </c>
      <c r="AL82" s="109">
        <f t="shared" si="13"/>
        <v>0.6</v>
      </c>
      <c r="AM82" s="110" t="str">
        <f ca="1" t="shared" si="11"/>
        <v>Moderado</v>
      </c>
      <c r="AN82" s="146"/>
      <c r="AO82" s="148"/>
      <c r="AP82" s="150"/>
      <c r="AQ82" s="152"/>
    </row>
    <row r="83" spans="1:43" ht="84">
      <c r="A83" s="153">
        <v>37</v>
      </c>
      <c r="B83" s="155" t="s">
        <v>39</v>
      </c>
      <c r="C83" s="155" t="s">
        <v>209</v>
      </c>
      <c r="D83" s="159" t="str">
        <f>_xlfn.IFERROR(VLOOKUP(B83,datos!$B$1:$C$21,2,0),"")</f>
        <v>Planificar, administrar y controlar los recursos financieros asignados a la Secretaria Distrital de Salud (SDS) y el Fondo Financiero Distrital de Salud (FFDS) por parte de la Nación y el Distrito.
Además de los recursos recaudados por concepto de:
• Ingresos Corrientes
• Transferencias Corrientes
• Recursos de capital</v>
      </c>
      <c r="E83" s="155" t="s">
        <v>53</v>
      </c>
      <c r="F83" s="155" t="s">
        <v>785</v>
      </c>
      <c r="G83" s="155" t="s">
        <v>786</v>
      </c>
      <c r="H83" s="155" t="s">
        <v>194</v>
      </c>
      <c r="I83" s="155" t="s">
        <v>783</v>
      </c>
      <c r="J83" s="155" t="s">
        <v>787</v>
      </c>
      <c r="K83" s="155" t="s">
        <v>160</v>
      </c>
      <c r="L83" s="161" t="s">
        <v>167</v>
      </c>
      <c r="M83" s="151" t="s">
        <v>12</v>
      </c>
      <c r="N83" s="163">
        <v>246</v>
      </c>
      <c r="O83" s="165" t="str">
        <f>_xlfn.IFERROR(VLOOKUP(P83,datos!$AC$2:$AE$7,3,0),"")</f>
        <v>Media</v>
      </c>
      <c r="P83" s="141">
        <f>+IF(OR(N83="",N83=0),"",IF(N83&lt;=datos!$AD$3,datos!$AC$3,IF(AND(N83&gt;datos!$AD$3,N83&lt;=datos!$AD$4),datos!$AC$4,IF(AND(N83&gt;datos!$AD$4,N83&lt;=datos!$AD$5),datos!$AC$5,IF(AND(N83&gt;datos!$AD$5,N83&lt;=datos!$AD$6),datos!$AC$6,IF(N83&gt;datos!$AD$7,datos!$AC$7,0))))))</f>
        <v>0.6</v>
      </c>
      <c r="Q83" s="155" t="s">
        <v>73</v>
      </c>
      <c r="R83" s="157" t="str">
        <f>_xlfn.IFERROR(VLOOKUP(Q83,datos!$AB$10:$AC$21,2,0),"")</f>
        <v>Mayor</v>
      </c>
      <c r="S83" s="141">
        <f>_xlfn.IFERROR(IF(OR(Q83=datos!$AB$10,Q83=datos!$AB$16),"",VLOOKUP(Q83,datos!$AB$10:$AD$21,3,0)),"")</f>
        <v>0.8</v>
      </c>
      <c r="T83" s="143" t="str">
        <f ca="1">_xlfn.IFERROR(INDIRECT("datos!"&amp;HLOOKUP(R83,calculo_imp,2,FALSE)&amp;VLOOKUP(O83,calculo_prob,2,FALSE)),"")</f>
        <v>Alto</v>
      </c>
      <c r="U83" s="95">
        <v>1</v>
      </c>
      <c r="V83" s="84" t="s">
        <v>864</v>
      </c>
      <c r="W83" s="83" t="s">
        <v>865</v>
      </c>
      <c r="X83" s="83" t="s">
        <v>279</v>
      </c>
      <c r="Y83" s="83" t="s">
        <v>866</v>
      </c>
      <c r="Z83" s="83" t="s">
        <v>867</v>
      </c>
      <c r="AA83" s="83" t="s">
        <v>868</v>
      </c>
      <c r="AB83" s="83" t="s">
        <v>869</v>
      </c>
      <c r="AC83" s="83" t="s">
        <v>870</v>
      </c>
      <c r="AD83" s="83" t="s">
        <v>871</v>
      </c>
      <c r="AE83" s="92" t="str">
        <f>IF(AF83="","",VLOOKUP(AF83,datos!$AT$6:$AU$9,2,0))</f>
        <v>Probabilidad</v>
      </c>
      <c r="AF83" s="84" t="s">
        <v>81</v>
      </c>
      <c r="AG83" s="84" t="s">
        <v>84</v>
      </c>
      <c r="AH83" s="87">
        <f>IF(AND(AF83="",AG83=""),"",IF(AF83="",0,VLOOKUP(AF83,datos!$AP$3:$AR$7,3,0))+IF(AG83="",0,VLOOKUP(AG83,datos!$AP$3:$AR$7,3,0)))</f>
        <v>0.3</v>
      </c>
      <c r="AI83" s="113" t="str">
        <f>IF(OR(AJ83="",AJ83=0),"",IF(AJ83&lt;=datos!$AC$3,datos!$AE$3,IF(AJ83&lt;=datos!$AC$4,datos!$AE$4,IF(AJ83&lt;=datos!$AC$5,datos!$AE$5,IF(AJ83&lt;=datos!$AC$6,datos!$AE$6,IF(AJ83&lt;=datos!$AC$7,datos!$AE$7,""))))))</f>
        <v>Media</v>
      </c>
      <c r="AJ83" s="106">
        <f>IF(AE83="","",IF(U83=1,IF(AE83="Probabilidad",P83-(P83*AH83),P83),IF(AE83="Probabilidad",#REF!-(#REF!*AH83),#REF!)))</f>
        <v>0.42</v>
      </c>
      <c r="AK83" s="107" t="str">
        <f>+IF(AL83&lt;=datos!$AD$11,datos!$AC$11,IF(AL83&lt;=datos!$AD$12,datos!$AC$12,IF(AL83&lt;=datos!$AD$13,datos!$AC$13,IF(AL83&lt;=datos!$AD$14,datos!$AC$14,IF(AL83&lt;=datos!$AD$15,datos!$AC$15,"")))))</f>
        <v>Mayor</v>
      </c>
      <c r="AL83" s="106">
        <f>IF(AE83="","",IF(U83=1,IF(AE83="Impacto",S83-(S83*AH83),S83),IF(AE83="Impacto",#REF!-(#REF!*AH83),#REF!)))</f>
        <v>0.8</v>
      </c>
      <c r="AM83" s="107" t="str">
        <f ca="1" t="shared" si="11"/>
        <v>Alto</v>
      </c>
      <c r="AN83" s="145" t="s">
        <v>92</v>
      </c>
      <c r="AO83" s="147" t="s">
        <v>885</v>
      </c>
      <c r="AP83" s="149" t="s">
        <v>886</v>
      </c>
      <c r="AQ83" s="151" t="s">
        <v>882</v>
      </c>
    </row>
    <row r="84" spans="1:43" ht="72" customHeight="1" thickBot="1">
      <c r="A84" s="154"/>
      <c r="B84" s="156"/>
      <c r="C84" s="156"/>
      <c r="D84" s="160"/>
      <c r="E84" s="156"/>
      <c r="F84" s="156"/>
      <c r="G84" s="156"/>
      <c r="H84" s="156"/>
      <c r="I84" s="156"/>
      <c r="J84" s="156"/>
      <c r="K84" s="156"/>
      <c r="L84" s="162"/>
      <c r="M84" s="152"/>
      <c r="N84" s="164"/>
      <c r="O84" s="166"/>
      <c r="P84" s="142"/>
      <c r="Q84" s="156"/>
      <c r="R84" s="158"/>
      <c r="S84" s="142" t="e">
        <f>IF(OR(#REF!=datos!$AB$10,#REF!=datos!$AB$16),"",VLOOKUP(#REF!,datos!$AA$10:$AC$21,3,0))</f>
        <v>#REF!</v>
      </c>
      <c r="T84" s="144"/>
      <c r="U84" s="96">
        <v>2</v>
      </c>
      <c r="V84" s="80" t="s">
        <v>872</v>
      </c>
      <c r="W84" s="79" t="s">
        <v>873</v>
      </c>
      <c r="X84" s="79" t="s">
        <v>829</v>
      </c>
      <c r="Y84" s="79" t="s">
        <v>874</v>
      </c>
      <c r="Z84" s="79" t="s">
        <v>875</v>
      </c>
      <c r="AA84" s="79" t="s">
        <v>876</v>
      </c>
      <c r="AB84" s="79" t="s">
        <v>877</v>
      </c>
      <c r="AC84" s="79" t="s">
        <v>877</v>
      </c>
      <c r="AD84" s="79" t="s">
        <v>878</v>
      </c>
      <c r="AE84" s="91" t="str">
        <f>IF(AF84="","",VLOOKUP(AF84,datos!$AT$6:$AU$9,2,0))</f>
        <v>Probabilidad</v>
      </c>
      <c r="AF84" s="80" t="s">
        <v>81</v>
      </c>
      <c r="AG84" s="80" t="s">
        <v>84</v>
      </c>
      <c r="AH84" s="88">
        <f>IF(AND(AF84="",AG84=""),"",IF(AF84="",0,VLOOKUP(AF84,datos!$AP$3:$AR$7,3,0))+IF(AG84="",0,VLOOKUP(AG84,datos!$AP$3:$AR$7,3,0)))</f>
        <v>0.3</v>
      </c>
      <c r="AI84" s="114" t="str">
        <f>IF(OR(AJ84="",AJ84=0),"",IF(AJ84&lt;=datos!$AC$3,datos!$AE$3,IF(AJ84&lt;=datos!$AC$4,datos!$AE$4,IF(AJ84&lt;=datos!$AC$5,datos!$AE$5,IF(AJ84&lt;=datos!$AC$6,datos!$AE$6,IF(AJ84&lt;=datos!$AC$7,datos!$AE$7,""))))))</f>
        <v>Baja</v>
      </c>
      <c r="AJ84" s="109">
        <f t="shared" si="12"/>
        <v>0.294</v>
      </c>
      <c r="AK84" s="110" t="str">
        <f>+IF(AL84&lt;=datos!$AD$11,datos!$AC$11,IF(AL84&lt;=datos!$AD$12,datos!$AC$12,IF(AL84&lt;=datos!$AD$13,datos!$AC$13,IF(AL84&lt;=datos!$AD$14,datos!$AC$14,IF(AL84&lt;=datos!$AD$15,datos!$AC$15,"")))))</f>
        <v>Mayor</v>
      </c>
      <c r="AL84" s="109">
        <f t="shared" si="13"/>
        <v>0.8</v>
      </c>
      <c r="AM84" s="110" t="str">
        <f ca="1" t="shared" si="11"/>
        <v>Alto</v>
      </c>
      <c r="AN84" s="146"/>
      <c r="AO84" s="148"/>
      <c r="AP84" s="150"/>
      <c r="AQ84" s="152"/>
    </row>
    <row r="85" spans="1:43" ht="60">
      <c r="A85" s="153">
        <v>38</v>
      </c>
      <c r="B85" s="155" t="s">
        <v>36</v>
      </c>
      <c r="C85" s="155" t="s">
        <v>206</v>
      </c>
      <c r="D85" s="159" t="str">
        <f>_xlfn.IFERROR(VLOOKUP(B85,datos!$B$1:$C$21,2,0),"")</f>
        <v>Establecer los lineamientos para el desarrollo de la ciencia y de la tecnología e innovación como insumo en el fortalecimiento del que quehacer de la Entidad.</v>
      </c>
      <c r="E85" s="155" t="s">
        <v>54</v>
      </c>
      <c r="F85" s="155" t="s">
        <v>887</v>
      </c>
      <c r="G85" s="155" t="s">
        <v>888</v>
      </c>
      <c r="H85" s="155" t="s">
        <v>193</v>
      </c>
      <c r="I85" s="155" t="s">
        <v>889</v>
      </c>
      <c r="J85" s="155" t="s">
        <v>890</v>
      </c>
      <c r="K85" s="155" t="s">
        <v>159</v>
      </c>
      <c r="L85" s="161" t="s">
        <v>59</v>
      </c>
      <c r="M85" s="151" t="s">
        <v>12</v>
      </c>
      <c r="N85" s="163">
        <v>24</v>
      </c>
      <c r="O85" s="165" t="str">
        <f>_xlfn.IFERROR(VLOOKUP(P85,datos!$AC$2:$AE$7,3,0),"")</f>
        <v>Baja</v>
      </c>
      <c r="P85" s="141">
        <f>+IF(OR(N85="",N85=0),"",IF(N85&lt;=datos!$AD$3,datos!$AC$3,IF(AND(N85&gt;datos!$AD$3,N85&lt;=datos!$AD$4),datos!$AC$4,IF(AND(N85&gt;datos!$AD$4,N85&lt;=datos!$AD$5),datos!$AC$5,IF(AND(N85&gt;datos!$AD$5,N85&lt;=datos!$AD$6),datos!$AC$6,IF(N85&gt;datos!$AD$7,datos!$AC$7,0))))))</f>
        <v>0.4</v>
      </c>
      <c r="Q85" s="155" t="s">
        <v>149</v>
      </c>
      <c r="R85" s="157" t="str">
        <f>_xlfn.IFERROR(VLOOKUP(Q85,datos!$AB$10:$AC$21,2,0),"")</f>
        <v>Menor</v>
      </c>
      <c r="S85" s="141">
        <f>_xlfn.IFERROR(IF(OR(Q85=datos!$AB$10,Q85=datos!$AB$16),"",VLOOKUP(Q85,datos!$AB$10:$AD$21,3,0)),"")</f>
        <v>0.4</v>
      </c>
      <c r="T85" s="143" t="str">
        <f ca="1">_xlfn.IFERROR(INDIRECT("datos!"&amp;HLOOKUP(R85,calculo_imp,2,FALSE)&amp;VLOOKUP(O85,calculo_prob,2,FALSE)),"")</f>
        <v>Moderado</v>
      </c>
      <c r="U85" s="95">
        <v>1</v>
      </c>
      <c r="V85" s="84" t="s">
        <v>894</v>
      </c>
      <c r="W85" s="83" t="s">
        <v>895</v>
      </c>
      <c r="X85" s="83" t="s">
        <v>896</v>
      </c>
      <c r="Y85" s="83" t="s">
        <v>897</v>
      </c>
      <c r="Z85" s="83" t="s">
        <v>898</v>
      </c>
      <c r="AA85" s="83" t="s">
        <v>899</v>
      </c>
      <c r="AB85" s="83" t="s">
        <v>900</v>
      </c>
      <c r="AC85" s="83" t="s">
        <v>901</v>
      </c>
      <c r="AD85" s="83" t="s">
        <v>902</v>
      </c>
      <c r="AE85" s="92" t="str">
        <f>IF(AF85="","",VLOOKUP(AF85,datos!$AT$6:$AU$9,2,0))</f>
        <v>Probabilidad</v>
      </c>
      <c r="AF85" s="84" t="s">
        <v>80</v>
      </c>
      <c r="AG85" s="84" t="s">
        <v>84</v>
      </c>
      <c r="AH85" s="87">
        <f>IF(AND(AF85="",AG85=""),"",IF(AF85="",0,VLOOKUP(AF85,datos!$AP$3:$AR$7,3,0))+IF(AG85="",0,VLOOKUP(AG85,datos!$AP$3:$AR$7,3,0)))</f>
        <v>0.4</v>
      </c>
      <c r="AI85" s="113" t="str">
        <f>IF(OR(AJ85="",AJ85=0),"",IF(AJ85&lt;=datos!$AC$3,datos!$AE$3,IF(AJ85&lt;=datos!$AC$4,datos!$AE$4,IF(AJ85&lt;=datos!$AC$5,datos!$AE$5,IF(AJ85&lt;=datos!$AC$6,datos!$AE$6,IF(AJ85&lt;=datos!$AC$7,datos!$AE$7,""))))))</f>
        <v>Baja</v>
      </c>
      <c r="AJ85" s="106">
        <f>IF(AE85="","",IF(U85=1,IF(AE85="Probabilidad",P85-(P85*AH85),P85),IF(AE85="Probabilidad",#REF!-(#REF!*AH85),#REF!)))</f>
        <v>0.24</v>
      </c>
      <c r="AK85" s="107" t="str">
        <f>+IF(AL85&lt;=datos!$AD$11,datos!$AC$11,IF(AL85&lt;=datos!$AD$12,datos!$AC$12,IF(AL85&lt;=datos!$AD$13,datos!$AC$13,IF(AL85&lt;=datos!$AD$14,datos!$AC$14,IF(AL85&lt;=datos!$AD$15,datos!$AC$15,"")))))</f>
        <v>Menor</v>
      </c>
      <c r="AL85" s="106">
        <f>IF(AE85="","",IF(U85=1,IF(AE85="Impacto",S85-(S85*AH85),S85),IF(AE85="Impacto",#REF!-(#REF!*AH85),#REF!)))</f>
        <v>0.4</v>
      </c>
      <c r="AM85" s="107" t="str">
        <f ca="1" t="shared" si="11"/>
        <v>Moderado</v>
      </c>
      <c r="AN85" s="145" t="s">
        <v>92</v>
      </c>
      <c r="AO85" s="147" t="s">
        <v>927</v>
      </c>
      <c r="AP85" s="149">
        <v>45291</v>
      </c>
      <c r="AQ85" s="151" t="s">
        <v>928</v>
      </c>
    </row>
    <row r="86" spans="1:43" ht="72">
      <c r="A86" s="154"/>
      <c r="B86" s="156"/>
      <c r="C86" s="156"/>
      <c r="D86" s="160"/>
      <c r="E86" s="156"/>
      <c r="F86" s="156"/>
      <c r="G86" s="156"/>
      <c r="H86" s="156"/>
      <c r="I86" s="156"/>
      <c r="J86" s="156"/>
      <c r="K86" s="156"/>
      <c r="L86" s="162"/>
      <c r="M86" s="152"/>
      <c r="N86" s="164"/>
      <c r="O86" s="166"/>
      <c r="P86" s="142"/>
      <c r="Q86" s="156"/>
      <c r="R86" s="158"/>
      <c r="S86" s="142" t="e">
        <f>IF(OR(#REF!=datos!$AB$10,#REF!=datos!$AB$16),"",VLOOKUP(#REF!,datos!$AA$10:$AC$21,3,0))</f>
        <v>#REF!</v>
      </c>
      <c r="T86" s="144"/>
      <c r="U86" s="96">
        <v>2</v>
      </c>
      <c r="V86" s="80" t="s">
        <v>903</v>
      </c>
      <c r="W86" s="79" t="s">
        <v>895</v>
      </c>
      <c r="X86" s="79" t="s">
        <v>279</v>
      </c>
      <c r="Y86" s="79" t="s">
        <v>904</v>
      </c>
      <c r="Z86" s="79" t="s">
        <v>905</v>
      </c>
      <c r="AA86" s="79" t="s">
        <v>906</v>
      </c>
      <c r="AB86" s="79" t="s">
        <v>907</v>
      </c>
      <c r="AC86" s="79" t="s">
        <v>901</v>
      </c>
      <c r="AD86" s="79" t="s">
        <v>902</v>
      </c>
      <c r="AE86" s="91" t="str">
        <f>IF(AF86="","",VLOOKUP(AF86,datos!$AT$6:$AU$9,2,0))</f>
        <v>Probabilidad</v>
      </c>
      <c r="AF86" s="80" t="s">
        <v>80</v>
      </c>
      <c r="AG86" s="80" t="s">
        <v>84</v>
      </c>
      <c r="AH86" s="88">
        <f>IF(AND(AF86="",AG86=""),"",IF(AF86="",0,VLOOKUP(AF86,datos!$AP$3:$AR$7,3,0))+IF(AG86="",0,VLOOKUP(AG86,datos!$AP$3:$AR$7,3,0)))</f>
        <v>0.4</v>
      </c>
      <c r="AI86" s="114" t="str">
        <f>IF(OR(AJ86="",AJ86=0),"",IF(AJ86&lt;=datos!$AC$3,datos!$AE$3,IF(AJ86&lt;=datos!$AC$4,datos!$AE$4,IF(AJ86&lt;=datos!$AC$5,datos!$AE$5,IF(AJ86&lt;=datos!$AC$6,datos!$AE$6,IF(AJ86&lt;=datos!$AC$7,datos!$AE$7,""))))))</f>
        <v>Muy Baja</v>
      </c>
      <c r="AJ86" s="109">
        <f t="shared" si="12"/>
        <v>0.144</v>
      </c>
      <c r="AK86" s="110" t="str">
        <f>+IF(AL86&lt;=datos!$AD$11,datos!$AC$11,IF(AL86&lt;=datos!$AD$12,datos!$AC$12,IF(AL86&lt;=datos!$AD$13,datos!$AC$13,IF(AL86&lt;=datos!$AD$14,datos!$AC$14,IF(AL86&lt;=datos!$AD$15,datos!$AC$15,"")))))</f>
        <v>Menor</v>
      </c>
      <c r="AL86" s="109">
        <f t="shared" si="13"/>
        <v>0.4</v>
      </c>
      <c r="AM86" s="110" t="str">
        <f ca="1" t="shared" si="11"/>
        <v>Bajo</v>
      </c>
      <c r="AN86" s="146"/>
      <c r="AO86" s="148"/>
      <c r="AP86" s="150"/>
      <c r="AQ86" s="152"/>
    </row>
    <row r="87" spans="1:43" ht="75.75" customHeight="1" thickBot="1">
      <c r="A87" s="154"/>
      <c r="B87" s="156"/>
      <c r="C87" s="156"/>
      <c r="D87" s="160"/>
      <c r="E87" s="156"/>
      <c r="F87" s="156"/>
      <c r="G87" s="156"/>
      <c r="H87" s="156"/>
      <c r="I87" s="156"/>
      <c r="J87" s="156"/>
      <c r="K87" s="156"/>
      <c r="L87" s="162"/>
      <c r="M87" s="152"/>
      <c r="N87" s="164"/>
      <c r="O87" s="166"/>
      <c r="P87" s="142"/>
      <c r="Q87" s="156"/>
      <c r="R87" s="158"/>
      <c r="S87" s="142" t="e">
        <f>IF(OR(#REF!=datos!$AB$10,#REF!=datos!$AB$16),"",VLOOKUP(#REF!,datos!$AA$10:$AC$21,3,0))</f>
        <v>#REF!</v>
      </c>
      <c r="T87" s="144"/>
      <c r="U87" s="96">
        <v>3</v>
      </c>
      <c r="V87" s="80" t="s">
        <v>908</v>
      </c>
      <c r="W87" s="79" t="s">
        <v>895</v>
      </c>
      <c r="X87" s="79" t="s">
        <v>909</v>
      </c>
      <c r="Y87" s="79" t="s">
        <v>910</v>
      </c>
      <c r="Z87" s="79" t="s">
        <v>911</v>
      </c>
      <c r="AA87" s="79" t="s">
        <v>912</v>
      </c>
      <c r="AB87" s="79" t="s">
        <v>913</v>
      </c>
      <c r="AC87" s="79" t="s">
        <v>901</v>
      </c>
      <c r="AD87" s="79" t="s">
        <v>902</v>
      </c>
      <c r="AE87" s="91" t="str">
        <f>IF(AF87="","",VLOOKUP(AF87,datos!$AT$6:$AU$9,2,0))</f>
        <v>Probabilidad</v>
      </c>
      <c r="AF87" s="80" t="s">
        <v>80</v>
      </c>
      <c r="AG87" s="80" t="s">
        <v>84</v>
      </c>
      <c r="AH87" s="88">
        <f>IF(AND(AF87="",AG87=""),"",IF(AF87="",0,VLOOKUP(AF87,datos!$AP$3:$AR$7,3,0))+IF(AG87="",0,VLOOKUP(AG87,datos!$AP$3:$AR$7,3,0)))</f>
        <v>0.4</v>
      </c>
      <c r="AI87" s="114" t="str">
        <f>IF(OR(AJ87="",AJ87=0),"",IF(AJ87&lt;=datos!$AC$3,datos!$AE$3,IF(AJ87&lt;=datos!$AC$4,datos!$AE$4,IF(AJ87&lt;=datos!$AC$5,datos!$AE$5,IF(AJ87&lt;=datos!$AC$6,datos!$AE$6,IF(AJ87&lt;=datos!$AC$7,datos!$AE$7,""))))))</f>
        <v>Muy Baja</v>
      </c>
      <c r="AJ87" s="109">
        <f t="shared" si="12"/>
        <v>0.08639999999999999</v>
      </c>
      <c r="AK87" s="110" t="str">
        <f>+IF(AL87&lt;=datos!$AD$11,datos!$AC$11,IF(AL87&lt;=datos!$AD$12,datos!$AC$12,IF(AL87&lt;=datos!$AD$13,datos!$AC$13,IF(AL87&lt;=datos!$AD$14,datos!$AC$14,IF(AL87&lt;=datos!$AD$15,datos!$AC$15,"")))))</f>
        <v>Menor</v>
      </c>
      <c r="AL87" s="109">
        <f t="shared" si="13"/>
        <v>0.4</v>
      </c>
      <c r="AM87" s="110" t="str">
        <f ca="1" t="shared" si="11"/>
        <v>Bajo</v>
      </c>
      <c r="AN87" s="146"/>
      <c r="AO87" s="148"/>
      <c r="AP87" s="150"/>
      <c r="AQ87" s="152"/>
    </row>
    <row r="88" spans="1:43" ht="51" customHeight="1">
      <c r="A88" s="170">
        <v>39</v>
      </c>
      <c r="B88" s="171" t="s">
        <v>36</v>
      </c>
      <c r="C88" s="155" t="s">
        <v>206</v>
      </c>
      <c r="D88" s="159" t="str">
        <f>_xlfn.IFERROR(VLOOKUP(B88,datos!$B$1:$C$21,2,0),"")</f>
        <v>Establecer los lineamientos para el desarrollo de la ciencia y de la tecnología e innovación como insumo en el fortalecimiento del que quehacer de la Entidad.</v>
      </c>
      <c r="E88" s="171" t="s">
        <v>54</v>
      </c>
      <c r="F88" s="171" t="s">
        <v>891</v>
      </c>
      <c r="G88" s="171" t="s">
        <v>892</v>
      </c>
      <c r="H88" s="155" t="s">
        <v>193</v>
      </c>
      <c r="I88" s="155" t="s">
        <v>889</v>
      </c>
      <c r="J88" s="171" t="s">
        <v>893</v>
      </c>
      <c r="K88" s="171" t="s">
        <v>159</v>
      </c>
      <c r="L88" s="172" t="s">
        <v>59</v>
      </c>
      <c r="M88" s="173" t="s">
        <v>12</v>
      </c>
      <c r="N88" s="174">
        <v>24</v>
      </c>
      <c r="O88" s="175" t="str">
        <f>_xlfn.IFERROR(VLOOKUP(P88,datos!$AC$2:$AE$7,3,0),"")</f>
        <v>Baja</v>
      </c>
      <c r="P88" s="168">
        <f>+IF(OR(N88="",N88=0),"",IF(N88&lt;=datos!$AD$3,datos!$AC$3,IF(AND(N88&gt;datos!$AD$3,N88&lt;=datos!$AD$4),datos!$AC$4,IF(AND(N88&gt;datos!$AD$4,N88&lt;=datos!$AD$5),datos!$AC$5,IF(AND(N88&gt;datos!$AD$5,N88&lt;=datos!$AD$6),datos!$AC$6,IF(N88&gt;datos!$AD$7,datos!$AC$7,0))))))</f>
        <v>0.4</v>
      </c>
      <c r="Q88" s="171" t="s">
        <v>149</v>
      </c>
      <c r="R88" s="167" t="str">
        <f>_xlfn.IFERROR(VLOOKUP(Q88,datos!$AB$10:$AC$21,2,0),"")</f>
        <v>Menor</v>
      </c>
      <c r="S88" s="168">
        <f>_xlfn.IFERROR(IF(OR(Q88=datos!$AB$10,Q88=datos!$AB$16),"",VLOOKUP(Q88,datos!$AB$10:$AD$21,3,0)),"")</f>
        <v>0.4</v>
      </c>
      <c r="T88" s="169" t="str">
        <f ca="1">_xlfn.IFERROR(INDIRECT("datos!"&amp;HLOOKUP(R88,calculo_imp,2,FALSE)&amp;VLOOKUP(O88,calculo_prob,2,FALSE)),"")</f>
        <v>Moderado</v>
      </c>
      <c r="U88" s="98">
        <v>1</v>
      </c>
      <c r="V88" s="82" t="s">
        <v>914</v>
      </c>
      <c r="W88" s="81" t="s">
        <v>915</v>
      </c>
      <c r="X88" s="81" t="s">
        <v>916</v>
      </c>
      <c r="Y88" s="81" t="s">
        <v>917</v>
      </c>
      <c r="Z88" s="81" t="s">
        <v>918</v>
      </c>
      <c r="AA88" s="81" t="s">
        <v>919</v>
      </c>
      <c r="AB88" s="81" t="s">
        <v>920</v>
      </c>
      <c r="AC88" s="81" t="s">
        <v>921</v>
      </c>
      <c r="AD88" s="81" t="s">
        <v>902</v>
      </c>
      <c r="AE88" s="90" t="str">
        <f>IF(AF88="","",VLOOKUP(AF88,datos!$AT$6:$AU$9,2,0))</f>
        <v>Probabilidad</v>
      </c>
      <c r="AF88" s="82" t="s">
        <v>80</v>
      </c>
      <c r="AG88" s="82" t="s">
        <v>84</v>
      </c>
      <c r="AH88" s="87">
        <f>IF(AND(AF88="",AG88=""),"",IF(AF88="",0,VLOOKUP(AF88,datos!$AP$3:$AR$7,3,0))+IF(AG88="",0,VLOOKUP(AG88,datos!$AP$3:$AR$7,3,0)))</f>
        <v>0.4</v>
      </c>
      <c r="AI88" s="113" t="str">
        <f>IF(OR(AJ88="",AJ88=0),"",IF(AJ88&lt;=datos!$AC$3,datos!$AE$3,IF(AJ88&lt;=datos!$AC$4,datos!$AE$4,IF(AJ88&lt;=datos!$AC$5,datos!$AE$5,IF(AJ88&lt;=datos!$AC$6,datos!$AE$6,IF(AJ88&lt;=datos!$AC$7,datos!$AE$7,""))))))</f>
        <v>Baja</v>
      </c>
      <c r="AJ88" s="106">
        <f>IF(AE88="","",IF(U88=1,IF(AE88="Probabilidad",P88-(P88*AH88),P88),IF(AE88="Probabilidad",#REF!-(#REF!*AH88),#REF!)))</f>
        <v>0.24</v>
      </c>
      <c r="AK88" s="107" t="str">
        <f>+IF(AL88&lt;=datos!$AD$11,datos!$AC$11,IF(AL88&lt;=datos!$AD$12,datos!$AC$12,IF(AL88&lt;=datos!$AD$13,datos!$AC$13,IF(AL88&lt;=datos!$AD$14,datos!$AC$14,IF(AL88&lt;=datos!$AD$15,datos!$AC$15,"")))))</f>
        <v>Menor</v>
      </c>
      <c r="AL88" s="106">
        <f>IF(AE88="","",IF(U88=1,IF(AE88="Impacto",S88-(S88*AH88),S88),IF(AE88="Impacto",#REF!-(#REF!*AH88),#REF!)))</f>
        <v>0.4</v>
      </c>
      <c r="AM88" s="107" t="str">
        <f ca="1" t="shared" si="11"/>
        <v>Moderado</v>
      </c>
      <c r="AN88" s="145" t="s">
        <v>92</v>
      </c>
      <c r="AO88" s="147" t="s">
        <v>929</v>
      </c>
      <c r="AP88" s="149">
        <v>45291</v>
      </c>
      <c r="AQ88" s="151" t="s">
        <v>928</v>
      </c>
    </row>
    <row r="89" spans="1:43" ht="77.25" customHeight="1" thickBot="1">
      <c r="A89" s="154"/>
      <c r="B89" s="156"/>
      <c r="C89" s="156"/>
      <c r="D89" s="160"/>
      <c r="E89" s="156"/>
      <c r="F89" s="156"/>
      <c r="G89" s="156"/>
      <c r="H89" s="156"/>
      <c r="I89" s="156"/>
      <c r="J89" s="156"/>
      <c r="K89" s="156"/>
      <c r="L89" s="162"/>
      <c r="M89" s="152"/>
      <c r="N89" s="164"/>
      <c r="O89" s="166"/>
      <c r="P89" s="142"/>
      <c r="Q89" s="156"/>
      <c r="R89" s="158"/>
      <c r="S89" s="142" t="e">
        <f>IF(OR(#REF!=datos!$AB$10,#REF!=datos!$AB$16),"",VLOOKUP(#REF!,datos!$AA$10:$AC$21,3,0))</f>
        <v>#REF!</v>
      </c>
      <c r="T89" s="144"/>
      <c r="U89" s="96">
        <v>2</v>
      </c>
      <c r="V89" s="80" t="s">
        <v>922</v>
      </c>
      <c r="W89" s="79" t="s">
        <v>915</v>
      </c>
      <c r="X89" s="79" t="s">
        <v>923</v>
      </c>
      <c r="Y89" s="79" t="s">
        <v>924</v>
      </c>
      <c r="Z89" s="79" t="s">
        <v>925</v>
      </c>
      <c r="AA89" s="79" t="s">
        <v>926</v>
      </c>
      <c r="AB89" s="79" t="s">
        <v>920</v>
      </c>
      <c r="AC89" s="79" t="s">
        <v>921</v>
      </c>
      <c r="AD89" s="79" t="s">
        <v>902</v>
      </c>
      <c r="AE89" s="91" t="str">
        <f>IF(AF89="","",VLOOKUP(AF89,datos!$AT$6:$AU$9,2,0))</f>
        <v>Probabilidad</v>
      </c>
      <c r="AF89" s="80" t="s">
        <v>80</v>
      </c>
      <c r="AG89" s="80" t="s">
        <v>84</v>
      </c>
      <c r="AH89" s="88">
        <f>IF(AND(AF89="",AG89=""),"",IF(AF89="",0,VLOOKUP(AF89,datos!$AP$3:$AR$7,3,0))+IF(AG89="",0,VLOOKUP(AG89,datos!$AP$3:$AR$7,3,0)))</f>
        <v>0.4</v>
      </c>
      <c r="AI89" s="114" t="str">
        <f>IF(OR(AJ89="",AJ89=0),"",IF(AJ89&lt;=datos!$AC$3,datos!$AE$3,IF(AJ89&lt;=datos!$AC$4,datos!$AE$4,IF(AJ89&lt;=datos!$AC$5,datos!$AE$5,IF(AJ89&lt;=datos!$AC$6,datos!$AE$6,IF(AJ89&lt;=datos!$AC$7,datos!$AE$7,""))))))</f>
        <v>Muy Baja</v>
      </c>
      <c r="AJ89" s="109">
        <f t="shared" si="12"/>
        <v>0.144</v>
      </c>
      <c r="AK89" s="110" t="str">
        <f>+IF(AL89&lt;=datos!$AD$11,datos!$AC$11,IF(AL89&lt;=datos!$AD$12,datos!$AC$12,IF(AL89&lt;=datos!$AD$13,datos!$AC$13,IF(AL89&lt;=datos!$AD$14,datos!$AC$14,IF(AL89&lt;=datos!$AD$15,datos!$AC$15,"")))))</f>
        <v>Menor</v>
      </c>
      <c r="AL89" s="109">
        <f t="shared" si="13"/>
        <v>0.4</v>
      </c>
      <c r="AM89" s="110" t="str">
        <f ca="1" t="shared" si="11"/>
        <v>Bajo</v>
      </c>
      <c r="AN89" s="146"/>
      <c r="AO89" s="148"/>
      <c r="AP89" s="150"/>
      <c r="AQ89" s="152"/>
    </row>
    <row r="90" spans="1:43" ht="312">
      <c r="A90" s="153">
        <v>40</v>
      </c>
      <c r="B90" s="155" t="s">
        <v>38</v>
      </c>
      <c r="C90" s="155" t="s">
        <v>206</v>
      </c>
      <c r="D90" s="159" t="str">
        <f>_xlfn.IFERROR(VLOOKUP(B90,datos!$B$1:$C$21,2,0),"")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90" s="155" t="s">
        <v>55</v>
      </c>
      <c r="F90" s="155" t="s">
        <v>930</v>
      </c>
      <c r="G90" s="155" t="s">
        <v>931</v>
      </c>
      <c r="H90" s="155" t="s">
        <v>194</v>
      </c>
      <c r="I90" s="155"/>
      <c r="J90" s="155" t="s">
        <v>932</v>
      </c>
      <c r="K90" s="155" t="s">
        <v>162</v>
      </c>
      <c r="L90" s="161" t="s">
        <v>167</v>
      </c>
      <c r="M90" s="151" t="s">
        <v>12</v>
      </c>
      <c r="N90" s="163">
        <v>365</v>
      </c>
      <c r="O90" s="165" t="str">
        <f>_xlfn.IFERROR(VLOOKUP(P90,datos!$AC$2:$AE$7,3,0),"")</f>
        <v>Media</v>
      </c>
      <c r="P90" s="141">
        <f>+IF(OR(N90="",N90=0),"",IF(N90&lt;=datos!$AD$3,datos!$AC$3,IF(AND(N90&gt;datos!$AD$3,N90&lt;=datos!$AD$4),datos!$AC$4,IF(AND(N90&gt;datos!$AD$4,N90&lt;=datos!$AD$5),datos!$AC$5,IF(AND(N90&gt;datos!$AD$5,N90&lt;=datos!$AD$6),datos!$AC$6,IF(N90&gt;datos!$AD$7,datos!$AC$7,0))))))</f>
        <v>0.6</v>
      </c>
      <c r="Q90" s="155" t="s">
        <v>73</v>
      </c>
      <c r="R90" s="157" t="str">
        <f>_xlfn.IFERROR(VLOOKUP(Q90,datos!$AB$10:$AC$21,2,0),"")</f>
        <v>Mayor</v>
      </c>
      <c r="S90" s="141">
        <f>_xlfn.IFERROR(IF(OR(Q90=datos!$AB$10,Q90=datos!$AB$16),"",VLOOKUP(Q90,datos!$AB$10:$AD$21,3,0)),"")</f>
        <v>0.8</v>
      </c>
      <c r="T90" s="143" t="str">
        <f ca="1">_xlfn.IFERROR(INDIRECT("datos!"&amp;HLOOKUP(R90,calculo_imp,2,FALSE)&amp;VLOOKUP(O90,calculo_prob,2,FALSE)),"")</f>
        <v>Alto</v>
      </c>
      <c r="U90" s="95">
        <v>1</v>
      </c>
      <c r="V90" s="84" t="s">
        <v>936</v>
      </c>
      <c r="W90" s="83" t="s">
        <v>937</v>
      </c>
      <c r="X90" s="83" t="s">
        <v>938</v>
      </c>
      <c r="Y90" s="83" t="s">
        <v>939</v>
      </c>
      <c r="Z90" s="83" t="s">
        <v>940</v>
      </c>
      <c r="AA90" s="83" t="s">
        <v>941</v>
      </c>
      <c r="AB90" s="83" t="s">
        <v>942</v>
      </c>
      <c r="AC90" s="83" t="s">
        <v>943</v>
      </c>
      <c r="AD90" s="83" t="s">
        <v>944</v>
      </c>
      <c r="AE90" s="92" t="str">
        <f>IF(AF90="","",VLOOKUP(AF90,datos!$AT$6:$AU$9,2,0))</f>
        <v>Probabilidad</v>
      </c>
      <c r="AF90" s="84" t="s">
        <v>80</v>
      </c>
      <c r="AG90" s="84" t="s">
        <v>84</v>
      </c>
      <c r="AH90" s="87">
        <f>IF(AND(AF90="",AG90=""),"",IF(AF90="",0,VLOOKUP(AF90,datos!$AP$3:$AR$7,3,0))+IF(AG90="",0,VLOOKUP(AG90,datos!$AP$3:$AR$7,3,0)))</f>
        <v>0.4</v>
      </c>
      <c r="AI90" s="113" t="str">
        <f>IF(OR(AJ90="",AJ90=0),"",IF(AJ90&lt;=datos!$AC$3,datos!$AE$3,IF(AJ90&lt;=datos!$AC$4,datos!$AE$4,IF(AJ90&lt;=datos!$AC$5,datos!$AE$5,IF(AJ90&lt;=datos!$AC$6,datos!$AE$6,IF(AJ90&lt;=datos!$AC$7,datos!$AE$7,""))))))</f>
        <v>Baja</v>
      </c>
      <c r="AJ90" s="106">
        <f>IF(AE90="","",IF(U90=1,IF(AE90="Probabilidad",P90-(P90*AH90),P90),IF(AE90="Probabilidad",#REF!-(#REF!*AH90),#REF!)))</f>
        <v>0.36</v>
      </c>
      <c r="AK90" s="107" t="str">
        <f>+IF(AL90&lt;=datos!$AD$11,datos!$AC$11,IF(AL90&lt;=datos!$AD$12,datos!$AC$12,IF(AL90&lt;=datos!$AD$13,datos!$AC$13,IF(AL90&lt;=datos!$AD$14,datos!$AC$14,IF(AL90&lt;=datos!$AD$15,datos!$AC$15,"")))))</f>
        <v>Mayor</v>
      </c>
      <c r="AL90" s="106">
        <f>IF(AE90="","",IF(U90=1,IF(AE90="Impacto",S90-(S90*AH90),S90),IF(AE90="Impacto",#REF!-(#REF!*AH90),#REF!)))</f>
        <v>0.8</v>
      </c>
      <c r="AM90" s="107" t="str">
        <f ca="1" t="shared" si="11"/>
        <v>Alto</v>
      </c>
      <c r="AN90" s="145" t="s">
        <v>92</v>
      </c>
      <c r="AO90" s="147" t="s">
        <v>992</v>
      </c>
      <c r="AP90" s="149" t="s">
        <v>993</v>
      </c>
      <c r="AQ90" s="151" t="s">
        <v>994</v>
      </c>
    </row>
    <row r="91" spans="1:43" ht="120">
      <c r="A91" s="154"/>
      <c r="B91" s="156"/>
      <c r="C91" s="156"/>
      <c r="D91" s="160"/>
      <c r="E91" s="156"/>
      <c r="F91" s="156"/>
      <c r="G91" s="156"/>
      <c r="H91" s="156"/>
      <c r="I91" s="156"/>
      <c r="J91" s="156"/>
      <c r="K91" s="156"/>
      <c r="L91" s="162"/>
      <c r="M91" s="152"/>
      <c r="N91" s="164"/>
      <c r="O91" s="166"/>
      <c r="P91" s="142"/>
      <c r="Q91" s="156"/>
      <c r="R91" s="158"/>
      <c r="S91" s="142" t="e">
        <f>IF(OR(#REF!=datos!$AB$10,#REF!=datos!$AB$16),"",VLOOKUP(#REF!,datos!$AA$10:$AC$21,3,0))</f>
        <v>#REF!</v>
      </c>
      <c r="T91" s="144"/>
      <c r="U91" s="96">
        <v>2</v>
      </c>
      <c r="V91" s="80" t="s">
        <v>945</v>
      </c>
      <c r="W91" s="79" t="s">
        <v>946</v>
      </c>
      <c r="X91" s="79" t="s">
        <v>947</v>
      </c>
      <c r="Y91" s="79" t="s">
        <v>948</v>
      </c>
      <c r="Z91" s="79" t="s">
        <v>949</v>
      </c>
      <c r="AA91" s="79" t="s">
        <v>950</v>
      </c>
      <c r="AB91" s="79" t="s">
        <v>951</v>
      </c>
      <c r="AC91" s="79" t="s">
        <v>952</v>
      </c>
      <c r="AD91" s="79" t="s">
        <v>953</v>
      </c>
      <c r="AE91" s="91" t="str">
        <f>IF(AF91="","",VLOOKUP(AF91,datos!$AT$6:$AU$9,2,0))</f>
        <v>Probabilidad</v>
      </c>
      <c r="AF91" s="80" t="s">
        <v>80</v>
      </c>
      <c r="AG91" s="80" t="s">
        <v>84</v>
      </c>
      <c r="AH91" s="88">
        <f>IF(AND(AF91="",AG91=""),"",IF(AF91="",0,VLOOKUP(AF91,datos!$AP$3:$AR$7,3,0))+IF(AG91="",0,VLOOKUP(AG91,datos!$AP$3:$AR$7,3,0)))</f>
        <v>0.4</v>
      </c>
      <c r="AI91" s="114" t="str">
        <f>IF(OR(AJ91="",AJ91=0),"",IF(AJ91&lt;=datos!$AC$3,datos!$AE$3,IF(AJ91&lt;=datos!$AC$4,datos!$AE$4,IF(AJ91&lt;=datos!$AC$5,datos!$AE$5,IF(AJ91&lt;=datos!$AC$6,datos!$AE$6,IF(AJ91&lt;=datos!$AC$7,datos!$AE$7,""))))))</f>
        <v>Baja</v>
      </c>
      <c r="AJ91" s="109">
        <f t="shared" si="12"/>
        <v>0.216</v>
      </c>
      <c r="AK91" s="110" t="str">
        <f>+IF(AL91&lt;=datos!$AD$11,datos!$AC$11,IF(AL91&lt;=datos!$AD$12,datos!$AC$12,IF(AL91&lt;=datos!$AD$13,datos!$AC$13,IF(AL91&lt;=datos!$AD$14,datos!$AC$14,IF(AL91&lt;=datos!$AD$15,datos!$AC$15,"")))))</f>
        <v>Mayor</v>
      </c>
      <c r="AL91" s="109">
        <f t="shared" si="13"/>
        <v>0.8</v>
      </c>
      <c r="AM91" s="110" t="str">
        <f ca="1" t="shared" si="11"/>
        <v>Alto</v>
      </c>
      <c r="AN91" s="146"/>
      <c r="AO91" s="148"/>
      <c r="AP91" s="150"/>
      <c r="AQ91" s="152"/>
    </row>
    <row r="92" spans="1:43" ht="168">
      <c r="A92" s="154"/>
      <c r="B92" s="156"/>
      <c r="C92" s="156"/>
      <c r="D92" s="160"/>
      <c r="E92" s="156"/>
      <c r="F92" s="156"/>
      <c r="G92" s="156"/>
      <c r="H92" s="156"/>
      <c r="I92" s="156"/>
      <c r="J92" s="156"/>
      <c r="K92" s="156"/>
      <c r="L92" s="162"/>
      <c r="M92" s="152"/>
      <c r="N92" s="164"/>
      <c r="O92" s="166"/>
      <c r="P92" s="142"/>
      <c r="Q92" s="156"/>
      <c r="R92" s="158"/>
      <c r="S92" s="142" t="e">
        <f>IF(OR(#REF!=datos!$AB$10,#REF!=datos!$AB$16),"",VLOOKUP(#REF!,datos!$AA$10:$AC$21,3,0))</f>
        <v>#REF!</v>
      </c>
      <c r="T92" s="144"/>
      <c r="U92" s="96">
        <v>3</v>
      </c>
      <c r="V92" s="80" t="s">
        <v>954</v>
      </c>
      <c r="W92" s="79" t="s">
        <v>955</v>
      </c>
      <c r="X92" s="79" t="s">
        <v>956</v>
      </c>
      <c r="Y92" s="79" t="s">
        <v>957</v>
      </c>
      <c r="Z92" s="79" t="s">
        <v>958</v>
      </c>
      <c r="AA92" s="79" t="s">
        <v>959</v>
      </c>
      <c r="AB92" s="79" t="s">
        <v>960</v>
      </c>
      <c r="AC92" s="79" t="s">
        <v>961</v>
      </c>
      <c r="AD92" s="79" t="s">
        <v>962</v>
      </c>
      <c r="AE92" s="91" t="str">
        <f>IF(AF92="","",VLOOKUP(AF92,datos!$AT$6:$AU$9,2,0))</f>
        <v>Probabilidad</v>
      </c>
      <c r="AF92" s="80" t="s">
        <v>81</v>
      </c>
      <c r="AG92" s="80" t="s">
        <v>84</v>
      </c>
      <c r="AH92" s="88">
        <f>IF(AND(AF92="",AG92=""),"",IF(AF92="",0,VLOOKUP(AF92,datos!$AP$3:$AR$7,3,0))+IF(AG92="",0,VLOOKUP(AG92,datos!$AP$3:$AR$7,3,0)))</f>
        <v>0.3</v>
      </c>
      <c r="AI92" s="114" t="str">
        <f>IF(OR(AJ92="",AJ92=0),"",IF(AJ92&lt;=datos!$AC$3,datos!$AE$3,IF(AJ92&lt;=datos!$AC$4,datos!$AE$4,IF(AJ92&lt;=datos!$AC$5,datos!$AE$5,IF(AJ92&lt;=datos!$AC$6,datos!$AE$6,IF(AJ92&lt;=datos!$AC$7,datos!$AE$7,""))))))</f>
        <v>Muy Baja</v>
      </c>
      <c r="AJ92" s="109">
        <f t="shared" si="12"/>
        <v>0.1512</v>
      </c>
      <c r="AK92" s="110" t="str">
        <f>+IF(AL92&lt;=datos!$AD$11,datos!$AC$11,IF(AL92&lt;=datos!$AD$12,datos!$AC$12,IF(AL92&lt;=datos!$AD$13,datos!$AC$13,IF(AL92&lt;=datos!$AD$14,datos!$AC$14,IF(AL92&lt;=datos!$AD$15,datos!$AC$15,"")))))</f>
        <v>Mayor</v>
      </c>
      <c r="AL92" s="109">
        <f t="shared" si="13"/>
        <v>0.8</v>
      </c>
      <c r="AM92" s="110" t="str">
        <f ca="1" t="shared" si="11"/>
        <v>Alto</v>
      </c>
      <c r="AN92" s="146"/>
      <c r="AO92" s="148"/>
      <c r="AP92" s="150"/>
      <c r="AQ92" s="152"/>
    </row>
    <row r="93" spans="1:43" ht="132">
      <c r="A93" s="154"/>
      <c r="B93" s="156"/>
      <c r="C93" s="156"/>
      <c r="D93" s="160"/>
      <c r="E93" s="156"/>
      <c r="F93" s="156"/>
      <c r="G93" s="156"/>
      <c r="H93" s="156"/>
      <c r="I93" s="156"/>
      <c r="J93" s="156"/>
      <c r="K93" s="156"/>
      <c r="L93" s="162"/>
      <c r="M93" s="152"/>
      <c r="N93" s="164"/>
      <c r="O93" s="166"/>
      <c r="P93" s="142"/>
      <c r="Q93" s="156"/>
      <c r="R93" s="158"/>
      <c r="S93" s="142" t="e">
        <f>IF(OR(#REF!=datos!$AB$10,#REF!=datos!$AB$16),"",VLOOKUP(#REF!,datos!$AA$10:$AC$21,3,0))</f>
        <v>#REF!</v>
      </c>
      <c r="T93" s="144"/>
      <c r="U93" s="96">
        <v>4</v>
      </c>
      <c r="V93" s="80" t="s">
        <v>963</v>
      </c>
      <c r="W93" s="79" t="s">
        <v>964</v>
      </c>
      <c r="X93" s="79" t="s">
        <v>896</v>
      </c>
      <c r="Y93" s="79" t="s">
        <v>965</v>
      </c>
      <c r="Z93" s="79" t="s">
        <v>966</v>
      </c>
      <c r="AA93" s="79" t="s">
        <v>967</v>
      </c>
      <c r="AB93" s="79" t="s">
        <v>968</v>
      </c>
      <c r="AC93" s="79" t="s">
        <v>969</v>
      </c>
      <c r="AD93" s="79" t="s">
        <v>970</v>
      </c>
      <c r="AE93" s="91" t="str">
        <f>IF(AF93="","",VLOOKUP(AF93,datos!$AT$6:$AU$9,2,0))</f>
        <v>Probabilidad</v>
      </c>
      <c r="AF93" s="80" t="s">
        <v>80</v>
      </c>
      <c r="AG93" s="80" t="s">
        <v>83</v>
      </c>
      <c r="AH93" s="88">
        <f>IF(AND(AF93="",AG93=""),"",IF(AF93="",0,VLOOKUP(AF93,datos!$AP$3:$AR$7,3,0))+IF(AG93="",0,VLOOKUP(AG93,datos!$AP$3:$AR$7,3,0)))</f>
        <v>0.5</v>
      </c>
      <c r="AI93" s="114" t="str">
        <f>IF(OR(AJ93="",AJ93=0),"",IF(AJ93&lt;=datos!$AC$3,datos!$AE$3,IF(AJ93&lt;=datos!$AC$4,datos!$AE$4,IF(AJ93&lt;=datos!$AC$5,datos!$AE$5,IF(AJ93&lt;=datos!$AC$6,datos!$AE$6,IF(AJ93&lt;=datos!$AC$7,datos!$AE$7,""))))))</f>
        <v>Muy Baja</v>
      </c>
      <c r="AJ93" s="109">
        <f t="shared" si="12"/>
        <v>0.0756</v>
      </c>
      <c r="AK93" s="110" t="str">
        <f>+IF(AL93&lt;=datos!$AD$11,datos!$AC$11,IF(AL93&lt;=datos!$AD$12,datos!$AC$12,IF(AL93&lt;=datos!$AD$13,datos!$AC$13,IF(AL93&lt;=datos!$AD$14,datos!$AC$14,IF(AL93&lt;=datos!$AD$15,datos!$AC$15,"")))))</f>
        <v>Mayor</v>
      </c>
      <c r="AL93" s="109">
        <f t="shared" si="13"/>
        <v>0.8</v>
      </c>
      <c r="AM93" s="110" t="str">
        <f ca="1" t="shared" si="11"/>
        <v>Alto</v>
      </c>
      <c r="AN93" s="146"/>
      <c r="AO93" s="148"/>
      <c r="AP93" s="150"/>
      <c r="AQ93" s="152"/>
    </row>
    <row r="94" spans="1:43" ht="120.75" thickBot="1">
      <c r="A94" s="183"/>
      <c r="B94" s="184"/>
      <c r="C94" s="184"/>
      <c r="D94" s="185"/>
      <c r="E94" s="184"/>
      <c r="F94" s="184"/>
      <c r="G94" s="184"/>
      <c r="H94" s="184"/>
      <c r="I94" s="184"/>
      <c r="J94" s="184"/>
      <c r="K94" s="184"/>
      <c r="L94" s="186"/>
      <c r="M94" s="182"/>
      <c r="N94" s="187"/>
      <c r="O94" s="188"/>
      <c r="P94" s="177"/>
      <c r="Q94" s="184"/>
      <c r="R94" s="176"/>
      <c r="S94" s="177" t="e">
        <f>IF(OR(#REF!=datos!$AB$10,#REF!=datos!$AB$16),"",VLOOKUP(#REF!,datos!$AA$10:$AC$21,3,0))</f>
        <v>#REF!</v>
      </c>
      <c r="T94" s="178"/>
      <c r="U94" s="97">
        <v>5</v>
      </c>
      <c r="V94" s="86" t="s">
        <v>971</v>
      </c>
      <c r="W94" s="85" t="s">
        <v>972</v>
      </c>
      <c r="X94" s="85" t="s">
        <v>973</v>
      </c>
      <c r="Y94" s="85" t="s">
        <v>974</v>
      </c>
      <c r="Z94" s="85" t="s">
        <v>975</v>
      </c>
      <c r="AA94" s="85" t="s">
        <v>976</v>
      </c>
      <c r="AB94" s="85" t="s">
        <v>977</v>
      </c>
      <c r="AC94" s="85" t="s">
        <v>978</v>
      </c>
      <c r="AD94" s="85" t="s">
        <v>944</v>
      </c>
      <c r="AE94" s="93" t="str">
        <f>IF(AF94="","",VLOOKUP(AF94,datos!$AT$6:$AU$9,2,0))</f>
        <v>Probabilidad</v>
      </c>
      <c r="AF94" s="86" t="s">
        <v>80</v>
      </c>
      <c r="AG94" s="86" t="s">
        <v>84</v>
      </c>
      <c r="AH94" s="89">
        <f>IF(AND(AF94="",AG94=""),"",IF(AF94="",0,VLOOKUP(AF94,datos!$AP$3:$AR$7,3,0))+IF(AG94="",0,VLOOKUP(AG94,datos!$AP$3:$AR$7,3,0)))</f>
        <v>0.4</v>
      </c>
      <c r="AI94" s="115" t="str">
        <f>IF(OR(AJ94="",AJ94=0),"",IF(AJ94&lt;=datos!$AC$3,datos!$AE$3,IF(AJ94&lt;=datos!$AC$4,datos!$AE$4,IF(AJ94&lt;=datos!$AC$5,datos!$AE$5,IF(AJ94&lt;=datos!$AC$6,datos!$AE$6,IF(AJ94&lt;=datos!$AC$7,datos!$AE$7,""))))))</f>
        <v>Muy Baja</v>
      </c>
      <c r="AJ94" s="111">
        <f t="shared" si="12"/>
        <v>0.04536</v>
      </c>
      <c r="AK94" s="112" t="str">
        <f>+IF(AL94&lt;=datos!$AD$11,datos!$AC$11,IF(AL94&lt;=datos!$AD$12,datos!$AC$12,IF(AL94&lt;=datos!$AD$13,datos!$AC$13,IF(AL94&lt;=datos!$AD$14,datos!$AC$14,IF(AL94&lt;=datos!$AD$15,datos!$AC$15,"")))))</f>
        <v>Mayor</v>
      </c>
      <c r="AL94" s="111">
        <f t="shared" si="13"/>
        <v>0.8</v>
      </c>
      <c r="AM94" s="112" t="str">
        <f ca="1" t="shared" si="11"/>
        <v>Alto</v>
      </c>
      <c r="AN94" s="179"/>
      <c r="AO94" s="180"/>
      <c r="AP94" s="181"/>
      <c r="AQ94" s="182"/>
    </row>
    <row r="95" spans="1:43" ht="192">
      <c r="A95" s="153">
        <v>41</v>
      </c>
      <c r="B95" s="155" t="s">
        <v>38</v>
      </c>
      <c r="C95" s="155" t="s">
        <v>206</v>
      </c>
      <c r="D95" s="159" t="str">
        <f>_xlfn.IFERROR(VLOOKUP(B95,datos!$B$1:$C$21,2,0),"")</f>
        <v>Realizar acciones de promoción de la salud, prevención de la enfermedad y gestión del riesgo en colectivo, de competencia en Salud Pública, para contribuir a mejorar o mantener la salud de la población del Distrito Capital, en el marco del Plan Territorial de Salud, el modelo de atención en salud y la normatividad vigente.</v>
      </c>
      <c r="E95" s="155" t="s">
        <v>55</v>
      </c>
      <c r="F95" s="155" t="s">
        <v>933</v>
      </c>
      <c r="G95" s="155" t="s">
        <v>934</v>
      </c>
      <c r="H95" s="155" t="s">
        <v>194</v>
      </c>
      <c r="I95" s="155"/>
      <c r="J95" s="155" t="s">
        <v>935</v>
      </c>
      <c r="K95" s="155" t="s">
        <v>162</v>
      </c>
      <c r="L95" s="161" t="s">
        <v>167</v>
      </c>
      <c r="M95" s="151" t="s">
        <v>12</v>
      </c>
      <c r="N95" s="163">
        <v>365</v>
      </c>
      <c r="O95" s="165" t="str">
        <f>_xlfn.IFERROR(VLOOKUP(P95,datos!$AC$2:$AE$7,3,0),"")</f>
        <v>Media</v>
      </c>
      <c r="P95" s="141">
        <f>+IF(OR(N95="",N95=0),"",IF(N95&lt;=datos!$AD$3,datos!$AC$3,IF(AND(N95&gt;datos!$AD$3,N95&lt;=datos!$AD$4),datos!$AC$4,IF(AND(N95&gt;datos!$AD$4,N95&lt;=datos!$AD$5),datos!$AC$5,IF(AND(N95&gt;datos!$AD$5,N95&lt;=datos!$AD$6),datos!$AC$6,IF(N95&gt;datos!$AD$7,datos!$AC$7,0))))))</f>
        <v>0.6</v>
      </c>
      <c r="Q95" s="155" t="s">
        <v>73</v>
      </c>
      <c r="R95" s="157" t="str">
        <f>_xlfn.IFERROR(VLOOKUP(Q95,datos!$AB$10:$AC$21,2,0),"")</f>
        <v>Mayor</v>
      </c>
      <c r="S95" s="141">
        <f>_xlfn.IFERROR(IF(OR(Q95=datos!$AB$10,Q95=datos!$AB$16),"",VLOOKUP(Q95,datos!$AB$10:$AD$21,3,0)),"")</f>
        <v>0.8</v>
      </c>
      <c r="T95" s="143" t="str">
        <f ca="1">_xlfn.IFERROR(INDIRECT("datos!"&amp;HLOOKUP(R95,calculo_imp,2,FALSE)&amp;VLOOKUP(O95,calculo_prob,2,FALSE)),"")</f>
        <v>Alto</v>
      </c>
      <c r="U95" s="95">
        <v>1</v>
      </c>
      <c r="V95" s="84" t="s">
        <v>979</v>
      </c>
      <c r="W95" s="83" t="s">
        <v>980</v>
      </c>
      <c r="X95" s="83" t="s">
        <v>354</v>
      </c>
      <c r="Y95" s="83" t="s">
        <v>981</v>
      </c>
      <c r="Z95" s="83" t="s">
        <v>982</v>
      </c>
      <c r="AA95" s="83" t="s">
        <v>983</v>
      </c>
      <c r="AB95" s="83" t="s">
        <v>984</v>
      </c>
      <c r="AC95" s="83" t="s">
        <v>985</v>
      </c>
      <c r="AD95" s="83" t="s">
        <v>986</v>
      </c>
      <c r="AE95" s="92" t="str">
        <f>IF(AF95="","",VLOOKUP(AF95,datos!$AT$6:$AU$9,2,0))</f>
        <v>Probabilidad</v>
      </c>
      <c r="AF95" s="84" t="s">
        <v>80</v>
      </c>
      <c r="AG95" s="84" t="s">
        <v>83</v>
      </c>
      <c r="AH95" s="87">
        <f>IF(AND(AF95="",AG95=""),"",IF(AF95="",0,VLOOKUP(AF95,datos!$AP$3:$AR$7,3,0))+IF(AG95="",0,VLOOKUP(AG95,datos!$AP$3:$AR$7,3,0)))</f>
        <v>0.5</v>
      </c>
      <c r="AI95" s="113" t="str">
        <f>IF(OR(AJ95="",AJ95=0),"",IF(AJ95&lt;=datos!$AC$3,datos!$AE$3,IF(AJ95&lt;=datos!$AC$4,datos!$AE$4,IF(AJ95&lt;=datos!$AC$5,datos!$AE$5,IF(AJ95&lt;=datos!$AC$6,datos!$AE$6,IF(AJ95&lt;=datos!$AC$7,datos!$AE$7,""))))))</f>
        <v>Baja</v>
      </c>
      <c r="AJ95" s="106">
        <f t="shared" si="12"/>
        <v>0.3</v>
      </c>
      <c r="AK95" s="107" t="str">
        <f>+IF(AL95&lt;=datos!$AD$11,datos!$AC$11,IF(AL95&lt;=datos!$AD$12,datos!$AC$12,IF(AL95&lt;=datos!$AD$13,datos!$AC$13,IF(AL95&lt;=datos!$AD$14,datos!$AC$14,IF(AL95&lt;=datos!$AD$15,datos!$AC$15,"")))))</f>
        <v>Mayor</v>
      </c>
      <c r="AL95" s="106">
        <f t="shared" si="13"/>
        <v>0.8</v>
      </c>
      <c r="AM95" s="107" t="str">
        <f ca="1" t="shared" si="11"/>
        <v>Alto</v>
      </c>
      <c r="AN95" s="145" t="s">
        <v>92</v>
      </c>
      <c r="AO95" s="147" t="s">
        <v>995</v>
      </c>
      <c r="AP95" s="149" t="s">
        <v>996</v>
      </c>
      <c r="AQ95" s="151" t="s">
        <v>997</v>
      </c>
    </row>
    <row r="96" spans="1:43" ht="204.75" thickBot="1">
      <c r="A96" s="154"/>
      <c r="B96" s="156"/>
      <c r="C96" s="156"/>
      <c r="D96" s="160"/>
      <c r="E96" s="156"/>
      <c r="F96" s="156"/>
      <c r="G96" s="156"/>
      <c r="H96" s="156"/>
      <c r="I96" s="156"/>
      <c r="J96" s="156"/>
      <c r="K96" s="156"/>
      <c r="L96" s="162"/>
      <c r="M96" s="152"/>
      <c r="N96" s="164"/>
      <c r="O96" s="166"/>
      <c r="P96" s="142"/>
      <c r="Q96" s="156"/>
      <c r="R96" s="158"/>
      <c r="S96" s="142" t="e">
        <f>IF(OR(#REF!=datos!$AB$10,#REF!=datos!$AB$16),"",VLOOKUP(#REF!,datos!$AA$10:$AC$21,3,0))</f>
        <v>#REF!</v>
      </c>
      <c r="T96" s="144"/>
      <c r="U96" s="96">
        <v>2</v>
      </c>
      <c r="V96" s="80" t="s">
        <v>987</v>
      </c>
      <c r="W96" s="79" t="s">
        <v>980</v>
      </c>
      <c r="X96" s="79" t="s">
        <v>354</v>
      </c>
      <c r="Y96" s="79" t="s">
        <v>988</v>
      </c>
      <c r="Z96" s="79" t="s">
        <v>989</v>
      </c>
      <c r="AA96" s="79" t="s">
        <v>990</v>
      </c>
      <c r="AB96" s="79" t="s">
        <v>991</v>
      </c>
      <c r="AC96" s="79" t="s">
        <v>985</v>
      </c>
      <c r="AD96" s="79" t="s">
        <v>986</v>
      </c>
      <c r="AE96" s="91" t="str">
        <f>IF(AF96="","",VLOOKUP(AF96,datos!$AT$6:$AU$9,2,0))</f>
        <v>Probabilidad</v>
      </c>
      <c r="AF96" s="80" t="s">
        <v>81</v>
      </c>
      <c r="AG96" s="80" t="s">
        <v>83</v>
      </c>
      <c r="AH96" s="88">
        <f>IF(AND(AF96="",AG96=""),"",IF(AF96="",0,VLOOKUP(AF96,datos!$AP$3:$AR$7,3,0))+IF(AG96="",0,VLOOKUP(AG96,datos!$AP$3:$AR$7,3,0)))</f>
        <v>0.4</v>
      </c>
      <c r="AI96" s="114" t="str">
        <f>IF(OR(AJ96="",AJ96=0),"",IF(AJ96&lt;=datos!$AC$3,datos!$AE$3,IF(AJ96&lt;=datos!$AC$4,datos!$AE$4,IF(AJ96&lt;=datos!$AC$5,datos!$AE$5,IF(AJ96&lt;=datos!$AC$6,datos!$AE$6,IF(AJ96&lt;=datos!$AC$7,datos!$AE$7,""))))))</f>
        <v>Muy Baja</v>
      </c>
      <c r="AJ96" s="109">
        <f t="shared" si="12"/>
        <v>0.18</v>
      </c>
      <c r="AK96" s="110" t="str">
        <f>+IF(AL96&lt;=datos!$AD$11,datos!$AC$11,IF(AL96&lt;=datos!$AD$12,datos!$AC$12,IF(AL96&lt;=datos!$AD$13,datos!$AC$13,IF(AL96&lt;=datos!$AD$14,datos!$AC$14,IF(AL96&lt;=datos!$AD$15,datos!$AC$15,"")))))</f>
        <v>Mayor</v>
      </c>
      <c r="AL96" s="109">
        <f t="shared" si="13"/>
        <v>0.8</v>
      </c>
      <c r="AM96" s="110" t="str">
        <f ca="1" t="shared" si="11"/>
        <v>Alto</v>
      </c>
      <c r="AN96" s="146"/>
      <c r="AO96" s="148"/>
      <c r="AP96" s="150"/>
      <c r="AQ96" s="152"/>
    </row>
    <row r="97" spans="1:43" ht="48">
      <c r="A97" s="170">
        <v>42</v>
      </c>
      <c r="B97" s="171" t="s">
        <v>41</v>
      </c>
      <c r="C97" s="155" t="s">
        <v>209</v>
      </c>
      <c r="D97" s="159" t="str">
        <f>_xlfn.IFERROR(VLOOKUP(B97,datos!$B$1:$C$21,2,0),"")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97" s="171" t="s">
        <v>54</v>
      </c>
      <c r="F97" s="171" t="s">
        <v>998</v>
      </c>
      <c r="G97" s="171" t="s">
        <v>999</v>
      </c>
      <c r="H97" s="155" t="s">
        <v>194</v>
      </c>
      <c r="I97" s="155"/>
      <c r="J97" s="171" t="s">
        <v>1000</v>
      </c>
      <c r="K97" s="171" t="s">
        <v>159</v>
      </c>
      <c r="L97" s="172" t="s">
        <v>167</v>
      </c>
      <c r="M97" s="173" t="s">
        <v>12</v>
      </c>
      <c r="N97" s="174">
        <v>240</v>
      </c>
      <c r="O97" s="175" t="str">
        <f>_xlfn.IFERROR(VLOOKUP(P97,datos!$AC$2:$AE$7,3,0),"")</f>
        <v>Media</v>
      </c>
      <c r="P97" s="168">
        <f>+IF(OR(N97="",N97=0),"",IF(N97&lt;=datos!$AD$3,datos!$AC$3,IF(AND(N97&gt;datos!$AD$3,N97&lt;=datos!$AD$4),datos!$AC$4,IF(AND(N97&gt;datos!$AD$4,N97&lt;=datos!$AD$5),datos!$AC$5,IF(AND(N97&gt;datos!$AD$5,N97&lt;=datos!$AD$6),datos!$AC$6,IF(N97&gt;datos!$AD$7,datos!$AC$7,0))))))</f>
        <v>0.6</v>
      </c>
      <c r="Q97" s="171" t="s">
        <v>145</v>
      </c>
      <c r="R97" s="167" t="str">
        <f>_xlfn.IFERROR(VLOOKUP(Q97,datos!$AB$10:$AC$21,2,0),"")</f>
        <v>Moderado</v>
      </c>
      <c r="S97" s="168">
        <f>_xlfn.IFERROR(IF(OR(Q97=datos!$AB$10,Q97=datos!$AB$16),"",VLOOKUP(Q97,datos!$AB$10:$AD$21,3,0)),"")</f>
        <v>0.6</v>
      </c>
      <c r="T97" s="169" t="str">
        <f ca="1">_xlfn.IFERROR(INDIRECT("datos!"&amp;HLOOKUP(R97,calculo_imp,2,FALSE)&amp;VLOOKUP(O97,calculo_prob,2,FALSE)),"")</f>
        <v>Moderado</v>
      </c>
      <c r="U97" s="98">
        <v>1</v>
      </c>
      <c r="V97" s="82" t="s">
        <v>1026</v>
      </c>
      <c r="W97" s="81" t="s">
        <v>353</v>
      </c>
      <c r="X97" s="81" t="s">
        <v>909</v>
      </c>
      <c r="Y97" s="81" t="s">
        <v>1027</v>
      </c>
      <c r="Z97" s="81" t="s">
        <v>1028</v>
      </c>
      <c r="AA97" s="81" t="s">
        <v>1029</v>
      </c>
      <c r="AB97" s="81" t="s">
        <v>1030</v>
      </c>
      <c r="AC97" s="81" t="s">
        <v>1031</v>
      </c>
      <c r="AD97" s="81" t="s">
        <v>1032</v>
      </c>
      <c r="AE97" s="90" t="str">
        <f>IF(AF97="","",VLOOKUP(AF97,datos!$AT$6:$AU$9,2,0))</f>
        <v>Probabilidad</v>
      </c>
      <c r="AF97" s="82" t="s">
        <v>80</v>
      </c>
      <c r="AG97" s="82" t="s">
        <v>84</v>
      </c>
      <c r="AH97" s="87">
        <f>IF(AND(AF97="",AG97=""),"",IF(AF97="",0,VLOOKUP(AF97,datos!$AP$3:$AR$7,3,0))+IF(AG97="",0,VLOOKUP(AG97,datos!$AP$3:$AR$7,3,0)))</f>
        <v>0.4</v>
      </c>
      <c r="AI97" s="113" t="str">
        <f>IF(OR(AJ97="",AJ97=0),"",IF(AJ97&lt;=datos!$AC$3,datos!$AE$3,IF(AJ97&lt;=datos!$AC$4,datos!$AE$4,IF(AJ97&lt;=datos!$AC$5,datos!$AE$5,IF(AJ97&lt;=datos!$AC$6,datos!$AE$6,IF(AJ97&lt;=datos!$AC$7,datos!$AE$7,""))))))</f>
        <v>Baja</v>
      </c>
      <c r="AJ97" s="106">
        <f>IF(AE97="","",IF(U97=1,IF(AE97="Probabilidad",P97-(P97*AH97),P97),IF(AE97="Probabilidad",#REF!-(#REF!*AH97),#REF!)))</f>
        <v>0.36</v>
      </c>
      <c r="AK97" s="107" t="str">
        <f>+IF(AL97&lt;=datos!$AD$11,datos!$AC$11,IF(AL97&lt;=datos!$AD$12,datos!$AC$12,IF(AL97&lt;=datos!$AD$13,datos!$AC$13,IF(AL97&lt;=datos!$AD$14,datos!$AC$14,IF(AL97&lt;=datos!$AD$15,datos!$AC$15,"")))))</f>
        <v>Moderado</v>
      </c>
      <c r="AL97" s="106">
        <f>IF(AE97="","",IF(U97=1,IF(AE97="Impacto",S97-(S97*AH97),S97),IF(AE97="Impacto",#REF!-(#REF!*AH97),#REF!)))</f>
        <v>0.6</v>
      </c>
      <c r="AM97" s="107" t="str">
        <f ca="1" t="shared" si="11"/>
        <v>Moderado</v>
      </c>
      <c r="AN97" s="145" t="s">
        <v>92</v>
      </c>
      <c r="AO97" s="147" t="s">
        <v>1150</v>
      </c>
      <c r="AP97" s="149">
        <v>45321</v>
      </c>
      <c r="AQ97" s="151" t="s">
        <v>1151</v>
      </c>
    </row>
    <row r="98" spans="1:43" ht="48.75" thickBot="1">
      <c r="A98" s="154"/>
      <c r="B98" s="156"/>
      <c r="C98" s="156"/>
      <c r="D98" s="160"/>
      <c r="E98" s="156"/>
      <c r="F98" s="156"/>
      <c r="G98" s="156"/>
      <c r="H98" s="156"/>
      <c r="I98" s="156"/>
      <c r="J98" s="156"/>
      <c r="K98" s="156"/>
      <c r="L98" s="162"/>
      <c r="M98" s="152"/>
      <c r="N98" s="164"/>
      <c r="O98" s="166"/>
      <c r="P98" s="142"/>
      <c r="Q98" s="156"/>
      <c r="R98" s="158"/>
      <c r="S98" s="142" t="e">
        <f>IF(OR(#REF!=datos!$AB$10,#REF!=datos!$AB$16),"",VLOOKUP(#REF!,datos!$AA$10:$AC$21,3,0))</f>
        <v>#REF!</v>
      </c>
      <c r="T98" s="144"/>
      <c r="U98" s="96">
        <v>2</v>
      </c>
      <c r="V98" s="80" t="s">
        <v>1033</v>
      </c>
      <c r="W98" s="79" t="s">
        <v>1034</v>
      </c>
      <c r="X98" s="79" t="s">
        <v>279</v>
      </c>
      <c r="Y98" s="79" t="s">
        <v>1035</v>
      </c>
      <c r="Z98" s="79" t="s">
        <v>1036</v>
      </c>
      <c r="AA98" s="79" t="s">
        <v>1037</v>
      </c>
      <c r="AB98" s="79" t="s">
        <v>1038</v>
      </c>
      <c r="AC98" s="79" t="s">
        <v>1039</v>
      </c>
      <c r="AD98" s="79" t="s">
        <v>1032</v>
      </c>
      <c r="AE98" s="91" t="str">
        <f>IF(AF98="","",VLOOKUP(AF98,datos!$AT$6:$AU$9,2,0))</f>
        <v>Probabilidad</v>
      </c>
      <c r="AF98" s="80" t="s">
        <v>80</v>
      </c>
      <c r="AG98" s="80" t="s">
        <v>84</v>
      </c>
      <c r="AH98" s="88">
        <f>IF(AND(AF98="",AG98=""),"",IF(AF98="",0,VLOOKUP(AF98,datos!$AP$3:$AR$7,3,0))+IF(AG98="",0,VLOOKUP(AG98,datos!$AP$3:$AR$7,3,0)))</f>
        <v>0.4</v>
      </c>
      <c r="AI98" s="114" t="str">
        <f>IF(OR(AJ98="",AJ98=0),"",IF(AJ98&lt;=datos!$AC$3,datos!$AE$3,IF(AJ98&lt;=datos!$AC$4,datos!$AE$4,IF(AJ98&lt;=datos!$AC$5,datos!$AE$5,IF(AJ98&lt;=datos!$AC$6,datos!$AE$6,IF(AJ98&lt;=datos!$AC$7,datos!$AE$7,""))))))</f>
        <v>Baja</v>
      </c>
      <c r="AJ98" s="109">
        <f t="shared" si="12"/>
        <v>0.216</v>
      </c>
      <c r="AK98" s="110" t="str">
        <f>+IF(AL98&lt;=datos!$AD$11,datos!$AC$11,IF(AL98&lt;=datos!$AD$12,datos!$AC$12,IF(AL98&lt;=datos!$AD$13,datos!$AC$13,IF(AL98&lt;=datos!$AD$14,datos!$AC$14,IF(AL98&lt;=datos!$AD$15,datos!$AC$15,"")))))</f>
        <v>Moderado</v>
      </c>
      <c r="AL98" s="109">
        <f t="shared" si="13"/>
        <v>0.6</v>
      </c>
      <c r="AM98" s="110" t="str">
        <f ca="1" t="shared" si="11"/>
        <v>Moderado</v>
      </c>
      <c r="AN98" s="146"/>
      <c r="AO98" s="148"/>
      <c r="AP98" s="150"/>
      <c r="AQ98" s="152"/>
    </row>
    <row r="99" spans="1:43" ht="60">
      <c r="A99" s="153">
        <v>43</v>
      </c>
      <c r="B99" s="155" t="s">
        <v>41</v>
      </c>
      <c r="C99" s="155" t="s">
        <v>209</v>
      </c>
      <c r="D99" s="159" t="str">
        <f>_xlfn.IFERROR(VLOOKUP(B99,datos!$B$1:$C$21,2,0),"")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99" s="155" t="s">
        <v>54</v>
      </c>
      <c r="F99" s="155" t="s">
        <v>1001</v>
      </c>
      <c r="G99" s="155" t="s">
        <v>1002</v>
      </c>
      <c r="H99" s="155" t="s">
        <v>194</v>
      </c>
      <c r="I99" s="155"/>
      <c r="J99" s="155" t="s">
        <v>1003</v>
      </c>
      <c r="K99" s="155" t="s">
        <v>155</v>
      </c>
      <c r="L99" s="161" t="s">
        <v>167</v>
      </c>
      <c r="M99" s="151" t="s">
        <v>12</v>
      </c>
      <c r="N99" s="163">
        <v>240</v>
      </c>
      <c r="O99" s="165" t="str">
        <f>_xlfn.IFERROR(VLOOKUP(P99,datos!$AC$2:$AE$7,3,0),"")</f>
        <v>Media</v>
      </c>
      <c r="P99" s="141">
        <f>+IF(OR(N99="",N99=0),"",IF(N99&lt;=datos!$AD$3,datos!$AC$3,IF(AND(N99&gt;datos!$AD$3,N99&lt;=datos!$AD$4),datos!$AC$4,IF(AND(N99&gt;datos!$AD$4,N99&lt;=datos!$AD$5),datos!$AC$5,IF(AND(N99&gt;datos!$AD$5,N99&lt;=datos!$AD$6),datos!$AC$6,IF(N99&gt;datos!$AD$7,datos!$AC$7,0))))))</f>
        <v>0.6</v>
      </c>
      <c r="Q99" s="155" t="s">
        <v>150</v>
      </c>
      <c r="R99" s="157" t="str">
        <f>_xlfn.IFERROR(VLOOKUP(Q99,datos!$AB$10:$AC$21,2,0),"")</f>
        <v>Mayor</v>
      </c>
      <c r="S99" s="141">
        <f>_xlfn.IFERROR(IF(OR(Q99=datos!$AB$10,Q99=datos!$AB$16),"",VLOOKUP(Q99,datos!$AB$10:$AD$21,3,0)),"")</f>
        <v>0.8</v>
      </c>
      <c r="T99" s="143" t="str">
        <f ca="1">_xlfn.IFERROR(INDIRECT("datos!"&amp;HLOOKUP(R99,calculo_imp,2,FALSE)&amp;VLOOKUP(O99,calculo_prob,2,FALSE)),"")</f>
        <v>Alto</v>
      </c>
      <c r="U99" s="95">
        <v>1</v>
      </c>
      <c r="V99" s="84" t="s">
        <v>1040</v>
      </c>
      <c r="W99" s="83" t="s">
        <v>1041</v>
      </c>
      <c r="X99" s="83" t="s">
        <v>279</v>
      </c>
      <c r="Y99" s="83" t="s">
        <v>1042</v>
      </c>
      <c r="Z99" s="83" t="s">
        <v>1043</v>
      </c>
      <c r="AA99" s="83" t="s">
        <v>1044</v>
      </c>
      <c r="AB99" s="83" t="s">
        <v>1045</v>
      </c>
      <c r="AC99" s="83" t="s">
        <v>392</v>
      </c>
      <c r="AD99" s="83" t="s">
        <v>1032</v>
      </c>
      <c r="AE99" s="92" t="str">
        <f>IF(AF99="","",VLOOKUP(AF99,datos!$AT$6:$AU$9,2,0))</f>
        <v>Probabilidad</v>
      </c>
      <c r="AF99" s="84" t="s">
        <v>80</v>
      </c>
      <c r="AG99" s="84" t="s">
        <v>84</v>
      </c>
      <c r="AH99" s="87">
        <f>IF(AND(AF99="",AG99=""),"",IF(AF99="",0,VLOOKUP(AF99,datos!$AP$3:$AR$7,3,0))+IF(AG99="",0,VLOOKUP(AG99,datos!$AP$3:$AR$7,3,0)))</f>
        <v>0.4</v>
      </c>
      <c r="AI99" s="113" t="str">
        <f>IF(OR(AJ99="",AJ99=0),"",IF(AJ99&lt;=datos!$AC$3,datos!$AE$3,IF(AJ99&lt;=datos!$AC$4,datos!$AE$4,IF(AJ99&lt;=datos!$AC$5,datos!$AE$5,IF(AJ99&lt;=datos!$AC$6,datos!$AE$6,IF(AJ99&lt;=datos!$AC$7,datos!$AE$7,""))))))</f>
        <v>Baja</v>
      </c>
      <c r="AJ99" s="106">
        <f>IF(AE99="","",IF(U99=1,IF(AE99="Probabilidad",P99-(P99*AH99),P99),IF(AE99="Probabilidad",#REF!-(#REF!*AH99),#REF!)))</f>
        <v>0.36</v>
      </c>
      <c r="AK99" s="107" t="str">
        <f>+IF(AL99&lt;=datos!$AD$11,datos!$AC$11,IF(AL99&lt;=datos!$AD$12,datos!$AC$12,IF(AL99&lt;=datos!$AD$13,datos!$AC$13,IF(AL99&lt;=datos!$AD$14,datos!$AC$14,IF(AL99&lt;=datos!$AD$15,datos!$AC$15,"")))))</f>
        <v>Mayor</v>
      </c>
      <c r="AL99" s="106">
        <f>IF(AE99="","",IF(U99=1,IF(AE99="Impacto",S99-(S99*AH99),S99),IF(AE99="Impacto",#REF!-(#REF!*AH99),#REF!)))</f>
        <v>0.8</v>
      </c>
      <c r="AM99" s="107" t="str">
        <f ca="1" t="shared" si="11"/>
        <v>Alto</v>
      </c>
      <c r="AN99" s="145" t="s">
        <v>92</v>
      </c>
      <c r="AO99" s="147" t="s">
        <v>1152</v>
      </c>
      <c r="AP99" s="149">
        <v>45290</v>
      </c>
      <c r="AQ99" s="151" t="s">
        <v>1153</v>
      </c>
    </row>
    <row r="100" spans="1:43" ht="60.75" thickBot="1">
      <c r="A100" s="154"/>
      <c r="B100" s="156"/>
      <c r="C100" s="156"/>
      <c r="D100" s="160"/>
      <c r="E100" s="156"/>
      <c r="F100" s="156"/>
      <c r="G100" s="156"/>
      <c r="H100" s="156"/>
      <c r="I100" s="156"/>
      <c r="J100" s="156"/>
      <c r="K100" s="156"/>
      <c r="L100" s="162"/>
      <c r="M100" s="152"/>
      <c r="N100" s="164"/>
      <c r="O100" s="166"/>
      <c r="P100" s="142"/>
      <c r="Q100" s="156"/>
      <c r="R100" s="158"/>
      <c r="S100" s="142" t="e">
        <f>IF(OR(#REF!=datos!$AB$10,#REF!=datos!$AB$16),"",VLOOKUP(#REF!,datos!$AA$10:$AC$21,3,0))</f>
        <v>#REF!</v>
      </c>
      <c r="T100" s="144"/>
      <c r="U100" s="96">
        <v>2</v>
      </c>
      <c r="V100" s="80" t="s">
        <v>1046</v>
      </c>
      <c r="W100" s="79" t="s">
        <v>1047</v>
      </c>
      <c r="X100" s="79" t="s">
        <v>279</v>
      </c>
      <c r="Y100" s="79" t="s">
        <v>1048</v>
      </c>
      <c r="Z100" s="79" t="s">
        <v>1049</v>
      </c>
      <c r="AA100" s="79" t="s">
        <v>1050</v>
      </c>
      <c r="AB100" s="79" t="s">
        <v>1051</v>
      </c>
      <c r="AC100" s="79" t="s">
        <v>1052</v>
      </c>
      <c r="AD100" s="79" t="s">
        <v>1032</v>
      </c>
      <c r="AE100" s="91" t="str">
        <f>IF(AF100="","",VLOOKUP(AF100,datos!$AT$6:$AU$9,2,0))</f>
        <v>Probabilidad</v>
      </c>
      <c r="AF100" s="80" t="s">
        <v>80</v>
      </c>
      <c r="AG100" s="80" t="s">
        <v>84</v>
      </c>
      <c r="AH100" s="88">
        <f>IF(AND(AF100="",AG100=""),"",IF(AF100="",0,VLOOKUP(AF100,datos!$AP$3:$AR$7,3,0))+IF(AG100="",0,VLOOKUP(AG100,datos!$AP$3:$AR$7,3,0)))</f>
        <v>0.4</v>
      </c>
      <c r="AI100" s="114" t="str">
        <f>IF(OR(AJ100="",AJ100=0),"",IF(AJ100&lt;=datos!$AC$3,datos!$AE$3,IF(AJ100&lt;=datos!$AC$4,datos!$AE$4,IF(AJ100&lt;=datos!$AC$5,datos!$AE$5,IF(AJ100&lt;=datos!$AC$6,datos!$AE$6,IF(AJ100&lt;=datos!$AC$7,datos!$AE$7,""))))))</f>
        <v>Baja</v>
      </c>
      <c r="AJ100" s="109">
        <f t="shared" si="12"/>
        <v>0.216</v>
      </c>
      <c r="AK100" s="110" t="str">
        <f>+IF(AL100&lt;=datos!$AD$11,datos!$AC$11,IF(AL100&lt;=datos!$AD$12,datos!$AC$12,IF(AL100&lt;=datos!$AD$13,datos!$AC$13,IF(AL100&lt;=datos!$AD$14,datos!$AC$14,IF(AL100&lt;=datos!$AD$15,datos!$AC$15,"")))))</f>
        <v>Mayor</v>
      </c>
      <c r="AL100" s="109">
        <f t="shared" si="13"/>
        <v>0.8</v>
      </c>
      <c r="AM100" s="110" t="str">
        <f ca="1" t="shared" si="11"/>
        <v>Alto</v>
      </c>
      <c r="AN100" s="146"/>
      <c r="AO100" s="148"/>
      <c r="AP100" s="150"/>
      <c r="AQ100" s="152"/>
    </row>
    <row r="101" spans="1:43" ht="48">
      <c r="A101" s="153">
        <v>44</v>
      </c>
      <c r="B101" s="155" t="s">
        <v>41</v>
      </c>
      <c r="C101" s="155" t="s">
        <v>209</v>
      </c>
      <c r="D101" s="159" t="str">
        <f>_xlfn.IFERROR(VLOOKUP(B101,datos!$B$1:$C$21,2,0),"")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1" s="155" t="s">
        <v>54</v>
      </c>
      <c r="F101" s="155" t="s">
        <v>1004</v>
      </c>
      <c r="G101" s="155" t="s">
        <v>1005</v>
      </c>
      <c r="H101" s="155" t="s">
        <v>194</v>
      </c>
      <c r="I101" s="155"/>
      <c r="J101" s="155" t="s">
        <v>1006</v>
      </c>
      <c r="K101" s="155" t="s">
        <v>155</v>
      </c>
      <c r="L101" s="161" t="s">
        <v>167</v>
      </c>
      <c r="M101" s="151" t="s">
        <v>12</v>
      </c>
      <c r="N101" s="163">
        <v>240</v>
      </c>
      <c r="O101" s="165" t="str">
        <f>_xlfn.IFERROR(VLOOKUP(P101,datos!$AC$2:$AE$7,3,0),"")</f>
        <v>Media</v>
      </c>
      <c r="P101" s="141">
        <f>+IF(OR(N101="",N101=0),"",IF(N101&lt;=datos!$AD$3,datos!$AC$3,IF(AND(N101&gt;datos!$AD$3,N101&lt;=datos!$AD$4),datos!$AC$4,IF(AND(N101&gt;datos!$AD$4,N101&lt;=datos!$AD$5),datos!$AC$5,IF(AND(N101&gt;datos!$AD$5,N101&lt;=datos!$AD$6),datos!$AC$6,IF(N101&gt;datos!$AD$7,datos!$AC$7,0))))))</f>
        <v>0.6</v>
      </c>
      <c r="Q101" s="155" t="s">
        <v>145</v>
      </c>
      <c r="R101" s="157" t="str">
        <f>_xlfn.IFERROR(VLOOKUP(Q101,datos!$AB$10:$AC$21,2,0),"")</f>
        <v>Moderado</v>
      </c>
      <c r="S101" s="141">
        <f>_xlfn.IFERROR(IF(OR(Q101=datos!$AB$10,Q101=datos!$AB$16),"",VLOOKUP(Q101,datos!$AB$10:$AD$21,3,0)),"")</f>
        <v>0.6</v>
      </c>
      <c r="T101" s="143" t="str">
        <f ca="1">_xlfn.IFERROR(INDIRECT("datos!"&amp;HLOOKUP(R101,calculo_imp,2,FALSE)&amp;VLOOKUP(O101,calculo_prob,2,FALSE)),"")</f>
        <v>Moderado</v>
      </c>
      <c r="U101" s="95">
        <v>1</v>
      </c>
      <c r="V101" s="84" t="s">
        <v>1026</v>
      </c>
      <c r="W101" s="83" t="s">
        <v>1053</v>
      </c>
      <c r="X101" s="83" t="s">
        <v>909</v>
      </c>
      <c r="Y101" s="83" t="s">
        <v>1027</v>
      </c>
      <c r="Z101" s="83" t="s">
        <v>1028</v>
      </c>
      <c r="AA101" s="83" t="s">
        <v>1029</v>
      </c>
      <c r="AB101" s="83" t="s">
        <v>1054</v>
      </c>
      <c r="AC101" s="83" t="s">
        <v>1031</v>
      </c>
      <c r="AD101" s="83" t="s">
        <v>1032</v>
      </c>
      <c r="AE101" s="92" t="str">
        <f>IF(AF101="","",VLOOKUP(AF101,datos!$AT$6:$AU$9,2,0))</f>
        <v>Probabilidad</v>
      </c>
      <c r="AF101" s="84" t="s">
        <v>80</v>
      </c>
      <c r="AG101" s="84" t="s">
        <v>84</v>
      </c>
      <c r="AH101" s="87">
        <f>IF(AND(AF101="",AG101=""),"",IF(AF101="",0,VLOOKUP(AF101,datos!$AP$3:$AR$7,3,0))+IF(AG101="",0,VLOOKUP(AG101,datos!$AP$3:$AR$7,3,0)))</f>
        <v>0.4</v>
      </c>
      <c r="AI101" s="113" t="str">
        <f>IF(OR(AJ101="",AJ101=0),"",IF(AJ101&lt;=datos!$AC$3,datos!$AE$3,IF(AJ101&lt;=datos!$AC$4,datos!$AE$4,IF(AJ101&lt;=datos!$AC$5,datos!$AE$5,IF(AJ101&lt;=datos!$AC$6,datos!$AE$6,IF(AJ101&lt;=datos!$AC$7,datos!$AE$7,""))))))</f>
        <v>Baja</v>
      </c>
      <c r="AJ101" s="106">
        <f>IF(AE101="","",IF(U101=1,IF(AE101="Probabilidad",P101-(P101*AH101),P101),IF(AE101="Probabilidad",#REF!-(#REF!*AH101),#REF!)))</f>
        <v>0.36</v>
      </c>
      <c r="AK101" s="107" t="str">
        <f>+IF(AL101&lt;=datos!$AD$11,datos!$AC$11,IF(AL101&lt;=datos!$AD$12,datos!$AC$12,IF(AL101&lt;=datos!$AD$13,datos!$AC$13,IF(AL101&lt;=datos!$AD$14,datos!$AC$14,IF(AL101&lt;=datos!$AD$15,datos!$AC$15,"")))))</f>
        <v>Moderado</v>
      </c>
      <c r="AL101" s="106">
        <f>IF(AE101="","",IF(U101=1,IF(AE101="Impacto",S101-(S101*AH101),S101),IF(AE101="Impacto",#REF!-(#REF!*AH101),#REF!)))</f>
        <v>0.6</v>
      </c>
      <c r="AM101" s="107" t="str">
        <f ca="1" t="shared" si="11"/>
        <v>Moderado</v>
      </c>
      <c r="AN101" s="145" t="s">
        <v>92</v>
      </c>
      <c r="AO101" s="147" t="s">
        <v>1154</v>
      </c>
      <c r="AP101" s="149">
        <v>45290</v>
      </c>
      <c r="AQ101" s="151" t="s">
        <v>1155</v>
      </c>
    </row>
    <row r="102" spans="1:43" ht="60.75" thickBot="1">
      <c r="A102" s="154"/>
      <c r="B102" s="156"/>
      <c r="C102" s="156"/>
      <c r="D102" s="160"/>
      <c r="E102" s="156"/>
      <c r="F102" s="156"/>
      <c r="G102" s="156"/>
      <c r="H102" s="156"/>
      <c r="I102" s="156"/>
      <c r="J102" s="156"/>
      <c r="K102" s="156"/>
      <c r="L102" s="162"/>
      <c r="M102" s="152"/>
      <c r="N102" s="164"/>
      <c r="O102" s="166"/>
      <c r="P102" s="142"/>
      <c r="Q102" s="156"/>
      <c r="R102" s="158"/>
      <c r="S102" s="142" t="e">
        <f>IF(OR(#REF!=datos!$AB$10,#REF!=datos!$AB$16),"",VLOOKUP(#REF!,datos!$AA$10:$AC$21,3,0))</f>
        <v>#REF!</v>
      </c>
      <c r="T102" s="144"/>
      <c r="U102" s="96">
        <v>2</v>
      </c>
      <c r="V102" s="80" t="s">
        <v>1055</v>
      </c>
      <c r="W102" s="79" t="s">
        <v>1056</v>
      </c>
      <c r="X102" s="79" t="s">
        <v>279</v>
      </c>
      <c r="Y102" s="79" t="s">
        <v>1057</v>
      </c>
      <c r="Z102" s="79" t="s">
        <v>1058</v>
      </c>
      <c r="AA102" s="79" t="s">
        <v>1059</v>
      </c>
      <c r="AB102" s="79" t="s">
        <v>1060</v>
      </c>
      <c r="AC102" s="79" t="s">
        <v>1061</v>
      </c>
      <c r="AD102" s="79" t="s">
        <v>1032</v>
      </c>
      <c r="AE102" s="91" t="str">
        <f>IF(AF102="","",VLOOKUP(AF102,datos!$AT$6:$AU$9,2,0))</f>
        <v>Probabilidad</v>
      </c>
      <c r="AF102" s="80" t="s">
        <v>80</v>
      </c>
      <c r="AG102" s="80" t="s">
        <v>84</v>
      </c>
      <c r="AH102" s="88">
        <f>IF(AND(AF102="",AG102=""),"",IF(AF102="",0,VLOOKUP(AF102,datos!$AP$3:$AR$7,3,0))+IF(AG102="",0,VLOOKUP(AG102,datos!$AP$3:$AR$7,3,0)))</f>
        <v>0.4</v>
      </c>
      <c r="AI102" s="114" t="str">
        <f>IF(OR(AJ102="",AJ102=0),"",IF(AJ102&lt;=datos!$AC$3,datos!$AE$3,IF(AJ102&lt;=datos!$AC$4,datos!$AE$4,IF(AJ102&lt;=datos!$AC$5,datos!$AE$5,IF(AJ102&lt;=datos!$AC$6,datos!$AE$6,IF(AJ102&lt;=datos!$AC$7,datos!$AE$7,""))))))</f>
        <v>Baja</v>
      </c>
      <c r="AJ102" s="109">
        <f t="shared" si="12"/>
        <v>0.216</v>
      </c>
      <c r="AK102" s="110" t="str">
        <f>+IF(AL102&lt;=datos!$AD$11,datos!$AC$11,IF(AL102&lt;=datos!$AD$12,datos!$AC$12,IF(AL102&lt;=datos!$AD$13,datos!$AC$13,IF(AL102&lt;=datos!$AD$14,datos!$AC$14,IF(AL102&lt;=datos!$AD$15,datos!$AC$15,"")))))</f>
        <v>Moderado</v>
      </c>
      <c r="AL102" s="109">
        <f t="shared" si="13"/>
        <v>0.6</v>
      </c>
      <c r="AM102" s="110" t="str">
        <f ca="1" t="shared" si="11"/>
        <v>Moderado</v>
      </c>
      <c r="AN102" s="146"/>
      <c r="AO102" s="148"/>
      <c r="AP102" s="150"/>
      <c r="AQ102" s="152"/>
    </row>
    <row r="103" spans="1:43" ht="72">
      <c r="A103" s="170">
        <v>45</v>
      </c>
      <c r="B103" s="171" t="s">
        <v>41</v>
      </c>
      <c r="C103" s="155" t="s">
        <v>209</v>
      </c>
      <c r="D103" s="159" t="str">
        <f>_xlfn.IFERROR(VLOOKUP(B103,datos!$B$1:$C$21,2,0),"")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3" s="171" t="s">
        <v>54</v>
      </c>
      <c r="F103" s="171" t="s">
        <v>1007</v>
      </c>
      <c r="G103" s="171" t="s">
        <v>1008</v>
      </c>
      <c r="H103" s="155" t="s">
        <v>194</v>
      </c>
      <c r="I103" s="155"/>
      <c r="J103" s="171" t="s">
        <v>1009</v>
      </c>
      <c r="K103" s="171" t="s">
        <v>155</v>
      </c>
      <c r="L103" s="172" t="s">
        <v>59</v>
      </c>
      <c r="M103" s="173" t="s">
        <v>12</v>
      </c>
      <c r="N103" s="174">
        <v>240</v>
      </c>
      <c r="O103" s="175" t="str">
        <f>_xlfn.IFERROR(VLOOKUP(P103,datos!$AC$2:$AE$7,3,0),"")</f>
        <v>Media</v>
      </c>
      <c r="P103" s="168">
        <f>+IF(OR(N103="",N103=0),"",IF(N103&lt;=datos!$AD$3,datos!$AC$3,IF(AND(N103&gt;datos!$AD$3,N103&lt;=datos!$AD$4),datos!$AC$4,IF(AND(N103&gt;datos!$AD$4,N103&lt;=datos!$AD$5),datos!$AC$5,IF(AND(N103&gt;datos!$AD$5,N103&lt;=datos!$AD$6),datos!$AC$6,IF(N103&gt;datos!$AD$7,datos!$AC$7,0))))))</f>
        <v>0.6</v>
      </c>
      <c r="Q103" s="171" t="s">
        <v>145</v>
      </c>
      <c r="R103" s="167" t="str">
        <f>_xlfn.IFERROR(VLOOKUP(Q103,datos!$AB$10:$AC$21,2,0),"")</f>
        <v>Moderado</v>
      </c>
      <c r="S103" s="168">
        <f>_xlfn.IFERROR(IF(OR(Q103=datos!$AB$10,Q103=datos!$AB$16),"",VLOOKUP(Q103,datos!$AB$10:$AD$21,3,0)),"")</f>
        <v>0.6</v>
      </c>
      <c r="T103" s="169" t="str">
        <f ca="1">_xlfn.IFERROR(INDIRECT("datos!"&amp;HLOOKUP(R103,calculo_imp,2,FALSE)&amp;VLOOKUP(O103,calculo_prob,2,FALSE)),"")</f>
        <v>Moderado</v>
      </c>
      <c r="U103" s="98">
        <v>1</v>
      </c>
      <c r="V103" s="82" t="s">
        <v>1062</v>
      </c>
      <c r="W103" s="81" t="s">
        <v>1063</v>
      </c>
      <c r="X103" s="81" t="s">
        <v>279</v>
      </c>
      <c r="Y103" s="81" t="s">
        <v>1064</v>
      </c>
      <c r="Z103" s="81" t="s">
        <v>1065</v>
      </c>
      <c r="AA103" s="81" t="s">
        <v>1066</v>
      </c>
      <c r="AB103" s="81" t="s">
        <v>1067</v>
      </c>
      <c r="AC103" s="81" t="s">
        <v>392</v>
      </c>
      <c r="AD103" s="81" t="s">
        <v>1032</v>
      </c>
      <c r="AE103" s="90" t="str">
        <f>IF(AF103="","",VLOOKUP(AF103,datos!$AT$6:$AU$9,2,0))</f>
        <v>Probabilidad</v>
      </c>
      <c r="AF103" s="82" t="s">
        <v>80</v>
      </c>
      <c r="AG103" s="82" t="s">
        <v>84</v>
      </c>
      <c r="AH103" s="87">
        <f>IF(AND(AF103="",AG103=""),"",IF(AF103="",0,VLOOKUP(AF103,datos!$AP$3:$AR$7,3,0))+IF(AG103="",0,VLOOKUP(AG103,datos!$AP$3:$AR$7,3,0)))</f>
        <v>0.4</v>
      </c>
      <c r="AI103" s="113" t="str">
        <f>IF(OR(AJ103="",AJ103=0),"",IF(AJ103&lt;=datos!$AC$3,datos!$AE$3,IF(AJ103&lt;=datos!$AC$4,datos!$AE$4,IF(AJ103&lt;=datos!$AC$5,datos!$AE$5,IF(AJ103&lt;=datos!$AC$6,datos!$AE$6,IF(AJ103&lt;=datos!$AC$7,datos!$AE$7,""))))))</f>
        <v>Baja</v>
      </c>
      <c r="AJ103" s="106">
        <f>IF(AE103="","",IF(U103=1,IF(AE103="Probabilidad",P103-(P103*AH103),P103),IF(AE103="Probabilidad",#REF!-(#REF!*AH103),#REF!)))</f>
        <v>0.36</v>
      </c>
      <c r="AK103" s="107" t="str">
        <f>+IF(AL103&lt;=datos!$AD$11,datos!$AC$11,IF(AL103&lt;=datos!$AD$12,datos!$AC$12,IF(AL103&lt;=datos!$AD$13,datos!$AC$13,IF(AL103&lt;=datos!$AD$14,datos!$AC$14,IF(AL103&lt;=datos!$AD$15,datos!$AC$15,"")))))</f>
        <v>Moderado</v>
      </c>
      <c r="AL103" s="106">
        <f>IF(AE103="","",IF(U103=1,IF(AE103="Impacto",S103-(S103*AH103),S103),IF(AE103="Impacto",#REF!-(#REF!*AH103),#REF!)))</f>
        <v>0.6</v>
      </c>
      <c r="AM103" s="107" t="str">
        <f ca="1" t="shared" si="11"/>
        <v>Moderado</v>
      </c>
      <c r="AN103" s="145" t="s">
        <v>92</v>
      </c>
      <c r="AO103" s="147" t="s">
        <v>1156</v>
      </c>
      <c r="AP103" s="149">
        <v>45290</v>
      </c>
      <c r="AQ103" s="151"/>
    </row>
    <row r="104" spans="1:43" ht="72">
      <c r="A104" s="154"/>
      <c r="B104" s="156"/>
      <c r="C104" s="156"/>
      <c r="D104" s="160"/>
      <c r="E104" s="156"/>
      <c r="F104" s="156"/>
      <c r="G104" s="156"/>
      <c r="H104" s="156"/>
      <c r="I104" s="156"/>
      <c r="J104" s="156"/>
      <c r="K104" s="156"/>
      <c r="L104" s="162"/>
      <c r="M104" s="152"/>
      <c r="N104" s="164"/>
      <c r="O104" s="166"/>
      <c r="P104" s="142"/>
      <c r="Q104" s="156"/>
      <c r="R104" s="158"/>
      <c r="S104" s="142" t="e">
        <f>IF(OR(#REF!=datos!$AB$10,#REF!=datos!$AB$16),"",VLOOKUP(#REF!,datos!$AA$10:$AC$21,3,0))</f>
        <v>#REF!</v>
      </c>
      <c r="T104" s="144"/>
      <c r="U104" s="96">
        <v>2</v>
      </c>
      <c r="V104" s="80" t="s">
        <v>1068</v>
      </c>
      <c r="W104" s="79" t="s">
        <v>1069</v>
      </c>
      <c r="X104" s="79" t="s">
        <v>1070</v>
      </c>
      <c r="Y104" s="79" t="s">
        <v>1071</v>
      </c>
      <c r="Z104" s="79" t="s">
        <v>1072</v>
      </c>
      <c r="AA104" s="79" t="s">
        <v>1073</v>
      </c>
      <c r="AB104" s="79" t="s">
        <v>1074</v>
      </c>
      <c r="AC104" s="79" t="s">
        <v>1061</v>
      </c>
      <c r="AD104" s="79" t="s">
        <v>1032</v>
      </c>
      <c r="AE104" s="91" t="str">
        <f>IF(AF104="","",VLOOKUP(AF104,datos!$AT$6:$AU$9,2,0))</f>
        <v>Probabilidad</v>
      </c>
      <c r="AF104" s="80" t="s">
        <v>80</v>
      </c>
      <c r="AG104" s="80" t="s">
        <v>84</v>
      </c>
      <c r="AH104" s="88">
        <f>IF(AND(AF104="",AG104=""),"",IF(AF104="",0,VLOOKUP(AF104,datos!$AP$3:$AR$7,3,0))+IF(AG104="",0,VLOOKUP(AG104,datos!$AP$3:$AR$7,3,0)))</f>
        <v>0.4</v>
      </c>
      <c r="AI104" s="114" t="str">
        <f>IF(OR(AJ104="",AJ104=0),"",IF(AJ104&lt;=datos!$AC$3,datos!$AE$3,IF(AJ104&lt;=datos!$AC$4,datos!$AE$4,IF(AJ104&lt;=datos!$AC$5,datos!$AE$5,IF(AJ104&lt;=datos!$AC$6,datos!$AE$6,IF(AJ104&lt;=datos!$AC$7,datos!$AE$7,""))))))</f>
        <v>Baja</v>
      </c>
      <c r="AJ104" s="109">
        <f t="shared" si="12"/>
        <v>0.216</v>
      </c>
      <c r="AK104" s="110" t="str">
        <f>+IF(AL104&lt;=datos!$AD$11,datos!$AC$11,IF(AL104&lt;=datos!$AD$12,datos!$AC$12,IF(AL104&lt;=datos!$AD$13,datos!$AC$13,IF(AL104&lt;=datos!$AD$14,datos!$AC$14,IF(AL104&lt;=datos!$AD$15,datos!$AC$15,"")))))</f>
        <v>Moderado</v>
      </c>
      <c r="AL104" s="109">
        <f t="shared" si="13"/>
        <v>0.6</v>
      </c>
      <c r="AM104" s="110" t="str">
        <f ca="1" t="shared" si="11"/>
        <v>Moderado</v>
      </c>
      <c r="AN104" s="146"/>
      <c r="AO104" s="148"/>
      <c r="AP104" s="150"/>
      <c r="AQ104" s="152"/>
    </row>
    <row r="105" spans="1:43" ht="48.75" thickBot="1">
      <c r="A105" s="154"/>
      <c r="B105" s="156"/>
      <c r="C105" s="156"/>
      <c r="D105" s="160"/>
      <c r="E105" s="156"/>
      <c r="F105" s="156"/>
      <c r="G105" s="156"/>
      <c r="H105" s="156"/>
      <c r="I105" s="156"/>
      <c r="J105" s="156"/>
      <c r="K105" s="156"/>
      <c r="L105" s="162"/>
      <c r="M105" s="152"/>
      <c r="N105" s="164"/>
      <c r="O105" s="166"/>
      <c r="P105" s="142"/>
      <c r="Q105" s="156"/>
      <c r="R105" s="158"/>
      <c r="S105" s="142" t="e">
        <f>IF(OR(#REF!=datos!$AB$10,#REF!=datos!$AB$16),"",VLOOKUP(#REF!,datos!$AA$10:$AC$21,3,0))</f>
        <v>#REF!</v>
      </c>
      <c r="T105" s="144"/>
      <c r="U105" s="96">
        <v>3</v>
      </c>
      <c r="V105" s="80" t="s">
        <v>1075</v>
      </c>
      <c r="W105" s="79" t="s">
        <v>1069</v>
      </c>
      <c r="X105" s="79" t="s">
        <v>1070</v>
      </c>
      <c r="Y105" s="79" t="s">
        <v>1076</v>
      </c>
      <c r="Z105" s="79" t="s">
        <v>1077</v>
      </c>
      <c r="AA105" s="79" t="s">
        <v>1078</v>
      </c>
      <c r="AB105" s="79" t="s">
        <v>1079</v>
      </c>
      <c r="AC105" s="79" t="s">
        <v>1080</v>
      </c>
      <c r="AD105" s="79" t="s">
        <v>1032</v>
      </c>
      <c r="AE105" s="91" t="str">
        <f>IF(AF105="","",VLOOKUP(AF105,datos!$AT$6:$AU$9,2,0))</f>
        <v>Impacto</v>
      </c>
      <c r="AF105" s="80" t="s">
        <v>82</v>
      </c>
      <c r="AG105" s="80" t="s">
        <v>84</v>
      </c>
      <c r="AH105" s="88">
        <f>IF(AND(AF105="",AG105=""),"",IF(AF105="",0,VLOOKUP(AF105,datos!$AP$3:$AR$7,3,0))+IF(AG105="",0,VLOOKUP(AG105,datos!$AP$3:$AR$7,3,0)))</f>
        <v>0.25</v>
      </c>
      <c r="AI105" s="114" t="str">
        <f>IF(OR(AJ105="",AJ105=0),"",IF(AJ105&lt;=datos!$AC$3,datos!$AE$3,IF(AJ105&lt;=datos!$AC$4,datos!$AE$4,IF(AJ105&lt;=datos!$AC$5,datos!$AE$5,IF(AJ105&lt;=datos!$AC$6,datos!$AE$6,IF(AJ105&lt;=datos!$AC$7,datos!$AE$7,""))))))</f>
        <v>Baja</v>
      </c>
      <c r="AJ105" s="109">
        <f t="shared" si="12"/>
        <v>0.216</v>
      </c>
      <c r="AK105" s="110" t="str">
        <f>+IF(AL105&lt;=datos!$AD$11,datos!$AC$11,IF(AL105&lt;=datos!$AD$12,datos!$AC$12,IF(AL105&lt;=datos!$AD$13,datos!$AC$13,IF(AL105&lt;=datos!$AD$14,datos!$AC$14,IF(AL105&lt;=datos!$AD$15,datos!$AC$15,"")))))</f>
        <v>Moderado</v>
      </c>
      <c r="AL105" s="109">
        <f t="shared" si="13"/>
        <v>0.44999999999999996</v>
      </c>
      <c r="AM105" s="110" t="str">
        <f ca="1" t="shared" si="11"/>
        <v>Moderado</v>
      </c>
      <c r="AN105" s="146"/>
      <c r="AO105" s="148"/>
      <c r="AP105" s="150"/>
      <c r="AQ105" s="152"/>
    </row>
    <row r="106" spans="1:43" ht="48">
      <c r="A106" s="153">
        <v>46</v>
      </c>
      <c r="B106" s="155" t="s">
        <v>41</v>
      </c>
      <c r="C106" s="155" t="s">
        <v>209</v>
      </c>
      <c r="D106" s="159" t="str">
        <f>_xlfn.IFERROR(VLOOKUP(B106,datos!$B$1:$C$21,2,0),"")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6" s="155" t="s">
        <v>54</v>
      </c>
      <c r="F106" s="155" t="s">
        <v>1010</v>
      </c>
      <c r="G106" s="155" t="s">
        <v>1011</v>
      </c>
      <c r="H106" s="155" t="s">
        <v>194</v>
      </c>
      <c r="I106" s="155"/>
      <c r="J106" s="155" t="s">
        <v>1012</v>
      </c>
      <c r="K106" s="155" t="s">
        <v>155</v>
      </c>
      <c r="L106" s="161" t="s">
        <v>167</v>
      </c>
      <c r="M106" s="151" t="s">
        <v>12</v>
      </c>
      <c r="N106" s="163">
        <v>240</v>
      </c>
      <c r="O106" s="165" t="str">
        <f>_xlfn.IFERROR(VLOOKUP(P106,datos!$AC$2:$AE$7,3,0),"")</f>
        <v>Media</v>
      </c>
      <c r="P106" s="141">
        <f>+IF(OR(N106="",N106=0),"",IF(N106&lt;=datos!$AD$3,datos!$AC$3,IF(AND(N106&gt;datos!$AD$3,N106&lt;=datos!$AD$4),datos!$AC$4,IF(AND(N106&gt;datos!$AD$4,N106&lt;=datos!$AD$5),datos!$AC$5,IF(AND(N106&gt;datos!$AD$5,N106&lt;=datos!$AD$6),datos!$AC$6,IF(N106&gt;datos!$AD$7,datos!$AC$7,0))))))</f>
        <v>0.6</v>
      </c>
      <c r="Q106" s="155" t="s">
        <v>145</v>
      </c>
      <c r="R106" s="157" t="str">
        <f>_xlfn.IFERROR(VLOOKUP(Q106,datos!$AB$10:$AC$21,2,0),"")</f>
        <v>Moderado</v>
      </c>
      <c r="S106" s="141">
        <f>_xlfn.IFERROR(IF(OR(Q106=datos!$AB$10,Q106=datos!$AB$16),"",VLOOKUP(Q106,datos!$AB$10:$AD$21,3,0)),"")</f>
        <v>0.6</v>
      </c>
      <c r="T106" s="143" t="str">
        <f ca="1">_xlfn.IFERROR(INDIRECT("datos!"&amp;HLOOKUP(R106,calculo_imp,2,FALSE)&amp;VLOOKUP(O106,calculo_prob,2,FALSE)),"")</f>
        <v>Moderado</v>
      </c>
      <c r="U106" s="95">
        <v>1</v>
      </c>
      <c r="V106" s="84" t="s">
        <v>1081</v>
      </c>
      <c r="W106" s="83" t="s">
        <v>1082</v>
      </c>
      <c r="X106" s="83" t="s">
        <v>768</v>
      </c>
      <c r="Y106" s="83" t="s">
        <v>1083</v>
      </c>
      <c r="Z106" s="83" t="s">
        <v>1084</v>
      </c>
      <c r="AA106" s="83" t="s">
        <v>1085</v>
      </c>
      <c r="AB106" s="83" t="s">
        <v>1086</v>
      </c>
      <c r="AC106" s="83" t="s">
        <v>1087</v>
      </c>
      <c r="AD106" s="83" t="s">
        <v>1032</v>
      </c>
      <c r="AE106" s="92" t="str">
        <f>IF(AF106="","",VLOOKUP(AF106,datos!$AT$6:$AU$9,2,0))</f>
        <v>Probabilidad</v>
      </c>
      <c r="AF106" s="84" t="s">
        <v>80</v>
      </c>
      <c r="AG106" s="84" t="s">
        <v>84</v>
      </c>
      <c r="AH106" s="87">
        <f>IF(AND(AF106="",AG106=""),"",IF(AF106="",0,VLOOKUP(AF106,datos!$AP$3:$AR$7,3,0))+IF(AG106="",0,VLOOKUP(AG106,datos!$AP$3:$AR$7,3,0)))</f>
        <v>0.4</v>
      </c>
      <c r="AI106" s="113" t="str">
        <f>IF(OR(AJ106="",AJ106=0),"",IF(AJ106&lt;=datos!$AC$3,datos!$AE$3,IF(AJ106&lt;=datos!$AC$4,datos!$AE$4,IF(AJ106&lt;=datos!$AC$5,datos!$AE$5,IF(AJ106&lt;=datos!$AC$6,datos!$AE$6,IF(AJ106&lt;=datos!$AC$7,datos!$AE$7,""))))))</f>
        <v>Baja</v>
      </c>
      <c r="AJ106" s="106">
        <f>IF(AE106="","",IF(U106=1,IF(AE106="Probabilidad",P106-(P106*AH106),P106),IF(AE106="Probabilidad",#REF!-(#REF!*AH106),#REF!)))</f>
        <v>0.36</v>
      </c>
      <c r="AK106" s="107" t="str">
        <f>+IF(AL106&lt;=datos!$AD$11,datos!$AC$11,IF(AL106&lt;=datos!$AD$12,datos!$AC$12,IF(AL106&lt;=datos!$AD$13,datos!$AC$13,IF(AL106&lt;=datos!$AD$14,datos!$AC$14,IF(AL106&lt;=datos!$AD$15,datos!$AC$15,"")))))</f>
        <v>Moderado</v>
      </c>
      <c r="AL106" s="106">
        <f>IF(AE106="","",IF(U106=1,IF(AE106="Impacto",S106-(S106*AH106),S106),IF(AE106="Impacto",#REF!-(#REF!*AH106),#REF!)))</f>
        <v>0.6</v>
      </c>
      <c r="AM106" s="107" t="str">
        <f ca="1" t="shared" si="11"/>
        <v>Moderado</v>
      </c>
      <c r="AN106" s="145" t="s">
        <v>92</v>
      </c>
      <c r="AO106" s="147" t="s">
        <v>1157</v>
      </c>
      <c r="AP106" s="149">
        <v>45290</v>
      </c>
      <c r="AQ106" s="151" t="s">
        <v>1158</v>
      </c>
    </row>
    <row r="107" spans="1:43" ht="72.75" thickBot="1">
      <c r="A107" s="154"/>
      <c r="B107" s="156"/>
      <c r="C107" s="156"/>
      <c r="D107" s="160"/>
      <c r="E107" s="156"/>
      <c r="F107" s="156"/>
      <c r="G107" s="156"/>
      <c r="H107" s="156"/>
      <c r="I107" s="156"/>
      <c r="J107" s="156"/>
      <c r="K107" s="156"/>
      <c r="L107" s="162"/>
      <c r="M107" s="152"/>
      <c r="N107" s="164"/>
      <c r="O107" s="166"/>
      <c r="P107" s="142"/>
      <c r="Q107" s="156"/>
      <c r="R107" s="158"/>
      <c r="S107" s="142" t="e">
        <f>IF(OR(#REF!=datos!$AB$10,#REF!=datos!$AB$16),"",VLOOKUP(#REF!,datos!$AA$10:$AC$21,3,0))</f>
        <v>#REF!</v>
      </c>
      <c r="T107" s="144"/>
      <c r="U107" s="96">
        <v>2</v>
      </c>
      <c r="V107" s="80" t="s">
        <v>1088</v>
      </c>
      <c r="W107" s="79" t="s">
        <v>1089</v>
      </c>
      <c r="X107" s="79" t="s">
        <v>909</v>
      </c>
      <c r="Y107" s="79" t="s">
        <v>1090</v>
      </c>
      <c r="Z107" s="79" t="s">
        <v>1091</v>
      </c>
      <c r="AA107" s="79" t="s">
        <v>1092</v>
      </c>
      <c r="AB107" s="79" t="s">
        <v>1093</v>
      </c>
      <c r="AC107" s="79" t="s">
        <v>1094</v>
      </c>
      <c r="AD107" s="79" t="s">
        <v>1032</v>
      </c>
      <c r="AE107" s="91" t="str">
        <f>IF(AF107="","",VLOOKUP(AF107,datos!$AT$6:$AU$9,2,0))</f>
        <v>Probabilidad</v>
      </c>
      <c r="AF107" s="80" t="s">
        <v>80</v>
      </c>
      <c r="AG107" s="80" t="s">
        <v>84</v>
      </c>
      <c r="AH107" s="88">
        <f>IF(AND(AF107="",AG107=""),"",IF(AF107="",0,VLOOKUP(AF107,datos!$AP$3:$AR$7,3,0))+IF(AG107="",0,VLOOKUP(AG107,datos!$AP$3:$AR$7,3,0)))</f>
        <v>0.4</v>
      </c>
      <c r="AI107" s="114" t="str">
        <f>IF(OR(AJ107="",AJ107=0),"",IF(AJ107&lt;=datos!$AC$3,datos!$AE$3,IF(AJ107&lt;=datos!$AC$4,datos!$AE$4,IF(AJ107&lt;=datos!$AC$5,datos!$AE$5,IF(AJ107&lt;=datos!$AC$6,datos!$AE$6,IF(AJ107&lt;=datos!$AC$7,datos!$AE$7,""))))))</f>
        <v>Baja</v>
      </c>
      <c r="AJ107" s="109">
        <f t="shared" si="12"/>
        <v>0.216</v>
      </c>
      <c r="AK107" s="110" t="str">
        <f>+IF(AL107&lt;=datos!$AD$11,datos!$AC$11,IF(AL107&lt;=datos!$AD$12,datos!$AC$12,IF(AL107&lt;=datos!$AD$13,datos!$AC$13,IF(AL107&lt;=datos!$AD$14,datos!$AC$14,IF(AL107&lt;=datos!$AD$15,datos!$AC$15,"")))))</f>
        <v>Moderado</v>
      </c>
      <c r="AL107" s="109">
        <f t="shared" si="13"/>
        <v>0.6</v>
      </c>
      <c r="AM107" s="110" t="str">
        <f ca="1" t="shared" si="11"/>
        <v>Moderado</v>
      </c>
      <c r="AN107" s="146"/>
      <c r="AO107" s="148"/>
      <c r="AP107" s="150"/>
      <c r="AQ107" s="152"/>
    </row>
    <row r="108" spans="1:43" ht="72">
      <c r="A108" s="153">
        <v>47</v>
      </c>
      <c r="B108" s="155" t="s">
        <v>41</v>
      </c>
      <c r="C108" s="155" t="s">
        <v>209</v>
      </c>
      <c r="D108" s="159" t="str">
        <f>_xlfn.IFERROR(VLOOKUP(B108,datos!$B$1:$C$21,2,0),"")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08" s="155" t="s">
        <v>55</v>
      </c>
      <c r="F108" s="155" t="s">
        <v>1013</v>
      </c>
      <c r="G108" s="155" t="s">
        <v>1014</v>
      </c>
      <c r="H108" s="155" t="s">
        <v>194</v>
      </c>
      <c r="I108" s="155"/>
      <c r="J108" s="155" t="s">
        <v>1015</v>
      </c>
      <c r="K108" s="155" t="s">
        <v>155</v>
      </c>
      <c r="L108" s="161" t="s">
        <v>167</v>
      </c>
      <c r="M108" s="151" t="s">
        <v>12</v>
      </c>
      <c r="N108" s="163">
        <v>240</v>
      </c>
      <c r="O108" s="165" t="str">
        <f>_xlfn.IFERROR(VLOOKUP(P108,datos!$AC$2:$AE$7,3,0),"")</f>
        <v>Media</v>
      </c>
      <c r="P108" s="141">
        <f>+IF(OR(N108="",N108=0),"",IF(N108&lt;=datos!$AD$3,datos!$AC$3,IF(AND(N108&gt;datos!$AD$3,N108&lt;=datos!$AD$4),datos!$AC$4,IF(AND(N108&gt;datos!$AD$4,N108&lt;=datos!$AD$5),datos!$AC$5,IF(AND(N108&gt;datos!$AD$5,N108&lt;=datos!$AD$6),datos!$AC$6,IF(N108&gt;datos!$AD$7,datos!$AC$7,0))))))</f>
        <v>0.6</v>
      </c>
      <c r="Q108" s="155" t="s">
        <v>76</v>
      </c>
      <c r="R108" s="157" t="str">
        <f>_xlfn.IFERROR(VLOOKUP(Q108,datos!$AB$10:$AC$21,2,0),"")</f>
        <v>Menor</v>
      </c>
      <c r="S108" s="141">
        <f>_xlfn.IFERROR(IF(OR(Q108=datos!$AB$10,Q108=datos!$AB$16),"",VLOOKUP(Q108,datos!$AB$10:$AD$21,3,0)),"")</f>
        <v>0.4</v>
      </c>
      <c r="T108" s="143" t="str">
        <f ca="1">_xlfn.IFERROR(INDIRECT("datos!"&amp;HLOOKUP(R108,calculo_imp,2,FALSE)&amp;VLOOKUP(O108,calculo_prob,2,FALSE)),"")</f>
        <v>Moderado</v>
      </c>
      <c r="U108" s="95">
        <v>1</v>
      </c>
      <c r="V108" s="84" t="s">
        <v>1095</v>
      </c>
      <c r="W108" s="83" t="s">
        <v>1096</v>
      </c>
      <c r="X108" s="83" t="s">
        <v>279</v>
      </c>
      <c r="Y108" s="83" t="s">
        <v>1097</v>
      </c>
      <c r="Z108" s="83" t="s">
        <v>1098</v>
      </c>
      <c r="AA108" s="83" t="s">
        <v>1099</v>
      </c>
      <c r="AB108" s="83" t="s">
        <v>1100</v>
      </c>
      <c r="AC108" s="83" t="s">
        <v>1100</v>
      </c>
      <c r="AD108" s="83" t="s">
        <v>1032</v>
      </c>
      <c r="AE108" s="92" t="str">
        <f>IF(AF108="","",VLOOKUP(AF108,datos!$AT$6:$AU$9,2,0))</f>
        <v>Probabilidad</v>
      </c>
      <c r="AF108" s="84" t="s">
        <v>80</v>
      </c>
      <c r="AG108" s="84" t="s">
        <v>84</v>
      </c>
      <c r="AH108" s="87">
        <f>IF(AND(AF108="",AG108=""),"",IF(AF108="",0,VLOOKUP(AF108,datos!$AP$3:$AR$7,3,0))+IF(AG108="",0,VLOOKUP(AG108,datos!$AP$3:$AR$7,3,0)))</f>
        <v>0.4</v>
      </c>
      <c r="AI108" s="113" t="str">
        <f>IF(OR(AJ108="",AJ108=0),"",IF(AJ108&lt;=datos!$AC$3,datos!$AE$3,IF(AJ108&lt;=datos!$AC$4,datos!$AE$4,IF(AJ108&lt;=datos!$AC$5,datos!$AE$5,IF(AJ108&lt;=datos!$AC$6,datos!$AE$6,IF(AJ108&lt;=datos!$AC$7,datos!$AE$7,""))))))</f>
        <v>Baja</v>
      </c>
      <c r="AJ108" s="106">
        <f>IF(AE108="","",IF(U108=1,IF(AE108="Probabilidad",P108-(P108*AH108),P108),IF(AE108="Probabilidad",#REF!-(#REF!*AH108),#REF!)))</f>
        <v>0.36</v>
      </c>
      <c r="AK108" s="107" t="str">
        <f>+IF(AL108&lt;=datos!$AD$11,datos!$AC$11,IF(AL108&lt;=datos!$AD$12,datos!$AC$12,IF(AL108&lt;=datos!$AD$13,datos!$AC$13,IF(AL108&lt;=datos!$AD$14,datos!$AC$14,IF(AL108&lt;=datos!$AD$15,datos!$AC$15,"")))))</f>
        <v>Menor</v>
      </c>
      <c r="AL108" s="106">
        <f>IF(AE108="","",IF(U108=1,IF(AE108="Impacto",S108-(S108*AH108),S108),IF(AE108="Impacto",#REF!-(#REF!*AH108),#REF!)))</f>
        <v>0.4</v>
      </c>
      <c r="AM108" s="107" t="str">
        <f aca="true" ca="1" t="shared" si="14" ref="AM108:AM117">_xlfn.IFERROR(INDIRECT("datos!"&amp;HLOOKUP(AK108,calculo_imp,2,FALSE)&amp;VLOOKUP(AI108,calculo_prob,2,FALSE)),"")</f>
        <v>Moderado</v>
      </c>
      <c r="AN108" s="145" t="s">
        <v>92</v>
      </c>
      <c r="AO108" s="147" t="s">
        <v>1159</v>
      </c>
      <c r="AP108" s="149">
        <v>45290</v>
      </c>
      <c r="AQ108" s="151"/>
    </row>
    <row r="109" spans="1:43" ht="60">
      <c r="A109" s="154"/>
      <c r="B109" s="156"/>
      <c r="C109" s="156"/>
      <c r="D109" s="160"/>
      <c r="E109" s="156"/>
      <c r="F109" s="156"/>
      <c r="G109" s="156"/>
      <c r="H109" s="156"/>
      <c r="I109" s="156"/>
      <c r="J109" s="156"/>
      <c r="K109" s="156"/>
      <c r="L109" s="162"/>
      <c r="M109" s="152"/>
      <c r="N109" s="164"/>
      <c r="O109" s="166"/>
      <c r="P109" s="142"/>
      <c r="Q109" s="156"/>
      <c r="R109" s="158"/>
      <c r="S109" s="142" t="e">
        <f>IF(OR(#REF!=datos!$AB$10,#REF!=datos!$AB$16),"",VLOOKUP(#REF!,datos!$AA$10:$AC$21,3,0))</f>
        <v>#REF!</v>
      </c>
      <c r="T109" s="144"/>
      <c r="U109" s="96">
        <v>2</v>
      </c>
      <c r="V109" s="80" t="s">
        <v>1101</v>
      </c>
      <c r="W109" s="79" t="s">
        <v>1102</v>
      </c>
      <c r="X109" s="79" t="s">
        <v>279</v>
      </c>
      <c r="Y109" s="79" t="s">
        <v>1103</v>
      </c>
      <c r="Z109" s="79" t="s">
        <v>1104</v>
      </c>
      <c r="AA109" s="79" t="s">
        <v>1105</v>
      </c>
      <c r="AB109" s="79" t="s">
        <v>1100</v>
      </c>
      <c r="AC109" s="79" t="s">
        <v>1100</v>
      </c>
      <c r="AD109" s="79" t="s">
        <v>1032</v>
      </c>
      <c r="AE109" s="91" t="str">
        <f>IF(AF109="","",VLOOKUP(AF109,datos!$AT$6:$AU$9,2,0))</f>
        <v>Probabilidad</v>
      </c>
      <c r="AF109" s="80" t="s">
        <v>80</v>
      </c>
      <c r="AG109" s="80" t="s">
        <v>84</v>
      </c>
      <c r="AH109" s="88">
        <f>IF(AND(AF109="",AG109=""),"",IF(AF109="",0,VLOOKUP(AF109,datos!$AP$3:$AR$7,3,0))+IF(AG109="",0,VLOOKUP(AG109,datos!$AP$3:$AR$7,3,0)))</f>
        <v>0.4</v>
      </c>
      <c r="AI109" s="114" t="str">
        <f>IF(OR(AJ109="",AJ109=0),"",IF(AJ109&lt;=datos!$AC$3,datos!$AE$3,IF(AJ109&lt;=datos!$AC$4,datos!$AE$4,IF(AJ109&lt;=datos!$AC$5,datos!$AE$5,IF(AJ109&lt;=datos!$AC$6,datos!$AE$6,IF(AJ109&lt;=datos!$AC$7,datos!$AE$7,""))))))</f>
        <v>Baja</v>
      </c>
      <c r="AJ109" s="109">
        <f aca="true" t="shared" si="15" ref="AJ109:AJ115">IF(AE109="","",IF(U109=1,IF(AE109="Probabilidad",P109-(P109*AH109),P109),IF(AE109="Probabilidad",AJ108-(AJ108*AH109),AJ108)))</f>
        <v>0.216</v>
      </c>
      <c r="AK109" s="110" t="str">
        <f>+IF(AL109&lt;=datos!$AD$11,datos!$AC$11,IF(AL109&lt;=datos!$AD$12,datos!$AC$12,IF(AL109&lt;=datos!$AD$13,datos!$AC$13,IF(AL109&lt;=datos!$AD$14,datos!$AC$14,IF(AL109&lt;=datos!$AD$15,datos!$AC$15,"")))))</f>
        <v>Menor</v>
      </c>
      <c r="AL109" s="109">
        <f aca="true" t="shared" si="16" ref="AL109:AL115">IF(AE109="","",IF(U109=1,IF(AE109="Impacto",S109-(S109*AH109),S109),IF(AE109="Impacto",AL108-(AL108*AH109),AL108)))</f>
        <v>0.4</v>
      </c>
      <c r="AM109" s="110" t="str">
        <f ca="1" t="shared" si="14"/>
        <v>Moderado</v>
      </c>
      <c r="AN109" s="146"/>
      <c r="AO109" s="148"/>
      <c r="AP109" s="150"/>
      <c r="AQ109" s="152"/>
    </row>
    <row r="110" spans="1:43" ht="67.5" customHeight="1" thickBot="1">
      <c r="A110" s="154"/>
      <c r="B110" s="156"/>
      <c r="C110" s="156"/>
      <c r="D110" s="160"/>
      <c r="E110" s="156"/>
      <c r="F110" s="156"/>
      <c r="G110" s="156"/>
      <c r="H110" s="156"/>
      <c r="I110" s="156"/>
      <c r="J110" s="156"/>
      <c r="K110" s="156"/>
      <c r="L110" s="162"/>
      <c r="M110" s="152"/>
      <c r="N110" s="164"/>
      <c r="O110" s="166"/>
      <c r="P110" s="142"/>
      <c r="Q110" s="156"/>
      <c r="R110" s="158"/>
      <c r="S110" s="142" t="e">
        <f>IF(OR(#REF!=datos!$AB$10,#REF!=datos!$AB$16),"",VLOOKUP(#REF!,datos!$AA$10:$AC$21,3,0))</f>
        <v>#REF!</v>
      </c>
      <c r="T110" s="144"/>
      <c r="U110" s="96">
        <v>3</v>
      </c>
      <c r="V110" s="80" t="s">
        <v>1062</v>
      </c>
      <c r="W110" s="79" t="s">
        <v>1102</v>
      </c>
      <c r="X110" s="79" t="s">
        <v>1106</v>
      </c>
      <c r="Y110" s="79" t="s">
        <v>1107</v>
      </c>
      <c r="Z110" s="79" t="s">
        <v>1108</v>
      </c>
      <c r="AA110" s="79" t="s">
        <v>1109</v>
      </c>
      <c r="AB110" s="79" t="s">
        <v>1110</v>
      </c>
      <c r="AC110" s="79" t="s">
        <v>1110</v>
      </c>
      <c r="AD110" s="79" t="s">
        <v>1032</v>
      </c>
      <c r="AE110" s="91" t="str">
        <f>IF(AF110="","",VLOOKUP(AF110,datos!$AT$6:$AU$9,2,0))</f>
        <v>Probabilidad</v>
      </c>
      <c r="AF110" s="80" t="s">
        <v>80</v>
      </c>
      <c r="AG110" s="80" t="s">
        <v>84</v>
      </c>
      <c r="AH110" s="88">
        <f>IF(AND(AF110="",AG110=""),"",IF(AF110="",0,VLOOKUP(AF110,datos!$AP$3:$AR$7,3,0))+IF(AG110="",0,VLOOKUP(AG110,datos!$AP$3:$AR$7,3,0)))</f>
        <v>0.4</v>
      </c>
      <c r="AI110" s="114" t="str">
        <f>IF(OR(AJ110="",AJ110=0),"",IF(AJ110&lt;=datos!$AC$3,datos!$AE$3,IF(AJ110&lt;=datos!$AC$4,datos!$AE$4,IF(AJ110&lt;=datos!$AC$5,datos!$AE$5,IF(AJ110&lt;=datos!$AC$6,datos!$AE$6,IF(AJ110&lt;=datos!$AC$7,datos!$AE$7,""))))))</f>
        <v>Muy Baja</v>
      </c>
      <c r="AJ110" s="109">
        <f t="shared" si="15"/>
        <v>0.1296</v>
      </c>
      <c r="AK110" s="110" t="str">
        <f>+IF(AL110&lt;=datos!$AD$11,datos!$AC$11,IF(AL110&lt;=datos!$AD$12,datos!$AC$12,IF(AL110&lt;=datos!$AD$13,datos!$AC$13,IF(AL110&lt;=datos!$AD$14,datos!$AC$14,IF(AL110&lt;=datos!$AD$15,datos!$AC$15,"")))))</f>
        <v>Menor</v>
      </c>
      <c r="AL110" s="109">
        <f t="shared" si="16"/>
        <v>0.4</v>
      </c>
      <c r="AM110" s="110" t="str">
        <f ca="1" t="shared" si="14"/>
        <v>Bajo</v>
      </c>
      <c r="AN110" s="146"/>
      <c r="AO110" s="148"/>
      <c r="AP110" s="150"/>
      <c r="AQ110" s="152"/>
    </row>
    <row r="111" spans="1:43" ht="63" customHeight="1">
      <c r="A111" s="153">
        <v>48</v>
      </c>
      <c r="B111" s="155" t="s">
        <v>41</v>
      </c>
      <c r="C111" s="155" t="s">
        <v>209</v>
      </c>
      <c r="D111" s="159" t="str">
        <f>_xlfn.IFERROR(VLOOKUP(B111,datos!$B$1:$C$21,2,0),"")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11" s="155" t="s">
        <v>54</v>
      </c>
      <c r="F111" s="155" t="s">
        <v>1016</v>
      </c>
      <c r="G111" s="155" t="s">
        <v>1017</v>
      </c>
      <c r="H111" s="155" t="s">
        <v>194</v>
      </c>
      <c r="I111" s="155"/>
      <c r="J111" s="155" t="s">
        <v>1018</v>
      </c>
      <c r="K111" s="155" t="s">
        <v>155</v>
      </c>
      <c r="L111" s="161" t="s">
        <v>167</v>
      </c>
      <c r="M111" s="151" t="s">
        <v>12</v>
      </c>
      <c r="N111" s="163">
        <v>240</v>
      </c>
      <c r="O111" s="165" t="str">
        <f>_xlfn.IFERROR(VLOOKUP(P111,datos!$AC$2:$AE$7,3,0),"")</f>
        <v>Media</v>
      </c>
      <c r="P111" s="141">
        <f>+IF(OR(N111="",N111=0),"",IF(N111&lt;=datos!$AD$3,datos!$AC$3,IF(AND(N111&gt;datos!$AD$3,N111&lt;=datos!$AD$4),datos!$AC$4,IF(AND(N111&gt;datos!$AD$4,N111&lt;=datos!$AD$5),datos!$AC$5,IF(AND(N111&gt;datos!$AD$5,N111&lt;=datos!$AD$6),datos!$AC$6,IF(N111&gt;datos!$AD$7,datos!$AC$7,0))))))</f>
        <v>0.6</v>
      </c>
      <c r="Q111" s="155" t="s">
        <v>144</v>
      </c>
      <c r="R111" s="157" t="str">
        <f>_xlfn.IFERROR(VLOOKUP(Q111,datos!$AB$10:$AC$21,2,0),"")</f>
        <v>Leve</v>
      </c>
      <c r="S111" s="141">
        <f>_xlfn.IFERROR(IF(OR(Q111=datos!$AB$10,Q111=datos!$AB$16),"",VLOOKUP(Q111,datos!$AB$10:$AD$21,3,0)),"")</f>
        <v>0.2</v>
      </c>
      <c r="T111" s="143" t="str">
        <f ca="1">_xlfn.IFERROR(INDIRECT("datos!"&amp;HLOOKUP(R111,calculo_imp,2,FALSE)&amp;VLOOKUP(O111,calculo_prob,2,FALSE)),"")</f>
        <v>Moderado</v>
      </c>
      <c r="U111" s="95">
        <v>1</v>
      </c>
      <c r="V111" s="84" t="s">
        <v>1111</v>
      </c>
      <c r="W111" s="83" t="s">
        <v>1112</v>
      </c>
      <c r="X111" s="83" t="s">
        <v>909</v>
      </c>
      <c r="Y111" s="83" t="s">
        <v>1113</v>
      </c>
      <c r="Z111" s="83" t="s">
        <v>1114</v>
      </c>
      <c r="AA111" s="83" t="s">
        <v>1115</v>
      </c>
      <c r="AB111" s="83" t="s">
        <v>1116</v>
      </c>
      <c r="AC111" s="83" t="s">
        <v>1116</v>
      </c>
      <c r="AD111" s="83" t="s">
        <v>1032</v>
      </c>
      <c r="AE111" s="92" t="str">
        <f>IF(AF111="","",VLOOKUP(AF111,datos!$AT$6:$AU$9,2,0))</f>
        <v>Probabilidad</v>
      </c>
      <c r="AF111" s="84" t="s">
        <v>80</v>
      </c>
      <c r="AG111" s="84" t="s">
        <v>84</v>
      </c>
      <c r="AH111" s="87">
        <f>IF(AND(AF111="",AG111=""),"",IF(AF111="",0,VLOOKUP(AF111,datos!$AP$3:$AR$7,3,0))+IF(AG111="",0,VLOOKUP(AG111,datos!$AP$3:$AR$7,3,0)))</f>
        <v>0.4</v>
      </c>
      <c r="AI111" s="113" t="str">
        <f>IF(OR(AJ111="",AJ111=0),"",IF(AJ111&lt;=datos!$AC$3,datos!$AE$3,IF(AJ111&lt;=datos!$AC$4,datos!$AE$4,IF(AJ111&lt;=datos!$AC$5,datos!$AE$5,IF(AJ111&lt;=datos!$AC$6,datos!$AE$6,IF(AJ111&lt;=datos!$AC$7,datos!$AE$7,""))))))</f>
        <v>Baja</v>
      </c>
      <c r="AJ111" s="106">
        <f>IF(AE111="","",IF(U111=1,IF(AE111="Probabilidad",P111-(P111*AH111),P111),IF(AE111="Probabilidad",#REF!-(#REF!*AH111),#REF!)))</f>
        <v>0.36</v>
      </c>
      <c r="AK111" s="107" t="str">
        <f>+IF(AL111&lt;=datos!$AD$11,datos!$AC$11,IF(AL111&lt;=datos!$AD$12,datos!$AC$12,IF(AL111&lt;=datos!$AD$13,datos!$AC$13,IF(AL111&lt;=datos!$AD$14,datos!$AC$14,IF(AL111&lt;=datos!$AD$15,datos!$AC$15,"")))))</f>
        <v>Leve</v>
      </c>
      <c r="AL111" s="106">
        <f>IF(AE111="","",IF(U111=1,IF(AE111="Impacto",S111-(S111*AH111),S111),IF(AE111="Impacto",#REF!-(#REF!*AH111),#REF!)))</f>
        <v>0.2</v>
      </c>
      <c r="AM111" s="107" t="str">
        <f ca="1" t="shared" si="14"/>
        <v>Bajo</v>
      </c>
      <c r="AN111" s="145" t="s">
        <v>92</v>
      </c>
      <c r="AO111" s="147" t="s">
        <v>1160</v>
      </c>
      <c r="AP111" s="149">
        <v>45290</v>
      </c>
      <c r="AQ111" s="151"/>
    </row>
    <row r="112" spans="1:43" ht="72" customHeight="1" thickBot="1">
      <c r="A112" s="154"/>
      <c r="B112" s="156"/>
      <c r="C112" s="156"/>
      <c r="D112" s="160"/>
      <c r="E112" s="156"/>
      <c r="F112" s="156"/>
      <c r="G112" s="156"/>
      <c r="H112" s="156"/>
      <c r="I112" s="156"/>
      <c r="J112" s="156"/>
      <c r="K112" s="156"/>
      <c r="L112" s="162"/>
      <c r="M112" s="152"/>
      <c r="N112" s="164"/>
      <c r="O112" s="166"/>
      <c r="P112" s="142"/>
      <c r="Q112" s="156"/>
      <c r="R112" s="158"/>
      <c r="S112" s="142" t="e">
        <f>IF(OR(#REF!=datos!$AB$10,#REF!=datos!$AB$16),"",VLOOKUP(#REF!,datos!$AA$10:$AC$21,3,0))</f>
        <v>#REF!</v>
      </c>
      <c r="T112" s="144"/>
      <c r="U112" s="96">
        <v>2</v>
      </c>
      <c r="V112" s="80" t="s">
        <v>1117</v>
      </c>
      <c r="W112" s="79" t="s">
        <v>1118</v>
      </c>
      <c r="X112" s="79" t="s">
        <v>279</v>
      </c>
      <c r="Y112" s="79" t="s">
        <v>1119</v>
      </c>
      <c r="Z112" s="79" t="s">
        <v>1120</v>
      </c>
      <c r="AA112" s="79" t="s">
        <v>1121</v>
      </c>
      <c r="AB112" s="79" t="s">
        <v>1122</v>
      </c>
      <c r="AC112" s="79" t="s">
        <v>1122</v>
      </c>
      <c r="AD112" s="79" t="s">
        <v>1032</v>
      </c>
      <c r="AE112" s="91" t="str">
        <f>IF(AF112="","",VLOOKUP(AF112,datos!$AT$6:$AU$9,2,0))</f>
        <v>Probabilidad</v>
      </c>
      <c r="AF112" s="80" t="s">
        <v>80</v>
      </c>
      <c r="AG112" s="80" t="s">
        <v>84</v>
      </c>
      <c r="AH112" s="88">
        <f>IF(AND(AF112="",AG112=""),"",IF(AF112="",0,VLOOKUP(AF112,datos!$AP$3:$AR$7,3,0))+IF(AG112="",0,VLOOKUP(AG112,datos!$AP$3:$AR$7,3,0)))</f>
        <v>0.4</v>
      </c>
      <c r="AI112" s="114" t="str">
        <f>IF(OR(AJ112="",AJ112=0),"",IF(AJ112&lt;=datos!$AC$3,datos!$AE$3,IF(AJ112&lt;=datos!$AC$4,datos!$AE$4,IF(AJ112&lt;=datos!$AC$5,datos!$AE$5,IF(AJ112&lt;=datos!$AC$6,datos!$AE$6,IF(AJ112&lt;=datos!$AC$7,datos!$AE$7,""))))))</f>
        <v>Baja</v>
      </c>
      <c r="AJ112" s="109">
        <f t="shared" si="15"/>
        <v>0.216</v>
      </c>
      <c r="AK112" s="110" t="str">
        <f>+IF(AL112&lt;=datos!$AD$11,datos!$AC$11,IF(AL112&lt;=datos!$AD$12,datos!$AC$12,IF(AL112&lt;=datos!$AD$13,datos!$AC$13,IF(AL112&lt;=datos!$AD$14,datos!$AC$14,IF(AL112&lt;=datos!$AD$15,datos!$AC$15,"")))))</f>
        <v>Leve</v>
      </c>
      <c r="AL112" s="109">
        <f t="shared" si="16"/>
        <v>0.2</v>
      </c>
      <c r="AM112" s="110" t="str">
        <f ca="1" t="shared" si="14"/>
        <v>Bajo</v>
      </c>
      <c r="AN112" s="146"/>
      <c r="AO112" s="148"/>
      <c r="AP112" s="150"/>
      <c r="AQ112" s="152"/>
    </row>
    <row r="113" spans="1:43" ht="93.75" customHeight="1">
      <c r="A113" s="153">
        <v>49</v>
      </c>
      <c r="B113" s="155" t="s">
        <v>41</v>
      </c>
      <c r="C113" s="155" t="s">
        <v>209</v>
      </c>
      <c r="D113" s="159" t="str">
        <f>_xlfn.IFERROR(VLOOKUP(B113,datos!$B$1:$C$21,2,0),"")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13" s="155" t="s">
        <v>54</v>
      </c>
      <c r="F113" s="155" t="s">
        <v>1019</v>
      </c>
      <c r="G113" s="155" t="s">
        <v>1020</v>
      </c>
      <c r="H113" s="155" t="s">
        <v>193</v>
      </c>
      <c r="I113" s="155" t="s">
        <v>1021</v>
      </c>
      <c r="J113" s="155" t="s">
        <v>1022</v>
      </c>
      <c r="K113" s="155" t="s">
        <v>155</v>
      </c>
      <c r="L113" s="161" t="s">
        <v>167</v>
      </c>
      <c r="M113" s="151" t="s">
        <v>12</v>
      </c>
      <c r="N113" s="163">
        <v>365</v>
      </c>
      <c r="O113" s="165" t="str">
        <f>_xlfn.IFERROR(VLOOKUP(P113,datos!$AC$2:$AE$7,3,0),"")</f>
        <v>Media</v>
      </c>
      <c r="P113" s="141">
        <f>+IF(OR(N113="",N113=0),"",IF(N113&lt;=datos!$AD$3,datos!$AC$3,IF(AND(N113&gt;datos!$AD$3,N113&lt;=datos!$AD$4),datos!$AC$4,IF(AND(N113&gt;datos!$AD$4,N113&lt;=datos!$AD$5),datos!$AC$5,IF(AND(N113&gt;datos!$AD$5,N113&lt;=datos!$AD$6),datos!$AC$6,IF(N113&gt;datos!$AD$7,datos!$AC$7,0))))))</f>
        <v>0.6</v>
      </c>
      <c r="Q113" s="155" t="s">
        <v>145</v>
      </c>
      <c r="R113" s="157" t="str">
        <f>_xlfn.IFERROR(VLOOKUP(Q113,datos!$AB$10:$AC$21,2,0),"")</f>
        <v>Moderado</v>
      </c>
      <c r="S113" s="141">
        <f>_xlfn.IFERROR(IF(OR(Q113=datos!$AB$10,Q113=datos!$AB$16),"",VLOOKUP(Q113,datos!$AB$10:$AD$21,3,0)),"")</f>
        <v>0.6</v>
      </c>
      <c r="T113" s="143" t="str">
        <f ca="1">_xlfn.IFERROR(INDIRECT("datos!"&amp;HLOOKUP(R113,calculo_imp,2,FALSE)&amp;VLOOKUP(O113,calculo_prob,2,FALSE)),"")</f>
        <v>Moderado</v>
      </c>
      <c r="U113" s="95">
        <v>1</v>
      </c>
      <c r="V113" s="84" t="s">
        <v>1123</v>
      </c>
      <c r="W113" s="83" t="s">
        <v>1124</v>
      </c>
      <c r="X113" s="83" t="s">
        <v>923</v>
      </c>
      <c r="Y113" s="83" t="s">
        <v>1125</v>
      </c>
      <c r="Z113" s="83" t="s">
        <v>1126</v>
      </c>
      <c r="AA113" s="83" t="s">
        <v>1127</v>
      </c>
      <c r="AB113" s="83" t="s">
        <v>1110</v>
      </c>
      <c r="AC113" s="83" t="s">
        <v>1110</v>
      </c>
      <c r="AD113" s="83" t="s">
        <v>1032</v>
      </c>
      <c r="AE113" s="92" t="str">
        <f>IF(AF113="","",VLOOKUP(AF113,datos!$AT$6:$AU$9,2,0))</f>
        <v>Probabilidad</v>
      </c>
      <c r="AF113" s="84" t="s">
        <v>80</v>
      </c>
      <c r="AG113" s="84" t="s">
        <v>84</v>
      </c>
      <c r="AH113" s="87">
        <f>IF(AND(AF113="",AG113=""),"",IF(AF113="",0,VLOOKUP(AF113,datos!$AP$3:$AR$7,3,0))+IF(AG113="",0,VLOOKUP(AG113,datos!$AP$3:$AR$7,3,0)))</f>
        <v>0.4</v>
      </c>
      <c r="AI113" s="113" t="str">
        <f>IF(OR(AJ113="",AJ113=0),"",IF(AJ113&lt;=datos!$AC$3,datos!$AE$3,IF(AJ113&lt;=datos!$AC$4,datos!$AE$4,IF(AJ113&lt;=datos!$AC$5,datos!$AE$5,IF(AJ113&lt;=datos!$AC$6,datos!$AE$6,IF(AJ113&lt;=datos!$AC$7,datos!$AE$7,""))))))</f>
        <v>Baja</v>
      </c>
      <c r="AJ113" s="106">
        <f>IF(AE113="","",IF(U113=1,IF(AE113="Probabilidad",P113-(P113*AH113),P113),IF(AE113="Probabilidad",#REF!-(#REF!*AH113),#REF!)))</f>
        <v>0.36</v>
      </c>
      <c r="AK113" s="107" t="str">
        <f>+IF(AL113&lt;=datos!$AD$11,datos!$AC$11,IF(AL113&lt;=datos!$AD$12,datos!$AC$12,IF(AL113&lt;=datos!$AD$13,datos!$AC$13,IF(AL113&lt;=datos!$AD$14,datos!$AC$14,IF(AL113&lt;=datos!$AD$15,datos!$AC$15,"")))))</f>
        <v>Moderado</v>
      </c>
      <c r="AL113" s="106">
        <f>IF(AE113="","",IF(U113=1,IF(AE113="Impacto",S113-(S113*AH113),S113),IF(AE113="Impacto",#REF!-(#REF!*AH113),#REF!)))</f>
        <v>0.6</v>
      </c>
      <c r="AM113" s="107" t="str">
        <f ca="1" t="shared" si="14"/>
        <v>Moderado</v>
      </c>
      <c r="AN113" s="145" t="s">
        <v>92</v>
      </c>
      <c r="AO113" s="147" t="s">
        <v>1161</v>
      </c>
      <c r="AP113" s="149">
        <v>45290</v>
      </c>
      <c r="AQ113" s="151"/>
    </row>
    <row r="114" spans="1:43" ht="73.5" customHeight="1">
      <c r="A114" s="154"/>
      <c r="B114" s="156"/>
      <c r="C114" s="156"/>
      <c r="D114" s="160"/>
      <c r="E114" s="156"/>
      <c r="F114" s="156"/>
      <c r="G114" s="156"/>
      <c r="H114" s="156"/>
      <c r="I114" s="156"/>
      <c r="J114" s="156"/>
      <c r="K114" s="156"/>
      <c r="L114" s="162"/>
      <c r="M114" s="152"/>
      <c r="N114" s="164"/>
      <c r="O114" s="166"/>
      <c r="P114" s="142"/>
      <c r="Q114" s="156"/>
      <c r="R114" s="158"/>
      <c r="S114" s="142" t="e">
        <f>IF(OR(#REF!=datos!$AB$10,#REF!=datos!$AB$16),"",VLOOKUP(#REF!,datos!$AA$10:$AC$21,3,0))</f>
        <v>#REF!</v>
      </c>
      <c r="T114" s="144"/>
      <c r="U114" s="96">
        <v>2</v>
      </c>
      <c r="V114" s="80" t="s">
        <v>1128</v>
      </c>
      <c r="W114" s="79" t="s">
        <v>1129</v>
      </c>
      <c r="X114" s="79" t="s">
        <v>799</v>
      </c>
      <c r="Y114" s="79" t="s">
        <v>1130</v>
      </c>
      <c r="Z114" s="79" t="s">
        <v>1131</v>
      </c>
      <c r="AA114" s="79"/>
      <c r="AB114" s="79" t="s">
        <v>1132</v>
      </c>
      <c r="AC114" s="79" t="s">
        <v>1133</v>
      </c>
      <c r="AD114" s="79" t="s">
        <v>1134</v>
      </c>
      <c r="AE114" s="91" t="str">
        <f>IF(AF114="","",VLOOKUP(AF114,datos!$AT$6:$AU$9,2,0))</f>
        <v>Probabilidad</v>
      </c>
      <c r="AF114" s="80" t="s">
        <v>80</v>
      </c>
      <c r="AG114" s="80" t="s">
        <v>83</v>
      </c>
      <c r="AH114" s="88">
        <f>IF(AND(AF114="",AG114=""),"",IF(AF114="",0,VLOOKUP(AF114,datos!$AP$3:$AR$7,3,0))+IF(AG114="",0,VLOOKUP(AG114,datos!$AP$3:$AR$7,3,0)))</f>
        <v>0.5</v>
      </c>
      <c r="AI114" s="114" t="str">
        <f>IF(OR(AJ114="",AJ114=0),"",IF(AJ114&lt;=datos!$AC$3,datos!$AE$3,IF(AJ114&lt;=datos!$AC$4,datos!$AE$4,IF(AJ114&lt;=datos!$AC$5,datos!$AE$5,IF(AJ114&lt;=datos!$AC$6,datos!$AE$6,IF(AJ114&lt;=datos!$AC$7,datos!$AE$7,""))))))</f>
        <v>Muy Baja</v>
      </c>
      <c r="AJ114" s="109">
        <f t="shared" si="15"/>
        <v>0.18</v>
      </c>
      <c r="AK114" s="110" t="str">
        <f>+IF(AL114&lt;=datos!$AD$11,datos!$AC$11,IF(AL114&lt;=datos!$AD$12,datos!$AC$12,IF(AL114&lt;=datos!$AD$13,datos!$AC$13,IF(AL114&lt;=datos!$AD$14,datos!$AC$14,IF(AL114&lt;=datos!$AD$15,datos!$AC$15,"")))))</f>
        <v>Moderado</v>
      </c>
      <c r="AL114" s="109">
        <f t="shared" si="16"/>
        <v>0.6</v>
      </c>
      <c r="AM114" s="110" t="str">
        <f ca="1" t="shared" si="14"/>
        <v>Moderado</v>
      </c>
      <c r="AN114" s="146"/>
      <c r="AO114" s="148"/>
      <c r="AP114" s="150"/>
      <c r="AQ114" s="152"/>
    </row>
    <row r="115" spans="1:43" ht="96.75" thickBot="1">
      <c r="A115" s="154"/>
      <c r="B115" s="156"/>
      <c r="C115" s="156"/>
      <c r="D115" s="160"/>
      <c r="E115" s="156"/>
      <c r="F115" s="156"/>
      <c r="G115" s="156"/>
      <c r="H115" s="156"/>
      <c r="I115" s="156"/>
      <c r="J115" s="156"/>
      <c r="K115" s="156"/>
      <c r="L115" s="162"/>
      <c r="M115" s="152"/>
      <c r="N115" s="164"/>
      <c r="O115" s="166"/>
      <c r="P115" s="142"/>
      <c r="Q115" s="156"/>
      <c r="R115" s="158"/>
      <c r="S115" s="142" t="e">
        <f>IF(OR(#REF!=datos!$AB$10,#REF!=datos!$AB$16),"",VLOOKUP(#REF!,datos!$AA$10:$AC$21,3,0))</f>
        <v>#REF!</v>
      </c>
      <c r="T115" s="144"/>
      <c r="U115" s="96">
        <v>3</v>
      </c>
      <c r="V115" s="80" t="s">
        <v>1135</v>
      </c>
      <c r="W115" s="79" t="s">
        <v>1136</v>
      </c>
      <c r="X115" s="79" t="s">
        <v>1137</v>
      </c>
      <c r="Y115" s="79" t="s">
        <v>1138</v>
      </c>
      <c r="Z115" s="79" t="s">
        <v>1139</v>
      </c>
      <c r="AA115" s="79" t="s">
        <v>1140</v>
      </c>
      <c r="AB115" s="79" t="s">
        <v>1141</v>
      </c>
      <c r="AC115" s="79" t="s">
        <v>1141</v>
      </c>
      <c r="AD115" s="79" t="s">
        <v>1032</v>
      </c>
      <c r="AE115" s="91" t="str">
        <f>IF(AF115="","",VLOOKUP(AF115,datos!$AT$6:$AU$9,2,0))</f>
        <v>Probabilidad</v>
      </c>
      <c r="AF115" s="80" t="s">
        <v>80</v>
      </c>
      <c r="AG115" s="80" t="s">
        <v>84</v>
      </c>
      <c r="AH115" s="88">
        <f>IF(AND(AF115="",AG115=""),"",IF(AF115="",0,VLOOKUP(AF115,datos!$AP$3:$AR$7,3,0))+IF(AG115="",0,VLOOKUP(AG115,datos!$AP$3:$AR$7,3,0)))</f>
        <v>0.4</v>
      </c>
      <c r="AI115" s="114" t="str">
        <f>IF(OR(AJ115="",AJ115=0),"",IF(AJ115&lt;=datos!$AC$3,datos!$AE$3,IF(AJ115&lt;=datos!$AC$4,datos!$AE$4,IF(AJ115&lt;=datos!$AC$5,datos!$AE$5,IF(AJ115&lt;=datos!$AC$6,datos!$AE$6,IF(AJ115&lt;=datos!$AC$7,datos!$AE$7,""))))))</f>
        <v>Muy Baja</v>
      </c>
      <c r="AJ115" s="109">
        <f t="shared" si="15"/>
        <v>0.108</v>
      </c>
      <c r="AK115" s="110" t="str">
        <f>+IF(AL115&lt;=datos!$AD$11,datos!$AC$11,IF(AL115&lt;=datos!$AD$12,datos!$AC$12,IF(AL115&lt;=datos!$AD$13,datos!$AC$13,IF(AL115&lt;=datos!$AD$14,datos!$AC$14,IF(AL115&lt;=datos!$AD$15,datos!$AC$15,"")))))</f>
        <v>Moderado</v>
      </c>
      <c r="AL115" s="109">
        <f t="shared" si="16"/>
        <v>0.6</v>
      </c>
      <c r="AM115" s="110" t="str">
        <f ca="1" t="shared" si="14"/>
        <v>Moderado</v>
      </c>
      <c r="AN115" s="146"/>
      <c r="AO115" s="148"/>
      <c r="AP115" s="150"/>
      <c r="AQ115" s="152"/>
    </row>
    <row r="116" spans="1:43" ht="156.75" thickBot="1">
      <c r="A116" s="127">
        <v>50</v>
      </c>
      <c r="B116" s="82" t="s">
        <v>41</v>
      </c>
      <c r="C116" s="84" t="s">
        <v>209</v>
      </c>
      <c r="D116" s="92" t="str">
        <f>_xlfn.IFERROR(VLOOKUP(B116,datos!$B$1:$C$21,2,0),"")</f>
        <v>Fortalecer la participación social y el servicio a la ciudadanía, a través de procesos de colaboración ciudadana, transparencia, datos abiertos, orientación, información y gestión en el territorio, para promover procesos protectores de la salud y el acceso a servicios de salud con calidad, que permitan avanzar en la garantía del Derecho de Salud, construir confianza y promover la reconciliación de la ciudadanía con el sector salud, durante la vigencia.</v>
      </c>
      <c r="E116" s="82" t="s">
        <v>54</v>
      </c>
      <c r="F116" s="82" t="s">
        <v>1023</v>
      </c>
      <c r="G116" s="82" t="s">
        <v>1024</v>
      </c>
      <c r="H116" s="84" t="s">
        <v>194</v>
      </c>
      <c r="I116" s="84"/>
      <c r="J116" s="82" t="s">
        <v>1025</v>
      </c>
      <c r="K116" s="82" t="s">
        <v>159</v>
      </c>
      <c r="L116" s="128" t="s">
        <v>59</v>
      </c>
      <c r="M116" s="122" t="s">
        <v>12</v>
      </c>
      <c r="N116" s="129">
        <v>365</v>
      </c>
      <c r="O116" s="135" t="str">
        <f>_xlfn.IFERROR(VLOOKUP(P116,datos!$AC$2:$AE$7,3,0),"")</f>
        <v>Media</v>
      </c>
      <c r="P116" s="131">
        <f>+IF(OR(N116="",N116=0),"",IF(N116&lt;=datos!$AD$3,datos!$AC$3,IF(AND(N116&gt;datos!$AD$3,N116&lt;=datos!$AD$4),datos!$AC$4,IF(AND(N116&gt;datos!$AD$4,N116&lt;=datos!$AD$5),datos!$AC$5,IF(AND(N116&gt;datos!$AD$5,N116&lt;=datos!$AD$6),datos!$AC$6,IF(N116&gt;datos!$AD$7,datos!$AC$7,0))))))</f>
        <v>0.6</v>
      </c>
      <c r="Q116" s="82" t="s">
        <v>150</v>
      </c>
      <c r="R116" s="136" t="str">
        <f>_xlfn.IFERROR(VLOOKUP(Q116,datos!$AB$10:$AC$21,2,0),"")</f>
        <v>Mayor</v>
      </c>
      <c r="S116" s="131">
        <f>_xlfn.IFERROR(IF(OR(Q116=datos!$AB$10,Q116=datos!$AB$16),"",VLOOKUP(Q116,datos!$AB$10:$AD$21,3,0)),"")</f>
        <v>0.8</v>
      </c>
      <c r="T116" s="124" t="str">
        <f ca="1">_xlfn.IFERROR(INDIRECT("datos!"&amp;HLOOKUP(R116,calculo_imp,2,FALSE)&amp;VLOOKUP(O116,calculo_prob,2,FALSE)),"")</f>
        <v>Alto</v>
      </c>
      <c r="U116" s="98">
        <v>1</v>
      </c>
      <c r="V116" s="82" t="s">
        <v>1142</v>
      </c>
      <c r="W116" s="81" t="s">
        <v>1143</v>
      </c>
      <c r="X116" s="81" t="s">
        <v>1144</v>
      </c>
      <c r="Y116" s="81" t="s">
        <v>1145</v>
      </c>
      <c r="Z116" s="81" t="s">
        <v>1146</v>
      </c>
      <c r="AA116" s="81" t="s">
        <v>1147</v>
      </c>
      <c r="AB116" s="81" t="s">
        <v>1148</v>
      </c>
      <c r="AC116" s="81" t="s">
        <v>1149</v>
      </c>
      <c r="AD116" s="81" t="s">
        <v>1032</v>
      </c>
      <c r="AE116" s="90" t="str">
        <f>IF(AF116="","",VLOOKUP(AF116,datos!$AT$6:$AU$9,2,0))</f>
        <v>Probabilidad</v>
      </c>
      <c r="AF116" s="82" t="s">
        <v>80</v>
      </c>
      <c r="AG116" s="82" t="s">
        <v>84</v>
      </c>
      <c r="AH116" s="87">
        <f>IF(AND(AF116="",AG116=""),"",IF(AF116="",0,VLOOKUP(AF116,datos!$AP$3:$AR$7,3,0))+IF(AG116="",0,VLOOKUP(AG116,datos!$AP$3:$AR$7,3,0)))</f>
        <v>0.4</v>
      </c>
      <c r="AI116" s="113" t="str">
        <f>IF(OR(AJ116="",AJ116=0),"",IF(AJ116&lt;=datos!$AC$3,datos!$AE$3,IF(AJ116&lt;=datos!$AC$4,datos!$AE$4,IF(AJ116&lt;=datos!$AC$5,datos!$AE$5,IF(AJ116&lt;=datos!$AC$6,datos!$AE$6,IF(AJ116&lt;=datos!$AC$7,datos!$AE$7,""))))))</f>
        <v>Baja</v>
      </c>
      <c r="AJ116" s="106">
        <f>IF(AE116="","",IF(U116=1,IF(AE116="Probabilidad",P116-(P116*AH116),P116),IF(AE116="Probabilidad",#REF!-(#REF!*AH116),#REF!)))</f>
        <v>0.36</v>
      </c>
      <c r="AK116" s="107" t="str">
        <f>+IF(AL116&lt;=datos!$AD$11,datos!$AC$11,IF(AL116&lt;=datos!$AD$12,datos!$AC$12,IF(AL116&lt;=datos!$AD$13,datos!$AC$13,IF(AL116&lt;=datos!$AD$14,datos!$AC$14,IF(AL116&lt;=datos!$AD$15,datos!$AC$15,"")))))</f>
        <v>Mayor</v>
      </c>
      <c r="AL116" s="106">
        <f>IF(AE116="","",IF(U116=1,IF(AE116="Impacto",S116-(S116*AH116),S116),IF(AE116="Impacto",#REF!-(#REF!*AH116),#REF!)))</f>
        <v>0.8</v>
      </c>
      <c r="AM116" s="107" t="str">
        <f ca="1" t="shared" si="14"/>
        <v>Alto</v>
      </c>
      <c r="AN116" s="139" t="s">
        <v>92</v>
      </c>
      <c r="AO116" s="137" t="s">
        <v>1162</v>
      </c>
      <c r="AP116" s="138">
        <v>45290</v>
      </c>
      <c r="AQ116" s="121" t="s">
        <v>1163</v>
      </c>
    </row>
    <row r="117" spans="1:43" ht="76.5" customHeight="1" thickBot="1">
      <c r="A117" s="132">
        <v>51</v>
      </c>
      <c r="B117" s="84" t="s">
        <v>42</v>
      </c>
      <c r="C117" s="84" t="s">
        <v>208</v>
      </c>
      <c r="D117" s="92" t="str">
        <f>_xlfn.IFERROR(VLOOKUP(B117,datos!$B$1:$C$21,2,0),"")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7" s="84" t="s">
        <v>54</v>
      </c>
      <c r="F117" s="84" t="s">
        <v>1164</v>
      </c>
      <c r="G117" s="84" t="s">
        <v>1165</v>
      </c>
      <c r="H117" s="84" t="s">
        <v>194</v>
      </c>
      <c r="I117" s="84" t="s">
        <v>783</v>
      </c>
      <c r="J117" s="84" t="s">
        <v>1166</v>
      </c>
      <c r="K117" s="84" t="s">
        <v>162</v>
      </c>
      <c r="L117" s="133" t="s">
        <v>167</v>
      </c>
      <c r="M117" s="121" t="s">
        <v>12</v>
      </c>
      <c r="N117" s="134">
        <v>97755</v>
      </c>
      <c r="O117" s="130" t="str">
        <f>_xlfn.IFERROR(VLOOKUP(P117,datos!$AC$2:$AE$7,3,0),"")</f>
        <v>Muy Alta</v>
      </c>
      <c r="P117" s="123">
        <f>+IF(OR(N117="",N117=0),"",IF(N117&lt;=datos!$AD$3,datos!$AC$3,IF(AND(N117&gt;datos!$AD$3,N117&lt;=datos!$AD$4),datos!$AC$4,IF(AND(N117&gt;datos!$AD$4,N117&lt;=datos!$AD$5),datos!$AC$5,IF(AND(N117&gt;datos!$AD$5,N117&lt;=datos!$AD$6),datos!$AC$6,IF(N117&gt;datos!$AD$7,datos!$AC$7,0))))))</f>
        <v>1</v>
      </c>
      <c r="Q117" s="84" t="s">
        <v>145</v>
      </c>
      <c r="R117" s="125" t="str">
        <f>_xlfn.IFERROR(VLOOKUP(Q117,datos!$AB$10:$AC$21,2,0),"")</f>
        <v>Moderado</v>
      </c>
      <c r="S117" s="123">
        <f>_xlfn.IFERROR(IF(OR(Q117=datos!$AB$10,Q117=datos!$AB$16),"",VLOOKUP(Q117,datos!$AB$10:$AD$21,3,0)),"")</f>
        <v>0.6</v>
      </c>
      <c r="T117" s="126" t="str">
        <f ca="1">_xlfn.IFERROR(INDIRECT("datos!"&amp;HLOOKUP(R117,calculo_imp,2,FALSE)&amp;VLOOKUP(O117,calculo_prob,2,FALSE)),"")</f>
        <v>Alto</v>
      </c>
      <c r="U117" s="95">
        <v>1</v>
      </c>
      <c r="V117" s="84" t="s">
        <v>1174</v>
      </c>
      <c r="W117" s="83" t="s">
        <v>1175</v>
      </c>
      <c r="X117" s="83" t="s">
        <v>1176</v>
      </c>
      <c r="Y117" s="83" t="s">
        <v>1174</v>
      </c>
      <c r="Z117" s="83" t="s">
        <v>1177</v>
      </c>
      <c r="AA117" s="83" t="s">
        <v>1178</v>
      </c>
      <c r="AB117" s="83" t="s">
        <v>1179</v>
      </c>
      <c r="AC117" s="83" t="s">
        <v>1180</v>
      </c>
      <c r="AD117" s="83" t="s">
        <v>1181</v>
      </c>
      <c r="AE117" s="92" t="str">
        <f>IF(AF117="","",VLOOKUP(AF117,datos!$AT$6:$AU$9,2,0))</f>
        <v>Probabilidad</v>
      </c>
      <c r="AF117" s="84" t="s">
        <v>80</v>
      </c>
      <c r="AG117" s="84" t="s">
        <v>84</v>
      </c>
      <c r="AH117" s="87">
        <f>IF(AND(AF117="",AG117=""),"",IF(AF117="",0,VLOOKUP(AF117,datos!$AP$3:$AR$7,3,0))+IF(AG117="",0,VLOOKUP(AG117,datos!$AP$3:$AR$7,3,0)))</f>
        <v>0.4</v>
      </c>
      <c r="AI117" s="113" t="str">
        <f>IF(OR(AJ117="",AJ117=0),"",IF(AJ117&lt;=datos!$AC$3,datos!$AE$3,IF(AJ117&lt;=datos!$AC$4,datos!$AE$4,IF(AJ117&lt;=datos!$AC$5,datos!$AE$5,IF(AJ117&lt;=datos!$AC$6,datos!$AE$6,IF(AJ117&lt;=datos!$AC$7,datos!$AE$7,""))))))</f>
        <v>Media</v>
      </c>
      <c r="AJ117" s="106">
        <f>IF(AE117="","",IF(U117=1,IF(AE117="Probabilidad",P117-(P117*AH117),P117),IF(AE117="Probabilidad",#REF!-(#REF!*AH117),#REF!)))</f>
        <v>0.6</v>
      </c>
      <c r="AK117" s="107" t="str">
        <f>+IF(AL117&lt;=datos!$AD$11,datos!$AC$11,IF(AL117&lt;=datos!$AD$12,datos!$AC$12,IF(AL117&lt;=datos!$AD$13,datos!$AC$13,IF(AL117&lt;=datos!$AD$14,datos!$AC$14,IF(AL117&lt;=datos!$AD$15,datos!$AC$15,"")))))</f>
        <v>Moderado</v>
      </c>
      <c r="AL117" s="106">
        <f>IF(AE117="","",IF(U117=1,IF(AE117="Impacto",S117-(S117*AH117),S117),IF(AE117="Impacto",#REF!-(#REF!*AH117),#REF!)))</f>
        <v>0.6</v>
      </c>
      <c r="AM117" s="107" t="str">
        <f ca="1" t="shared" si="14"/>
        <v>Moderado</v>
      </c>
      <c r="AN117" s="139" t="s">
        <v>92</v>
      </c>
      <c r="AO117" s="137" t="s">
        <v>1197</v>
      </c>
      <c r="AP117" s="138" t="s">
        <v>1198</v>
      </c>
      <c r="AQ117" s="121" t="s">
        <v>1199</v>
      </c>
    </row>
    <row r="118" spans="1:43" ht="132.75" thickBot="1">
      <c r="A118" s="132">
        <v>52</v>
      </c>
      <c r="B118" s="84" t="s">
        <v>42</v>
      </c>
      <c r="C118" s="84" t="s">
        <v>208</v>
      </c>
      <c r="D118" s="92" t="str">
        <f>_xlfn.IFERROR(VLOOKUP(B118,datos!$B$1:$C$21,2,0),"")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8" s="84" t="s">
        <v>54</v>
      </c>
      <c r="F118" s="84" t="s">
        <v>1167</v>
      </c>
      <c r="G118" s="84" t="s">
        <v>1168</v>
      </c>
      <c r="H118" s="84" t="s">
        <v>194</v>
      </c>
      <c r="I118" s="84" t="s">
        <v>783</v>
      </c>
      <c r="J118" s="84" t="s">
        <v>1169</v>
      </c>
      <c r="K118" s="84" t="s">
        <v>162</v>
      </c>
      <c r="L118" s="133" t="s">
        <v>167</v>
      </c>
      <c r="M118" s="121" t="s">
        <v>12</v>
      </c>
      <c r="N118" s="134">
        <v>16227</v>
      </c>
      <c r="O118" s="130" t="str">
        <f>_xlfn.IFERROR(VLOOKUP(P118,datos!$AC$2:$AE$7,3,0),"")</f>
        <v>Muy Alta</v>
      </c>
      <c r="P118" s="123">
        <f>+IF(OR(N118="",N118=0),"",IF(N118&lt;=datos!$AD$3,datos!$AC$3,IF(AND(N118&gt;datos!$AD$3,N118&lt;=datos!$AD$4),datos!$AC$4,IF(AND(N118&gt;datos!$AD$4,N118&lt;=datos!$AD$5),datos!$AC$5,IF(AND(N118&gt;datos!$AD$5,N118&lt;=datos!$AD$6),datos!$AC$6,IF(N118&gt;datos!$AD$7,datos!$AC$7,0))))))</f>
        <v>1</v>
      </c>
      <c r="Q118" s="84" t="s">
        <v>145</v>
      </c>
      <c r="R118" s="125" t="str">
        <f>_xlfn.IFERROR(VLOOKUP(Q118,datos!$AB$10:$AC$21,2,0),"")</f>
        <v>Moderado</v>
      </c>
      <c r="S118" s="123">
        <f>_xlfn.IFERROR(IF(OR(Q118=datos!$AB$10,Q118=datos!$AB$16),"",VLOOKUP(Q118,datos!$AB$10:$AD$21,3,0)),"")</f>
        <v>0.6</v>
      </c>
      <c r="T118" s="126" t="str">
        <f ca="1">_xlfn.IFERROR(INDIRECT("datos!"&amp;HLOOKUP(R118,calculo_imp,2,FALSE)&amp;VLOOKUP(O118,calculo_prob,2,FALSE)),"")</f>
        <v>Alto</v>
      </c>
      <c r="U118" s="95">
        <v>1</v>
      </c>
      <c r="V118" s="84" t="s">
        <v>1182</v>
      </c>
      <c r="W118" s="83" t="s">
        <v>1183</v>
      </c>
      <c r="X118" s="83" t="s">
        <v>1184</v>
      </c>
      <c r="Y118" s="83" t="s">
        <v>1185</v>
      </c>
      <c r="Z118" s="83" t="s">
        <v>1186</v>
      </c>
      <c r="AA118" s="83" t="s">
        <v>1187</v>
      </c>
      <c r="AB118" s="83" t="s">
        <v>1188</v>
      </c>
      <c r="AC118" s="83" t="s">
        <v>1189</v>
      </c>
      <c r="AD118" s="83" t="s">
        <v>1181</v>
      </c>
      <c r="AE118" s="92" t="str">
        <f>IF(AF118="","",VLOOKUP(AF118,datos!$AT$6:$AU$9,2,0))</f>
        <v>Probabilidad</v>
      </c>
      <c r="AF118" s="84" t="s">
        <v>80</v>
      </c>
      <c r="AG118" s="84" t="s">
        <v>84</v>
      </c>
      <c r="AH118" s="87">
        <f>IF(AND(AF118="",AG118=""),"",IF(AF118="",0,VLOOKUP(AF118,datos!$AP$3:$AR$7,3,0))+IF(AG118="",0,VLOOKUP(AG118,datos!$AP$3:$AR$7,3,0)))</f>
        <v>0.4</v>
      </c>
      <c r="AI118" s="113" t="str">
        <f>IF(OR(AJ118="",AJ118=0),"",IF(AJ118&lt;=datos!$AC$3,datos!$AE$3,IF(AJ118&lt;=datos!$AC$4,datos!$AE$4,IF(AJ118&lt;=datos!$AC$5,datos!$AE$5,IF(AJ118&lt;=datos!$AC$6,datos!$AE$6,IF(AJ118&lt;=datos!$AC$7,datos!$AE$7,""))))))</f>
        <v>Media</v>
      </c>
      <c r="AJ118" s="106">
        <f>IF(AE118="","",IF(U118=1,IF(AE118="Probabilidad",P118-(P118*AH118),P118),IF(AE118="Probabilidad",#REF!-(#REF!*AH118),#REF!)))</f>
        <v>0.6</v>
      </c>
      <c r="AK118" s="107" t="str">
        <f>+IF(AL118&lt;=datos!$AD$11,datos!$AC$11,IF(AL118&lt;=datos!$AD$12,datos!$AC$12,IF(AL118&lt;=datos!$AD$13,datos!$AC$13,IF(AL118&lt;=datos!$AD$14,datos!$AC$14,IF(AL118&lt;=datos!$AD$15,datos!$AC$15,"")))))</f>
        <v>Moderado</v>
      </c>
      <c r="AL118" s="106">
        <f>IF(AE118="","",IF(U118=1,IF(AE118="Impacto",S118-(S118*AH118),S118),IF(AE118="Impacto",#REF!-(#REF!*AH118),#REF!)))</f>
        <v>0.6</v>
      </c>
      <c r="AM118" s="107" t="str">
        <f aca="true" ca="1" t="shared" si="17" ref="AM118:AM140">_xlfn.IFERROR(INDIRECT("datos!"&amp;HLOOKUP(AK118,calculo_imp,2,FALSE)&amp;VLOOKUP(AI118,calculo_prob,2,FALSE)),"")</f>
        <v>Moderado</v>
      </c>
      <c r="AN118" s="139" t="s">
        <v>92</v>
      </c>
      <c r="AO118" s="137" t="s">
        <v>1200</v>
      </c>
      <c r="AP118" s="138" t="s">
        <v>1198</v>
      </c>
      <c r="AQ118" s="121" t="s">
        <v>1201</v>
      </c>
    </row>
    <row r="119" spans="1:43" ht="108.75" thickBot="1">
      <c r="A119" s="132">
        <v>53</v>
      </c>
      <c r="B119" s="84" t="s">
        <v>42</v>
      </c>
      <c r="C119" s="84" t="s">
        <v>208</v>
      </c>
      <c r="D119" s="92" t="str">
        <f>_xlfn.IFERROR(VLOOKUP(B119,datos!$B$1:$C$21,2,0),"")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19" s="84" t="s">
        <v>54</v>
      </c>
      <c r="F119" s="84" t="s">
        <v>1170</v>
      </c>
      <c r="G119" s="84" t="s">
        <v>1171</v>
      </c>
      <c r="H119" s="84" t="s">
        <v>194</v>
      </c>
      <c r="I119" s="84" t="s">
        <v>1172</v>
      </c>
      <c r="J119" s="84" t="s">
        <v>1173</v>
      </c>
      <c r="K119" s="84" t="s">
        <v>162</v>
      </c>
      <c r="L119" s="133" t="s">
        <v>167</v>
      </c>
      <c r="M119" s="121" t="s">
        <v>12</v>
      </c>
      <c r="N119" s="134">
        <v>226</v>
      </c>
      <c r="O119" s="130" t="str">
        <f>_xlfn.IFERROR(VLOOKUP(P119,datos!$AC$2:$AE$7,3,0),"")</f>
        <v>Media</v>
      </c>
      <c r="P119" s="123">
        <f>+IF(OR(N119="",N119=0),"",IF(N119&lt;=datos!$AD$3,datos!$AC$3,IF(AND(N119&gt;datos!$AD$3,N119&lt;=datos!$AD$4),datos!$AC$4,IF(AND(N119&gt;datos!$AD$4,N119&lt;=datos!$AD$5),datos!$AC$5,IF(AND(N119&gt;datos!$AD$5,N119&lt;=datos!$AD$6),datos!$AC$6,IF(N119&gt;datos!$AD$7,datos!$AC$7,0))))))</f>
        <v>0.6</v>
      </c>
      <c r="Q119" s="84" t="s">
        <v>145</v>
      </c>
      <c r="R119" s="125" t="str">
        <f>_xlfn.IFERROR(VLOOKUP(Q119,datos!$AB$10:$AC$21,2,0),"")</f>
        <v>Moderado</v>
      </c>
      <c r="S119" s="123">
        <f>_xlfn.IFERROR(IF(OR(Q119=datos!$AB$10,Q119=datos!$AB$16),"",VLOOKUP(Q119,datos!$AB$10:$AD$21,3,0)),"")</f>
        <v>0.6</v>
      </c>
      <c r="T119" s="126" t="str">
        <f ca="1">_xlfn.IFERROR(INDIRECT("datos!"&amp;HLOOKUP(R119,calculo_imp,2,FALSE)&amp;VLOOKUP(O119,calculo_prob,2,FALSE)),"")</f>
        <v>Moderado</v>
      </c>
      <c r="U119" s="95">
        <v>1</v>
      </c>
      <c r="V119" s="84" t="s">
        <v>1190</v>
      </c>
      <c r="W119" s="83" t="s">
        <v>1191</v>
      </c>
      <c r="X119" s="83" t="s">
        <v>354</v>
      </c>
      <c r="Y119" s="83" t="s">
        <v>1192</v>
      </c>
      <c r="Z119" s="83" t="s">
        <v>1193</v>
      </c>
      <c r="AA119" s="83" t="s">
        <v>1194</v>
      </c>
      <c r="AB119" s="83" t="s">
        <v>1195</v>
      </c>
      <c r="AC119" s="83" t="s">
        <v>1196</v>
      </c>
      <c r="AD119" s="83" t="s">
        <v>1181</v>
      </c>
      <c r="AE119" s="92" t="str">
        <f>IF(AF119="","",VLOOKUP(AF119,datos!$AT$6:$AU$9,2,0))</f>
        <v>Probabilidad</v>
      </c>
      <c r="AF119" s="84" t="s">
        <v>80</v>
      </c>
      <c r="AG119" s="84" t="s">
        <v>84</v>
      </c>
      <c r="AH119" s="87">
        <f>IF(AND(AF119="",AG119=""),"",IF(AF119="",0,VLOOKUP(AF119,datos!$AP$3:$AR$7,3,0))+IF(AG119="",0,VLOOKUP(AG119,datos!$AP$3:$AR$7,3,0)))</f>
        <v>0.4</v>
      </c>
      <c r="AI119" s="113" t="str">
        <f>IF(OR(AJ119="",AJ119=0),"",IF(AJ119&lt;=datos!$AC$3,datos!$AE$3,IF(AJ119&lt;=datos!$AC$4,datos!$AE$4,IF(AJ119&lt;=datos!$AC$5,datos!$AE$5,IF(AJ119&lt;=datos!$AC$6,datos!$AE$6,IF(AJ119&lt;=datos!$AC$7,datos!$AE$7,""))))))</f>
        <v>Baja</v>
      </c>
      <c r="AJ119" s="106">
        <f>IF(AE119="","",IF(U119=1,IF(AE119="Probabilidad",P119-(P119*AH119),P119),IF(AE119="Probabilidad",#REF!-(#REF!*AH119),#REF!)))</f>
        <v>0.36</v>
      </c>
      <c r="AK119" s="107" t="str">
        <f>+IF(AL119&lt;=datos!$AD$11,datos!$AC$11,IF(AL119&lt;=datos!$AD$12,datos!$AC$12,IF(AL119&lt;=datos!$AD$13,datos!$AC$13,IF(AL119&lt;=datos!$AD$14,datos!$AC$14,IF(AL119&lt;=datos!$AD$15,datos!$AC$15,"")))))</f>
        <v>Moderado</v>
      </c>
      <c r="AL119" s="106">
        <f>IF(AE119="","",IF(U119=1,IF(AE119="Impacto",S119-(S119*AH119),S119),IF(AE119="Impacto",#REF!-(#REF!*AH119),#REF!)))</f>
        <v>0.6</v>
      </c>
      <c r="AM119" s="107" t="str">
        <f ca="1" t="shared" si="17"/>
        <v>Moderado</v>
      </c>
      <c r="AN119" s="139" t="s">
        <v>92</v>
      </c>
      <c r="AO119" s="137" t="s">
        <v>1202</v>
      </c>
      <c r="AP119" s="138" t="s">
        <v>1198</v>
      </c>
      <c r="AQ119" s="121" t="s">
        <v>1203</v>
      </c>
    </row>
    <row r="120" spans="1:43" ht="72">
      <c r="A120" s="153">
        <v>54</v>
      </c>
      <c r="B120" s="155" t="s">
        <v>42</v>
      </c>
      <c r="C120" s="155" t="s">
        <v>208</v>
      </c>
      <c r="D120" s="159" t="str">
        <f>_xlfn.IFERROR(VLOOKUP(B120,datos!$B$1:$C$21,2,0),"")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0" s="155" t="s">
        <v>55</v>
      </c>
      <c r="F120" s="155" t="s">
        <v>1204</v>
      </c>
      <c r="G120" s="155" t="s">
        <v>1205</v>
      </c>
      <c r="H120" s="155" t="s">
        <v>194</v>
      </c>
      <c r="I120" s="155"/>
      <c r="J120" s="155" t="s">
        <v>1206</v>
      </c>
      <c r="K120" s="155" t="s">
        <v>162</v>
      </c>
      <c r="L120" s="161" t="s">
        <v>167</v>
      </c>
      <c r="M120" s="151" t="s">
        <v>233</v>
      </c>
      <c r="N120" s="163">
        <v>15941</v>
      </c>
      <c r="O120" s="165" t="str">
        <f>_xlfn.IFERROR(VLOOKUP(P120,datos!$AC$2:$AE$7,3,0),"")</f>
        <v>Muy Alta</v>
      </c>
      <c r="P120" s="141">
        <f>+IF(OR(N120="",N120=0),"",IF(N120&lt;=datos!$AD$3,datos!$AC$3,IF(AND(N120&gt;datos!$AD$3,N120&lt;=datos!$AD$4),datos!$AC$4,IF(AND(N120&gt;datos!$AD$4,N120&lt;=datos!$AD$5),datos!$AC$5,IF(AND(N120&gt;datos!$AD$5,N120&lt;=datos!$AD$6),datos!$AC$6,IF(N120&gt;datos!$AD$7,datos!$AC$7,0))))))</f>
        <v>1</v>
      </c>
      <c r="Q120" s="155" t="s">
        <v>150</v>
      </c>
      <c r="R120" s="157" t="str">
        <f>_xlfn.IFERROR(VLOOKUP(Q120,datos!$AB$10:$AC$21,2,0),"")</f>
        <v>Mayor</v>
      </c>
      <c r="S120" s="141">
        <f>_xlfn.IFERROR(IF(OR(Q120=datos!$AB$10,Q120=datos!$AB$16),"",VLOOKUP(Q120,datos!$AB$10:$AD$21,3,0)),"")</f>
        <v>0.8</v>
      </c>
      <c r="T120" s="143" t="str">
        <f ca="1">_xlfn.IFERROR(INDIRECT("datos!"&amp;HLOOKUP(R120,calculo_imp,2,FALSE)&amp;VLOOKUP(O120,calculo_prob,2,FALSE)),"")</f>
        <v>Alto</v>
      </c>
      <c r="U120" s="95">
        <v>1</v>
      </c>
      <c r="V120" s="84" t="s">
        <v>1216</v>
      </c>
      <c r="W120" s="83" t="s">
        <v>1217</v>
      </c>
      <c r="X120" s="83" t="s">
        <v>1218</v>
      </c>
      <c r="Y120" s="83" t="s">
        <v>1219</v>
      </c>
      <c r="Z120" s="83" t="s">
        <v>1220</v>
      </c>
      <c r="AA120" s="83" t="s">
        <v>1221</v>
      </c>
      <c r="AB120" s="83" t="s">
        <v>1222</v>
      </c>
      <c r="AC120" s="83" t="s">
        <v>1223</v>
      </c>
      <c r="AD120" s="83" t="s">
        <v>1224</v>
      </c>
      <c r="AE120" s="92" t="str">
        <f>IF(AF120="","",VLOOKUP(AF120,datos!$AT$6:$AU$9,2,0))</f>
        <v>Probabilidad</v>
      </c>
      <c r="AF120" s="84" t="s">
        <v>80</v>
      </c>
      <c r="AG120" s="84" t="s">
        <v>84</v>
      </c>
      <c r="AH120" s="87">
        <f>IF(AND(AF120="",AG120=""),"",IF(AF120="",0,VLOOKUP(AF120,datos!$AP$3:$AR$7,3,0))+IF(AG120="",0,VLOOKUP(AG120,datos!$AP$3:$AR$7,3,0)))</f>
        <v>0.4</v>
      </c>
      <c r="AI120" s="113" t="str">
        <f>IF(OR(AJ120="",AJ120=0),"",IF(AJ120&lt;=datos!$AC$3,datos!$AE$3,IF(AJ120&lt;=datos!$AC$4,datos!$AE$4,IF(AJ120&lt;=datos!$AC$5,datos!$AE$5,IF(AJ120&lt;=datos!$AC$6,datos!$AE$6,IF(AJ120&lt;=datos!$AC$7,datos!$AE$7,""))))))</f>
        <v>Media</v>
      </c>
      <c r="AJ120" s="106">
        <f>IF(AE120="","",IF(U120=1,IF(AE120="Probabilidad",P120-(P120*AH120),P120),IF(AE120="Probabilidad",#REF!-(#REF!*AH120),#REF!)))</f>
        <v>0.6</v>
      </c>
      <c r="AK120" s="107" t="str">
        <f>+IF(AL120&lt;=datos!$AD$11,datos!$AC$11,IF(AL120&lt;=datos!$AD$12,datos!$AC$12,IF(AL120&lt;=datos!$AD$13,datos!$AC$13,IF(AL120&lt;=datos!$AD$14,datos!$AC$14,IF(AL120&lt;=datos!$AD$15,datos!$AC$15,"")))))</f>
        <v>Mayor</v>
      </c>
      <c r="AL120" s="106">
        <f>IF(AE120="","",IF(U120=1,IF(AE120="Impacto",S120-(S120*AH120),S120),IF(AE120="Impacto",#REF!-(#REF!*AH120),#REF!)))</f>
        <v>0.8</v>
      </c>
      <c r="AM120" s="107" t="str">
        <f ca="1" t="shared" si="17"/>
        <v>Alto</v>
      </c>
      <c r="AN120" s="145" t="s">
        <v>92</v>
      </c>
      <c r="AO120" s="147" t="s">
        <v>1270</v>
      </c>
      <c r="AP120" s="149"/>
      <c r="AQ120" s="151" t="s">
        <v>1271</v>
      </c>
    </row>
    <row r="121" spans="1:43" ht="108">
      <c r="A121" s="154"/>
      <c r="B121" s="156"/>
      <c r="C121" s="156"/>
      <c r="D121" s="160"/>
      <c r="E121" s="156"/>
      <c r="F121" s="156"/>
      <c r="G121" s="156"/>
      <c r="H121" s="156"/>
      <c r="I121" s="156"/>
      <c r="J121" s="156"/>
      <c r="K121" s="156"/>
      <c r="L121" s="162"/>
      <c r="M121" s="152"/>
      <c r="N121" s="164"/>
      <c r="O121" s="166"/>
      <c r="P121" s="142"/>
      <c r="Q121" s="156"/>
      <c r="R121" s="158"/>
      <c r="S121" s="142" t="e">
        <f>IF(OR(#REF!=datos!$AB$10,#REF!=datos!$AB$16),"",VLOOKUP(#REF!,datos!$AA$10:$AC$21,3,0))</f>
        <v>#REF!</v>
      </c>
      <c r="T121" s="144"/>
      <c r="U121" s="96">
        <v>2</v>
      </c>
      <c r="V121" s="80" t="s">
        <v>1225</v>
      </c>
      <c r="W121" s="79" t="s">
        <v>1226</v>
      </c>
      <c r="X121" s="79" t="s">
        <v>345</v>
      </c>
      <c r="Y121" s="79" t="s">
        <v>1227</v>
      </c>
      <c r="Z121" s="79" t="s">
        <v>1228</v>
      </c>
      <c r="AA121" s="79" t="s">
        <v>1229</v>
      </c>
      <c r="AB121" s="79" t="s">
        <v>1230</v>
      </c>
      <c r="AC121" s="79" t="s">
        <v>1223</v>
      </c>
      <c r="AD121" s="79" t="s">
        <v>1224</v>
      </c>
      <c r="AE121" s="91" t="str">
        <f>IF(AF121="","",VLOOKUP(AF121,datos!$AT$6:$AU$9,2,0))</f>
        <v>Probabilidad</v>
      </c>
      <c r="AF121" s="80" t="s">
        <v>80</v>
      </c>
      <c r="AG121" s="80" t="s">
        <v>84</v>
      </c>
      <c r="AH121" s="88">
        <f>IF(AND(AF121="",AG121=""),"",IF(AF121="",0,VLOOKUP(AF121,datos!$AP$3:$AR$7,3,0))+IF(AG121="",0,VLOOKUP(AG121,datos!$AP$3:$AR$7,3,0)))</f>
        <v>0.4</v>
      </c>
      <c r="AI121" s="114" t="str">
        <f>IF(OR(AJ121="",AJ121=0),"",IF(AJ121&lt;=datos!$AC$3,datos!$AE$3,IF(AJ121&lt;=datos!$AC$4,datos!$AE$4,IF(AJ121&lt;=datos!$AC$5,datos!$AE$5,IF(AJ121&lt;=datos!$AC$6,datos!$AE$6,IF(AJ121&lt;=datos!$AC$7,datos!$AE$7,""))))))</f>
        <v>Baja</v>
      </c>
      <c r="AJ121" s="109">
        <f aca="true" t="shared" si="18" ref="AJ121:AJ137">IF(AE121="","",IF(U121=1,IF(AE121="Probabilidad",P121-(P121*AH121),P121),IF(AE121="Probabilidad",AJ120-(AJ120*AH121),AJ120)))</f>
        <v>0.36</v>
      </c>
      <c r="AK121" s="110" t="str">
        <f>+IF(AL121&lt;=datos!$AD$11,datos!$AC$11,IF(AL121&lt;=datos!$AD$12,datos!$AC$12,IF(AL121&lt;=datos!$AD$13,datos!$AC$13,IF(AL121&lt;=datos!$AD$14,datos!$AC$14,IF(AL121&lt;=datos!$AD$15,datos!$AC$15,"")))))</f>
        <v>Mayor</v>
      </c>
      <c r="AL121" s="109">
        <f aca="true" t="shared" si="19" ref="AL121:AL137">IF(AE121="","",IF(U121=1,IF(AE121="Impacto",S121-(S121*AH121),S121),IF(AE121="Impacto",AL120-(AL120*AH121),AL120)))</f>
        <v>0.8</v>
      </c>
      <c r="AM121" s="110" t="str">
        <f ca="1" t="shared" si="17"/>
        <v>Alto</v>
      </c>
      <c r="AN121" s="146"/>
      <c r="AO121" s="148"/>
      <c r="AP121" s="150"/>
      <c r="AQ121" s="152"/>
    </row>
    <row r="122" spans="1:43" ht="108.75" thickBot="1">
      <c r="A122" s="154"/>
      <c r="B122" s="156"/>
      <c r="C122" s="156"/>
      <c r="D122" s="160"/>
      <c r="E122" s="156"/>
      <c r="F122" s="156"/>
      <c r="G122" s="156"/>
      <c r="H122" s="156"/>
      <c r="I122" s="156"/>
      <c r="J122" s="156"/>
      <c r="K122" s="156"/>
      <c r="L122" s="162"/>
      <c r="M122" s="152"/>
      <c r="N122" s="164"/>
      <c r="O122" s="166"/>
      <c r="P122" s="142"/>
      <c r="Q122" s="156"/>
      <c r="R122" s="158"/>
      <c r="S122" s="142" t="e">
        <f>IF(OR(#REF!=datos!$AB$10,#REF!=datos!$AB$16),"",VLOOKUP(#REF!,datos!$AA$10:$AC$21,3,0))</f>
        <v>#REF!</v>
      </c>
      <c r="T122" s="144"/>
      <c r="U122" s="96">
        <v>3</v>
      </c>
      <c r="V122" s="80" t="s">
        <v>1231</v>
      </c>
      <c r="W122" s="79" t="s">
        <v>1226</v>
      </c>
      <c r="X122" s="79" t="s">
        <v>1232</v>
      </c>
      <c r="Y122" s="79" t="s">
        <v>1233</v>
      </c>
      <c r="Z122" s="79" t="s">
        <v>1234</v>
      </c>
      <c r="AA122" s="79" t="s">
        <v>1235</v>
      </c>
      <c r="AB122" s="79" t="s">
        <v>1230</v>
      </c>
      <c r="AC122" s="79" t="s">
        <v>1223</v>
      </c>
      <c r="AD122" s="79" t="s">
        <v>1224</v>
      </c>
      <c r="AE122" s="91" t="str">
        <f>IF(AF122="","",VLOOKUP(AF122,datos!$AT$6:$AU$9,2,0))</f>
        <v>Probabilidad</v>
      </c>
      <c r="AF122" s="80" t="s">
        <v>80</v>
      </c>
      <c r="AG122" s="80" t="s">
        <v>84</v>
      </c>
      <c r="AH122" s="88">
        <f>IF(AND(AF122="",AG122=""),"",IF(AF122="",0,VLOOKUP(AF122,datos!$AP$3:$AR$7,3,0))+IF(AG122="",0,VLOOKUP(AG122,datos!$AP$3:$AR$7,3,0)))</f>
        <v>0.4</v>
      </c>
      <c r="AI122" s="114" t="str">
        <f>IF(OR(AJ122="",AJ122=0),"",IF(AJ122&lt;=datos!$AC$3,datos!$AE$3,IF(AJ122&lt;=datos!$AC$4,datos!$AE$4,IF(AJ122&lt;=datos!$AC$5,datos!$AE$5,IF(AJ122&lt;=datos!$AC$6,datos!$AE$6,IF(AJ122&lt;=datos!$AC$7,datos!$AE$7,""))))))</f>
        <v>Baja</v>
      </c>
      <c r="AJ122" s="109">
        <f t="shared" si="18"/>
        <v>0.216</v>
      </c>
      <c r="AK122" s="110" t="str">
        <f>+IF(AL122&lt;=datos!$AD$11,datos!$AC$11,IF(AL122&lt;=datos!$AD$12,datos!$AC$12,IF(AL122&lt;=datos!$AD$13,datos!$AC$13,IF(AL122&lt;=datos!$AD$14,datos!$AC$14,IF(AL122&lt;=datos!$AD$15,datos!$AC$15,"")))))</f>
        <v>Mayor</v>
      </c>
      <c r="AL122" s="109">
        <f t="shared" si="19"/>
        <v>0.8</v>
      </c>
      <c r="AM122" s="110" t="str">
        <f ca="1" t="shared" si="17"/>
        <v>Alto</v>
      </c>
      <c r="AN122" s="146"/>
      <c r="AO122" s="148"/>
      <c r="AP122" s="150"/>
      <c r="AQ122" s="152"/>
    </row>
    <row r="123" spans="1:43" ht="108.75" thickBot="1">
      <c r="A123" s="127">
        <v>55</v>
      </c>
      <c r="B123" s="82" t="s">
        <v>42</v>
      </c>
      <c r="C123" s="84" t="s">
        <v>208</v>
      </c>
      <c r="D123" s="92" t="str">
        <f>_xlfn.IFERROR(VLOOKUP(B123,datos!$B$1:$C$21,2,0),"")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3" s="82" t="s">
        <v>55</v>
      </c>
      <c r="F123" s="82" t="s">
        <v>1207</v>
      </c>
      <c r="G123" s="82" t="s">
        <v>1208</v>
      </c>
      <c r="H123" s="84" t="s">
        <v>194</v>
      </c>
      <c r="I123" s="84"/>
      <c r="J123" s="82" t="s">
        <v>1209</v>
      </c>
      <c r="K123" s="82" t="s">
        <v>162</v>
      </c>
      <c r="L123" s="128" t="s">
        <v>167</v>
      </c>
      <c r="M123" s="122" t="s">
        <v>233</v>
      </c>
      <c r="N123" s="129">
        <v>7200</v>
      </c>
      <c r="O123" s="135" t="str">
        <f>_xlfn.IFERROR(VLOOKUP(P123,datos!$AC$2:$AE$7,3,0),"")</f>
        <v>Muy Alta</v>
      </c>
      <c r="P123" s="131">
        <f>+IF(OR(N123="",N123=0),"",IF(N123&lt;=datos!$AD$3,datos!$AC$3,IF(AND(N123&gt;datos!$AD$3,N123&lt;=datos!$AD$4),datos!$AC$4,IF(AND(N123&gt;datos!$AD$4,N123&lt;=datos!$AD$5),datos!$AC$5,IF(AND(N123&gt;datos!$AD$5,N123&lt;=datos!$AD$6),datos!$AC$6,IF(N123&gt;datos!$AD$7,datos!$AC$7,0))))))</f>
        <v>1</v>
      </c>
      <c r="Q123" s="82" t="s">
        <v>144</v>
      </c>
      <c r="R123" s="136" t="str">
        <f>_xlfn.IFERROR(VLOOKUP(Q123,datos!$AB$10:$AC$21,2,0),"")</f>
        <v>Leve</v>
      </c>
      <c r="S123" s="131">
        <f>_xlfn.IFERROR(IF(OR(Q123=datos!$AB$10,Q123=datos!$AB$16),"",VLOOKUP(Q123,datos!$AB$10:$AD$21,3,0)),"")</f>
        <v>0.2</v>
      </c>
      <c r="T123" s="124" t="str">
        <f ca="1">_xlfn.IFERROR(INDIRECT("datos!"&amp;HLOOKUP(R123,calculo_imp,2,FALSE)&amp;VLOOKUP(O123,calculo_prob,2,FALSE)),"")</f>
        <v>Alto</v>
      </c>
      <c r="U123" s="98">
        <v>1</v>
      </c>
      <c r="V123" s="82" t="s">
        <v>1236</v>
      </c>
      <c r="W123" s="81" t="s">
        <v>1237</v>
      </c>
      <c r="X123" s="81" t="s">
        <v>1238</v>
      </c>
      <c r="Y123" s="81" t="s">
        <v>1239</v>
      </c>
      <c r="Z123" s="81" t="s">
        <v>1240</v>
      </c>
      <c r="AA123" s="81" t="s">
        <v>1241</v>
      </c>
      <c r="AB123" s="81" t="s">
        <v>1242</v>
      </c>
      <c r="AC123" s="81" t="s">
        <v>1243</v>
      </c>
      <c r="AD123" s="81" t="s">
        <v>1224</v>
      </c>
      <c r="AE123" s="90" t="str">
        <f>IF(AF123="","",VLOOKUP(AF123,datos!$AT$6:$AU$9,2,0))</f>
        <v>Probabilidad</v>
      </c>
      <c r="AF123" s="82" t="s">
        <v>80</v>
      </c>
      <c r="AG123" s="82" t="s">
        <v>84</v>
      </c>
      <c r="AH123" s="87">
        <f>IF(AND(AF123="",AG123=""),"",IF(AF123="",0,VLOOKUP(AF123,datos!$AP$3:$AR$7,3,0))+IF(AG123="",0,VLOOKUP(AG123,datos!$AP$3:$AR$7,3,0)))</f>
        <v>0.4</v>
      </c>
      <c r="AI123" s="113" t="str">
        <f>IF(OR(AJ123="",AJ123=0),"",IF(AJ123&lt;=datos!$AC$3,datos!$AE$3,IF(AJ123&lt;=datos!$AC$4,datos!$AE$4,IF(AJ123&lt;=datos!$AC$5,datos!$AE$5,IF(AJ123&lt;=datos!$AC$6,datos!$AE$6,IF(AJ123&lt;=datos!$AC$7,datos!$AE$7,""))))))</f>
        <v>Media</v>
      </c>
      <c r="AJ123" s="106">
        <f>IF(AE123="","",IF(U123=1,IF(AE123="Probabilidad",P123-(P123*AH123),P123),IF(AE123="Probabilidad",#REF!-(#REF!*AH123),#REF!)))</f>
        <v>0.6</v>
      </c>
      <c r="AK123" s="107" t="str">
        <f>+IF(AL123&lt;=datos!$AD$11,datos!$AC$11,IF(AL123&lt;=datos!$AD$12,datos!$AC$12,IF(AL123&lt;=datos!$AD$13,datos!$AC$13,IF(AL123&lt;=datos!$AD$14,datos!$AC$14,IF(AL123&lt;=datos!$AD$15,datos!$AC$15,"")))))</f>
        <v>Leve</v>
      </c>
      <c r="AL123" s="106">
        <f>IF(AE123="","",IF(U123=1,IF(AE123="Impacto",S123-(S123*AH123),S123),IF(AE123="Impacto",#REF!-(#REF!*AH123),#REF!)))</f>
        <v>0.2</v>
      </c>
      <c r="AM123" s="107" t="str">
        <f ca="1" t="shared" si="17"/>
        <v>Moderado</v>
      </c>
      <c r="AN123" s="139" t="s">
        <v>92</v>
      </c>
      <c r="AO123" s="137" t="s">
        <v>1272</v>
      </c>
      <c r="AP123" s="138"/>
      <c r="AQ123" s="121" t="s">
        <v>1273</v>
      </c>
    </row>
    <row r="124" spans="1:43" ht="156.75" thickBot="1">
      <c r="A124" s="132">
        <v>56</v>
      </c>
      <c r="B124" s="84" t="s">
        <v>42</v>
      </c>
      <c r="C124" s="84" t="s">
        <v>208</v>
      </c>
      <c r="D124" s="92" t="str">
        <f>_xlfn.IFERROR(VLOOKUP(B124,datos!$B$1:$C$21,2,0),"")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4" s="84" t="s">
        <v>54</v>
      </c>
      <c r="F124" s="84" t="s">
        <v>1210</v>
      </c>
      <c r="G124" s="84" t="s">
        <v>1211</v>
      </c>
      <c r="H124" s="84" t="s">
        <v>194</v>
      </c>
      <c r="I124" s="84"/>
      <c r="J124" s="84" t="s">
        <v>1212</v>
      </c>
      <c r="K124" s="84" t="s">
        <v>162</v>
      </c>
      <c r="L124" s="133" t="s">
        <v>167</v>
      </c>
      <c r="M124" s="121" t="s">
        <v>233</v>
      </c>
      <c r="N124" s="134">
        <v>48</v>
      </c>
      <c r="O124" s="130" t="str">
        <f>_xlfn.IFERROR(VLOOKUP(P124,datos!$AC$2:$AE$7,3,0),"")</f>
        <v>Media</v>
      </c>
      <c r="P124" s="123">
        <f>+IF(OR(N124="",N124=0),"",IF(N124&lt;=datos!$AD$3,datos!$AC$3,IF(AND(N124&gt;datos!$AD$3,N124&lt;=datos!$AD$4),datos!$AC$4,IF(AND(N124&gt;datos!$AD$4,N124&lt;=datos!$AD$5),datos!$AC$5,IF(AND(N124&gt;datos!$AD$5,N124&lt;=datos!$AD$6),datos!$AC$6,IF(N124&gt;datos!$AD$7,datos!$AC$7,0))))))</f>
        <v>0.6</v>
      </c>
      <c r="Q124" s="84" t="s">
        <v>144</v>
      </c>
      <c r="R124" s="125" t="str">
        <f>_xlfn.IFERROR(VLOOKUP(Q124,datos!$AB$10:$AC$21,2,0),"")</f>
        <v>Leve</v>
      </c>
      <c r="S124" s="123">
        <f>_xlfn.IFERROR(IF(OR(Q124=datos!$AB$10,Q124=datos!$AB$16),"",VLOOKUP(Q124,datos!$AB$10:$AD$21,3,0)),"")</f>
        <v>0.2</v>
      </c>
      <c r="T124" s="126" t="str">
        <f ca="1">_xlfn.IFERROR(INDIRECT("datos!"&amp;HLOOKUP(R124,calculo_imp,2,FALSE)&amp;VLOOKUP(O124,calculo_prob,2,FALSE)),"")</f>
        <v>Moderado</v>
      </c>
      <c r="U124" s="95">
        <v>1</v>
      </c>
      <c r="V124" s="84" t="s">
        <v>1244</v>
      </c>
      <c r="W124" s="83" t="s">
        <v>1245</v>
      </c>
      <c r="X124" s="83" t="s">
        <v>1246</v>
      </c>
      <c r="Y124" s="83" t="s">
        <v>1247</v>
      </c>
      <c r="Z124" s="83" t="s">
        <v>1248</v>
      </c>
      <c r="AA124" s="83" t="s">
        <v>1249</v>
      </c>
      <c r="AB124" s="83" t="s">
        <v>1250</v>
      </c>
      <c r="AC124" s="83" t="s">
        <v>1251</v>
      </c>
      <c r="AD124" s="83" t="s">
        <v>1252</v>
      </c>
      <c r="AE124" s="92" t="str">
        <f>IF(AF124="","",VLOOKUP(AF124,datos!$AT$6:$AU$9,2,0))</f>
        <v>Probabilidad</v>
      </c>
      <c r="AF124" s="84" t="s">
        <v>80</v>
      </c>
      <c r="AG124" s="84" t="s">
        <v>84</v>
      </c>
      <c r="AH124" s="87">
        <f>IF(AND(AF124="",AG124=""),"",IF(AF124="",0,VLOOKUP(AF124,datos!$AP$3:$AR$7,3,0))+IF(AG124="",0,VLOOKUP(AG124,datos!$AP$3:$AR$7,3,0)))</f>
        <v>0.4</v>
      </c>
      <c r="AI124" s="113" t="str">
        <f>IF(OR(AJ124="",AJ124=0),"",IF(AJ124&lt;=datos!$AC$3,datos!$AE$3,IF(AJ124&lt;=datos!$AC$4,datos!$AE$4,IF(AJ124&lt;=datos!$AC$5,datos!$AE$5,IF(AJ124&lt;=datos!$AC$6,datos!$AE$6,IF(AJ124&lt;=datos!$AC$7,datos!$AE$7,""))))))</f>
        <v>Baja</v>
      </c>
      <c r="AJ124" s="106">
        <f>IF(AE124="","",IF(U124=1,IF(AE124="Probabilidad",P124-(P124*AH124),P124),IF(AE124="Probabilidad",#REF!-(#REF!*AH124),#REF!)))</f>
        <v>0.36</v>
      </c>
      <c r="AK124" s="107" t="str">
        <f>+IF(AL124&lt;=datos!$AD$11,datos!$AC$11,IF(AL124&lt;=datos!$AD$12,datos!$AC$12,IF(AL124&lt;=datos!$AD$13,datos!$AC$13,IF(AL124&lt;=datos!$AD$14,datos!$AC$14,IF(AL124&lt;=datos!$AD$15,datos!$AC$15,"")))))</f>
        <v>Leve</v>
      </c>
      <c r="AL124" s="106">
        <f>IF(AE124="","",IF(U124=1,IF(AE124="Impacto",S124-(S124*AH124),S124),IF(AE124="Impacto",#REF!-(#REF!*AH124),#REF!)))</f>
        <v>0.2</v>
      </c>
      <c r="AM124" s="107" t="str">
        <f ca="1" t="shared" si="17"/>
        <v>Bajo</v>
      </c>
      <c r="AN124" s="139" t="s">
        <v>92</v>
      </c>
      <c r="AO124" s="137" t="s">
        <v>1274</v>
      </c>
      <c r="AP124" s="138"/>
      <c r="AQ124" s="121" t="s">
        <v>1275</v>
      </c>
    </row>
    <row r="125" spans="1:43" ht="84">
      <c r="A125" s="153">
        <v>57</v>
      </c>
      <c r="B125" s="155" t="s">
        <v>42</v>
      </c>
      <c r="C125" s="155" t="s">
        <v>208</v>
      </c>
      <c r="D125" s="159" t="str">
        <f>_xlfn.IFERROR(VLOOKUP(B125,datos!$B$1:$C$21,2,0),"")</f>
        <v>Prevenir y controlar factores de riesgo individual y colectivo a través de acciones y estrategias de inspección, vigilancia y control para mejorar la calidad de vida y salud de la población del Distrito Capital en cumplimiento de la normatividad vigente y en el marco del Plan Territorial de Salud y Sistema Obligatorio de Garantía de la Calidad.</v>
      </c>
      <c r="E125" s="155" t="s">
        <v>54</v>
      </c>
      <c r="F125" s="155" t="s">
        <v>1213</v>
      </c>
      <c r="G125" s="155" t="s">
        <v>1214</v>
      </c>
      <c r="H125" s="155" t="s">
        <v>194</v>
      </c>
      <c r="I125" s="155"/>
      <c r="J125" s="155" t="s">
        <v>1215</v>
      </c>
      <c r="K125" s="155" t="s">
        <v>162</v>
      </c>
      <c r="L125" s="161" t="s">
        <v>167</v>
      </c>
      <c r="M125" s="151" t="s">
        <v>233</v>
      </c>
      <c r="N125" s="163">
        <v>240</v>
      </c>
      <c r="O125" s="165" t="str">
        <f>_xlfn.IFERROR(VLOOKUP(P125,datos!$AC$2:$AE$7,3,0),"")</f>
        <v>Media</v>
      </c>
      <c r="P125" s="141">
        <f>+IF(OR(N125="",N125=0),"",IF(N125&lt;=datos!$AD$3,datos!$AC$3,IF(AND(N125&gt;datos!$AD$3,N125&lt;=datos!$AD$4),datos!$AC$4,IF(AND(N125&gt;datos!$AD$4,N125&lt;=datos!$AD$5),datos!$AC$5,IF(AND(N125&gt;datos!$AD$5,N125&lt;=datos!$AD$6),datos!$AC$6,IF(N125&gt;datos!$AD$7,datos!$AC$7,0))))))</f>
        <v>0.6</v>
      </c>
      <c r="Q125" s="155" t="s">
        <v>144</v>
      </c>
      <c r="R125" s="157" t="str">
        <f>_xlfn.IFERROR(VLOOKUP(Q125,datos!$AB$10:$AC$21,2,0),"")</f>
        <v>Leve</v>
      </c>
      <c r="S125" s="141">
        <f>_xlfn.IFERROR(IF(OR(Q125=datos!$AB$10,Q125=datos!$AB$16),"",VLOOKUP(Q125,datos!$AB$10:$AD$21,3,0)),"")</f>
        <v>0.2</v>
      </c>
      <c r="T125" s="143" t="str">
        <f ca="1">_xlfn.IFERROR(INDIRECT("datos!"&amp;HLOOKUP(R125,calculo_imp,2,FALSE)&amp;VLOOKUP(O125,calculo_prob,2,FALSE)),"")</f>
        <v>Moderado</v>
      </c>
      <c r="U125" s="95">
        <v>1</v>
      </c>
      <c r="V125" s="84" t="s">
        <v>1253</v>
      </c>
      <c r="W125" s="83" t="s">
        <v>1254</v>
      </c>
      <c r="X125" s="83" t="s">
        <v>1255</v>
      </c>
      <c r="Y125" s="83" t="s">
        <v>1256</v>
      </c>
      <c r="Z125" s="83" t="s">
        <v>1257</v>
      </c>
      <c r="AA125" s="83" t="s">
        <v>1258</v>
      </c>
      <c r="AB125" s="83" t="s">
        <v>1259</v>
      </c>
      <c r="AC125" s="83" t="s">
        <v>1260</v>
      </c>
      <c r="AD125" s="83" t="s">
        <v>1252</v>
      </c>
      <c r="AE125" s="92" t="str">
        <f>IF(AF125="","",VLOOKUP(AF125,datos!$AT$6:$AU$9,2,0))</f>
        <v>Probabilidad</v>
      </c>
      <c r="AF125" s="84" t="s">
        <v>80</v>
      </c>
      <c r="AG125" s="84" t="s">
        <v>84</v>
      </c>
      <c r="AH125" s="87">
        <f>IF(AND(AF125="",AG125=""),"",IF(AF125="",0,VLOOKUP(AF125,datos!$AP$3:$AR$7,3,0))+IF(AG125="",0,VLOOKUP(AG125,datos!$AP$3:$AR$7,3,0)))</f>
        <v>0.4</v>
      </c>
      <c r="AI125" s="113" t="str">
        <f>IF(OR(AJ125="",AJ125=0),"",IF(AJ125&lt;=datos!$AC$3,datos!$AE$3,IF(AJ125&lt;=datos!$AC$4,datos!$AE$4,IF(AJ125&lt;=datos!$AC$5,datos!$AE$5,IF(AJ125&lt;=datos!$AC$6,datos!$AE$6,IF(AJ125&lt;=datos!$AC$7,datos!$AE$7,""))))))</f>
        <v>Baja</v>
      </c>
      <c r="AJ125" s="106">
        <f>IF(AE125="","",IF(U125=1,IF(AE125="Probabilidad",P125-(P125*AH125),P125),IF(AE125="Probabilidad",#REF!-(#REF!*AH125),#REF!)))</f>
        <v>0.36</v>
      </c>
      <c r="AK125" s="107" t="str">
        <f>+IF(AL125&lt;=datos!$AD$11,datos!$AC$11,IF(AL125&lt;=datos!$AD$12,datos!$AC$12,IF(AL125&lt;=datos!$AD$13,datos!$AC$13,IF(AL125&lt;=datos!$AD$14,datos!$AC$14,IF(AL125&lt;=datos!$AD$15,datos!$AC$15,"")))))</f>
        <v>Leve</v>
      </c>
      <c r="AL125" s="106">
        <f>IF(AE125="","",IF(U125=1,IF(AE125="Impacto",S125-(S125*AH125),S125),IF(AE125="Impacto",#REF!-(#REF!*AH125),#REF!)))</f>
        <v>0.2</v>
      </c>
      <c r="AM125" s="107" t="str">
        <f ca="1" t="shared" si="17"/>
        <v>Bajo</v>
      </c>
      <c r="AN125" s="145" t="s">
        <v>92</v>
      </c>
      <c r="AO125" s="147" t="s">
        <v>1276</v>
      </c>
      <c r="AP125" s="149"/>
      <c r="AQ125" s="151" t="s">
        <v>1277</v>
      </c>
    </row>
    <row r="126" spans="1:43" ht="120">
      <c r="A126" s="154"/>
      <c r="B126" s="156"/>
      <c r="C126" s="156"/>
      <c r="D126" s="160"/>
      <c r="E126" s="156"/>
      <c r="F126" s="156"/>
      <c r="G126" s="156"/>
      <c r="H126" s="156"/>
      <c r="I126" s="156"/>
      <c r="J126" s="156"/>
      <c r="K126" s="156"/>
      <c r="L126" s="162"/>
      <c r="M126" s="152"/>
      <c r="N126" s="164"/>
      <c r="O126" s="166"/>
      <c r="P126" s="142"/>
      <c r="Q126" s="156"/>
      <c r="R126" s="158"/>
      <c r="S126" s="142" t="e">
        <f>IF(OR(#REF!=datos!$AB$10,#REF!=datos!$AB$16),"",VLOOKUP(#REF!,datos!$AA$10:$AC$21,3,0))</f>
        <v>#REF!</v>
      </c>
      <c r="T126" s="144"/>
      <c r="U126" s="96">
        <v>2</v>
      </c>
      <c r="V126" s="80" t="s">
        <v>1261</v>
      </c>
      <c r="W126" s="79" t="s">
        <v>1254</v>
      </c>
      <c r="X126" s="79" t="s">
        <v>1255</v>
      </c>
      <c r="Y126" s="79" t="s">
        <v>1262</v>
      </c>
      <c r="Z126" s="79" t="s">
        <v>1263</v>
      </c>
      <c r="AA126" s="79" t="s">
        <v>1264</v>
      </c>
      <c r="AB126" s="79" t="s">
        <v>1265</v>
      </c>
      <c r="AC126" s="79" t="s">
        <v>1260</v>
      </c>
      <c r="AD126" s="79" t="s">
        <v>1252</v>
      </c>
      <c r="AE126" s="91" t="str">
        <f>IF(AF126="","",VLOOKUP(AF126,datos!$AT$6:$AU$9,2,0))</f>
        <v>Probabilidad</v>
      </c>
      <c r="AF126" s="80" t="s">
        <v>80</v>
      </c>
      <c r="AG126" s="80" t="s">
        <v>84</v>
      </c>
      <c r="AH126" s="88">
        <f>IF(AND(AF126="",AG126=""),"",IF(AF126="",0,VLOOKUP(AF126,datos!$AP$3:$AR$7,3,0))+IF(AG126="",0,VLOOKUP(AG126,datos!$AP$3:$AR$7,3,0)))</f>
        <v>0.4</v>
      </c>
      <c r="AI126" s="114" t="str">
        <f>IF(OR(AJ126="",AJ126=0),"",IF(AJ126&lt;=datos!$AC$3,datos!$AE$3,IF(AJ126&lt;=datos!$AC$4,datos!$AE$4,IF(AJ126&lt;=datos!$AC$5,datos!$AE$5,IF(AJ126&lt;=datos!$AC$6,datos!$AE$6,IF(AJ126&lt;=datos!$AC$7,datos!$AE$7,""))))))</f>
        <v>Baja</v>
      </c>
      <c r="AJ126" s="109">
        <f t="shared" si="18"/>
        <v>0.216</v>
      </c>
      <c r="AK126" s="110" t="str">
        <f>+IF(AL126&lt;=datos!$AD$11,datos!$AC$11,IF(AL126&lt;=datos!$AD$12,datos!$AC$12,IF(AL126&lt;=datos!$AD$13,datos!$AC$13,IF(AL126&lt;=datos!$AD$14,datos!$AC$14,IF(AL126&lt;=datos!$AD$15,datos!$AC$15,"")))))</f>
        <v>Leve</v>
      </c>
      <c r="AL126" s="109">
        <f t="shared" si="19"/>
        <v>0.2</v>
      </c>
      <c r="AM126" s="110" t="str">
        <f ca="1" t="shared" si="17"/>
        <v>Bajo</v>
      </c>
      <c r="AN126" s="146"/>
      <c r="AO126" s="148"/>
      <c r="AP126" s="150"/>
      <c r="AQ126" s="152"/>
    </row>
    <row r="127" spans="1:43" ht="120.75" thickBot="1">
      <c r="A127" s="154"/>
      <c r="B127" s="156"/>
      <c r="C127" s="156"/>
      <c r="D127" s="160"/>
      <c r="E127" s="156"/>
      <c r="F127" s="156"/>
      <c r="G127" s="156"/>
      <c r="H127" s="156"/>
      <c r="I127" s="156"/>
      <c r="J127" s="156"/>
      <c r="K127" s="156"/>
      <c r="L127" s="162"/>
      <c r="M127" s="152"/>
      <c r="N127" s="164"/>
      <c r="O127" s="166"/>
      <c r="P127" s="142"/>
      <c r="Q127" s="156"/>
      <c r="R127" s="158"/>
      <c r="S127" s="142" t="e">
        <f>IF(OR(#REF!=datos!$AB$10,#REF!=datos!$AB$16),"",VLOOKUP(#REF!,datos!$AA$10:$AC$21,3,0))</f>
        <v>#REF!</v>
      </c>
      <c r="T127" s="144"/>
      <c r="U127" s="96">
        <v>3</v>
      </c>
      <c r="V127" s="80" t="s">
        <v>1261</v>
      </c>
      <c r="W127" s="79" t="s">
        <v>1254</v>
      </c>
      <c r="X127" s="79" t="s">
        <v>1255</v>
      </c>
      <c r="Y127" s="79" t="s">
        <v>1266</v>
      </c>
      <c r="Z127" s="79" t="s">
        <v>1267</v>
      </c>
      <c r="AA127" s="79" t="s">
        <v>1268</v>
      </c>
      <c r="AB127" s="79" t="s">
        <v>1269</v>
      </c>
      <c r="AC127" s="79" t="s">
        <v>1260</v>
      </c>
      <c r="AD127" s="79" t="s">
        <v>1252</v>
      </c>
      <c r="AE127" s="91" t="str">
        <f>IF(AF127="","",VLOOKUP(AF127,datos!$AT$6:$AU$9,2,0))</f>
        <v>Probabilidad</v>
      </c>
      <c r="AF127" s="80" t="s">
        <v>80</v>
      </c>
      <c r="AG127" s="80" t="s">
        <v>84</v>
      </c>
      <c r="AH127" s="88">
        <f>IF(AND(AF127="",AG127=""),"",IF(AF127="",0,VLOOKUP(AF127,datos!$AP$3:$AR$7,3,0))+IF(AG127="",0,VLOOKUP(AG127,datos!$AP$3:$AR$7,3,0)))</f>
        <v>0.4</v>
      </c>
      <c r="AI127" s="114" t="str">
        <f>IF(OR(AJ127="",AJ127=0),"",IF(AJ127&lt;=datos!$AC$3,datos!$AE$3,IF(AJ127&lt;=datos!$AC$4,datos!$AE$4,IF(AJ127&lt;=datos!$AC$5,datos!$AE$5,IF(AJ127&lt;=datos!$AC$6,datos!$AE$6,IF(AJ127&lt;=datos!$AC$7,datos!$AE$7,""))))))</f>
        <v>Muy Baja</v>
      </c>
      <c r="AJ127" s="109">
        <f t="shared" si="18"/>
        <v>0.1296</v>
      </c>
      <c r="AK127" s="110" t="str">
        <f>+IF(AL127&lt;=datos!$AD$11,datos!$AC$11,IF(AL127&lt;=datos!$AD$12,datos!$AC$12,IF(AL127&lt;=datos!$AD$13,datos!$AC$13,IF(AL127&lt;=datos!$AD$14,datos!$AC$14,IF(AL127&lt;=datos!$AD$15,datos!$AC$15,"")))))</f>
        <v>Leve</v>
      </c>
      <c r="AL127" s="109">
        <f t="shared" si="19"/>
        <v>0.2</v>
      </c>
      <c r="AM127" s="110" t="str">
        <f ca="1" t="shared" si="17"/>
        <v>Bajo</v>
      </c>
      <c r="AN127" s="146"/>
      <c r="AO127" s="148"/>
      <c r="AP127" s="150"/>
      <c r="AQ127" s="152"/>
    </row>
    <row r="128" spans="1:43" ht="60">
      <c r="A128" s="153">
        <v>58</v>
      </c>
      <c r="B128" s="155" t="s">
        <v>40</v>
      </c>
      <c r="C128" s="155" t="s">
        <v>206</v>
      </c>
      <c r="D128" s="159" t="str">
        <f>_xlfn.IFERROR(VLOOKUP(B128,datos!$B$1:$C$21,2,0),"")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28" s="155" t="s">
        <v>55</v>
      </c>
      <c r="F128" s="155" t="s">
        <v>1279</v>
      </c>
      <c r="G128" s="155" t="s">
        <v>1283</v>
      </c>
      <c r="H128" s="155" t="s">
        <v>194</v>
      </c>
      <c r="I128" s="155" t="s">
        <v>238</v>
      </c>
      <c r="J128" s="155" t="s">
        <v>1284</v>
      </c>
      <c r="K128" s="155" t="s">
        <v>155</v>
      </c>
      <c r="L128" s="161" t="s">
        <v>167</v>
      </c>
      <c r="M128" s="151" t="s">
        <v>12</v>
      </c>
      <c r="N128" s="163">
        <v>1602</v>
      </c>
      <c r="O128" s="165" t="str">
        <f>_xlfn.IFERROR(VLOOKUP(P128,datos!$AC$2:$AE$7,3,0),"")</f>
        <v>Alta</v>
      </c>
      <c r="P128" s="141">
        <f>+IF(OR(N128="",N128=0),"",IF(N128&lt;=datos!$AD$3,datos!$AC$3,IF(AND(N128&gt;datos!$AD$3,N128&lt;=datos!$AD$4),datos!$AC$4,IF(AND(N128&gt;datos!$AD$4,N128&lt;=datos!$AD$5),datos!$AC$5,IF(AND(N128&gt;datos!$AD$5,N128&lt;=datos!$AD$6),datos!$AC$6,IF(N128&gt;datos!$AD$7,datos!$AC$7,0))))))</f>
        <v>0.8</v>
      </c>
      <c r="Q128" s="155" t="s">
        <v>144</v>
      </c>
      <c r="R128" s="157" t="str">
        <f>_xlfn.IFERROR(VLOOKUP(Q128,datos!$AB$10:$AC$21,2,0),"")</f>
        <v>Leve</v>
      </c>
      <c r="S128" s="141">
        <f>_xlfn.IFERROR(IF(OR(Q128=datos!$AB$10,Q128=datos!$AB$16),"",VLOOKUP(Q128,datos!$AB$10:$AD$21,3,0)),"")</f>
        <v>0.2</v>
      </c>
      <c r="T128" s="143" t="str">
        <f ca="1">_xlfn.IFERROR(INDIRECT("datos!"&amp;HLOOKUP(R128,calculo_imp,2,FALSE)&amp;VLOOKUP(O128,calculo_prob,2,FALSE)),"")</f>
        <v>Moderado</v>
      </c>
      <c r="U128" s="95">
        <v>1</v>
      </c>
      <c r="V128" s="84" t="s">
        <v>1293</v>
      </c>
      <c r="W128" s="83" t="s">
        <v>1294</v>
      </c>
      <c r="X128" s="83" t="s">
        <v>248</v>
      </c>
      <c r="Y128" s="83" t="s">
        <v>1295</v>
      </c>
      <c r="Z128" s="83" t="s">
        <v>1296</v>
      </c>
      <c r="AA128" s="83" t="s">
        <v>1297</v>
      </c>
      <c r="AB128" s="83" t="s">
        <v>1298</v>
      </c>
      <c r="AC128" s="83" t="s">
        <v>1299</v>
      </c>
      <c r="AD128" s="83" t="s">
        <v>1300</v>
      </c>
      <c r="AE128" s="92" t="str">
        <f>IF(AF128="","",VLOOKUP(AF128,datos!$AT$6:$AU$9,2,0))</f>
        <v>Probabilidad</v>
      </c>
      <c r="AF128" s="84" t="s">
        <v>80</v>
      </c>
      <c r="AG128" s="84" t="s">
        <v>84</v>
      </c>
      <c r="AH128" s="87">
        <f>IF(AND(AF128="",AG128=""),"",IF(AF128="",0,VLOOKUP(AF128,datos!$AP$3:$AR$7,3,0))+IF(AG128="",0,VLOOKUP(AG128,datos!$AP$3:$AR$7,3,0)))</f>
        <v>0.4</v>
      </c>
      <c r="AI128" s="113" t="str">
        <f>IF(OR(AJ128="",AJ128=0),"",IF(AJ128&lt;=datos!$AC$3,datos!$AE$3,IF(AJ128&lt;=datos!$AC$4,datos!$AE$4,IF(AJ128&lt;=datos!$AC$5,datos!$AE$5,IF(AJ128&lt;=datos!$AC$6,datos!$AE$6,IF(AJ128&lt;=datos!$AC$7,datos!$AE$7,""))))))</f>
        <v>Media</v>
      </c>
      <c r="AJ128" s="106">
        <f>IF(AE128="","",IF(U128=1,IF(AE128="Probabilidad",P128-(P128*AH128),P128),IF(AE128="Probabilidad",#REF!-(#REF!*AH128),#REF!)))</f>
        <v>0.48</v>
      </c>
      <c r="AK128" s="107" t="str">
        <f>+IF(AL128&lt;=datos!$AD$11,datos!$AC$11,IF(AL128&lt;=datos!$AD$12,datos!$AC$12,IF(AL128&lt;=datos!$AD$13,datos!$AC$13,IF(AL128&lt;=datos!$AD$14,datos!$AC$14,IF(AL128&lt;=datos!$AD$15,datos!$AC$15,"")))))</f>
        <v>Leve</v>
      </c>
      <c r="AL128" s="106">
        <f>IF(AE128="","",IF(U128=1,IF(AE128="Impacto",S128-(S128*AH128),S128),IF(AE128="Impacto",#REF!-(#REF!*AH128),#REF!)))</f>
        <v>0.2</v>
      </c>
      <c r="AM128" s="107" t="str">
        <f ca="1" t="shared" si="17"/>
        <v>Moderado</v>
      </c>
      <c r="AN128" s="145" t="s">
        <v>28</v>
      </c>
      <c r="AO128" s="147" t="s">
        <v>238</v>
      </c>
      <c r="AP128" s="149" t="s">
        <v>238</v>
      </c>
      <c r="AQ128" s="151" t="s">
        <v>1356</v>
      </c>
    </row>
    <row r="129" spans="1:43" ht="60">
      <c r="A129" s="154"/>
      <c r="B129" s="156"/>
      <c r="C129" s="156"/>
      <c r="D129" s="160"/>
      <c r="E129" s="156"/>
      <c r="F129" s="156"/>
      <c r="G129" s="156"/>
      <c r="H129" s="156"/>
      <c r="I129" s="156"/>
      <c r="J129" s="156"/>
      <c r="K129" s="156"/>
      <c r="L129" s="162"/>
      <c r="M129" s="152"/>
      <c r="N129" s="164"/>
      <c r="O129" s="166"/>
      <c r="P129" s="142"/>
      <c r="Q129" s="156"/>
      <c r="R129" s="158"/>
      <c r="S129" s="142" t="e">
        <f>IF(OR(#REF!=datos!$AB$10,#REF!=datos!$AB$16),"",VLOOKUP(#REF!,datos!$AA$10:$AC$21,3,0))</f>
        <v>#REF!</v>
      </c>
      <c r="T129" s="144"/>
      <c r="U129" s="96">
        <v>2</v>
      </c>
      <c r="V129" s="80" t="s">
        <v>1301</v>
      </c>
      <c r="W129" s="79" t="s">
        <v>1294</v>
      </c>
      <c r="X129" s="79" t="s">
        <v>354</v>
      </c>
      <c r="Y129" s="79" t="s">
        <v>1302</v>
      </c>
      <c r="Z129" s="79" t="s">
        <v>1303</v>
      </c>
      <c r="AA129" s="79" t="s">
        <v>1304</v>
      </c>
      <c r="AB129" s="79" t="s">
        <v>1298</v>
      </c>
      <c r="AC129" s="79" t="s">
        <v>1299</v>
      </c>
      <c r="AD129" s="79" t="s">
        <v>1300</v>
      </c>
      <c r="AE129" s="91" t="str">
        <f>IF(AF129="","",VLOOKUP(AF129,datos!$AT$6:$AU$9,2,0))</f>
        <v>Probabilidad</v>
      </c>
      <c r="AF129" s="80" t="s">
        <v>81</v>
      </c>
      <c r="AG129" s="80" t="s">
        <v>84</v>
      </c>
      <c r="AH129" s="88">
        <f>IF(AND(AF129="",AG129=""),"",IF(AF129="",0,VLOOKUP(AF129,datos!$AP$3:$AR$7,3,0))+IF(AG129="",0,VLOOKUP(AG129,datos!$AP$3:$AR$7,3,0)))</f>
        <v>0.3</v>
      </c>
      <c r="AI129" s="114" t="str">
        <f>IF(OR(AJ129="",AJ129=0),"",IF(AJ129&lt;=datos!$AC$3,datos!$AE$3,IF(AJ129&lt;=datos!$AC$4,datos!$AE$4,IF(AJ129&lt;=datos!$AC$5,datos!$AE$5,IF(AJ129&lt;=datos!$AC$6,datos!$AE$6,IF(AJ129&lt;=datos!$AC$7,datos!$AE$7,""))))))</f>
        <v>Baja</v>
      </c>
      <c r="AJ129" s="109">
        <f t="shared" si="18"/>
        <v>0.33599999999999997</v>
      </c>
      <c r="AK129" s="110" t="str">
        <f>+IF(AL129&lt;=datos!$AD$11,datos!$AC$11,IF(AL129&lt;=datos!$AD$12,datos!$AC$12,IF(AL129&lt;=datos!$AD$13,datos!$AC$13,IF(AL129&lt;=datos!$AD$14,datos!$AC$14,IF(AL129&lt;=datos!$AD$15,datos!$AC$15,"")))))</f>
        <v>Leve</v>
      </c>
      <c r="AL129" s="109">
        <f t="shared" si="19"/>
        <v>0.2</v>
      </c>
      <c r="AM129" s="110" t="str">
        <f ca="1" t="shared" si="17"/>
        <v>Bajo</v>
      </c>
      <c r="AN129" s="146"/>
      <c r="AO129" s="148"/>
      <c r="AP129" s="150"/>
      <c r="AQ129" s="152"/>
    </row>
    <row r="130" spans="1:43" ht="60.75" thickBot="1">
      <c r="A130" s="154"/>
      <c r="B130" s="156"/>
      <c r="C130" s="156"/>
      <c r="D130" s="160"/>
      <c r="E130" s="156"/>
      <c r="F130" s="156"/>
      <c r="G130" s="156"/>
      <c r="H130" s="156"/>
      <c r="I130" s="156"/>
      <c r="J130" s="156"/>
      <c r="K130" s="156"/>
      <c r="L130" s="162"/>
      <c r="M130" s="152"/>
      <c r="N130" s="164"/>
      <c r="O130" s="166"/>
      <c r="P130" s="142"/>
      <c r="Q130" s="156"/>
      <c r="R130" s="158"/>
      <c r="S130" s="142" t="e">
        <f>IF(OR(#REF!=datos!$AB$10,#REF!=datos!$AB$16),"",VLOOKUP(#REF!,datos!$AA$10:$AC$21,3,0))</f>
        <v>#REF!</v>
      </c>
      <c r="T130" s="144"/>
      <c r="U130" s="96">
        <v>3</v>
      </c>
      <c r="V130" s="80" t="s">
        <v>1305</v>
      </c>
      <c r="W130" s="79" t="s">
        <v>1294</v>
      </c>
      <c r="X130" s="79" t="s">
        <v>1306</v>
      </c>
      <c r="Y130" s="79" t="s">
        <v>1307</v>
      </c>
      <c r="Z130" s="79" t="s">
        <v>1308</v>
      </c>
      <c r="AA130" s="79" t="s">
        <v>1309</v>
      </c>
      <c r="AB130" s="79" t="s">
        <v>1298</v>
      </c>
      <c r="AC130" s="79" t="s">
        <v>1299</v>
      </c>
      <c r="AD130" s="79" t="s">
        <v>1300</v>
      </c>
      <c r="AE130" s="91" t="str">
        <f>IF(AF130="","",VLOOKUP(AF130,datos!$AT$6:$AU$9,2,0))</f>
        <v>Probabilidad</v>
      </c>
      <c r="AF130" s="80" t="s">
        <v>81</v>
      </c>
      <c r="AG130" s="80" t="s">
        <v>84</v>
      </c>
      <c r="AH130" s="88">
        <f>IF(AND(AF130="",AG130=""),"",IF(AF130="",0,VLOOKUP(AF130,datos!$AP$3:$AR$7,3,0))+IF(AG130="",0,VLOOKUP(AG130,datos!$AP$3:$AR$7,3,0)))</f>
        <v>0.3</v>
      </c>
      <c r="AI130" s="114" t="str">
        <f>IF(OR(AJ130="",AJ130=0),"",IF(AJ130&lt;=datos!$AC$3,datos!$AE$3,IF(AJ130&lt;=datos!$AC$4,datos!$AE$4,IF(AJ130&lt;=datos!$AC$5,datos!$AE$5,IF(AJ130&lt;=datos!$AC$6,datos!$AE$6,IF(AJ130&lt;=datos!$AC$7,datos!$AE$7,""))))))</f>
        <v>Baja</v>
      </c>
      <c r="AJ130" s="109">
        <f t="shared" si="18"/>
        <v>0.23519999999999996</v>
      </c>
      <c r="AK130" s="110" t="str">
        <f>+IF(AL130&lt;=datos!$AD$11,datos!$AC$11,IF(AL130&lt;=datos!$AD$12,datos!$AC$12,IF(AL130&lt;=datos!$AD$13,datos!$AC$13,IF(AL130&lt;=datos!$AD$14,datos!$AC$14,IF(AL130&lt;=datos!$AD$15,datos!$AC$15,"")))))</f>
        <v>Leve</v>
      </c>
      <c r="AL130" s="109">
        <f t="shared" si="19"/>
        <v>0.2</v>
      </c>
      <c r="AM130" s="110" t="str">
        <f ca="1" t="shared" si="17"/>
        <v>Bajo</v>
      </c>
      <c r="AN130" s="146"/>
      <c r="AO130" s="148"/>
      <c r="AP130" s="150"/>
      <c r="AQ130" s="152"/>
    </row>
    <row r="131" spans="1:43" ht="52.5" customHeight="1">
      <c r="A131" s="153">
        <v>59</v>
      </c>
      <c r="B131" s="155" t="s">
        <v>40</v>
      </c>
      <c r="C131" s="155" t="s">
        <v>206</v>
      </c>
      <c r="D131" s="159" t="str">
        <f>_xlfn.IFERROR(VLOOKUP(B131,datos!$B$1:$C$21,2,0),"")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1" s="155" t="s">
        <v>55</v>
      </c>
      <c r="F131" s="155" t="s">
        <v>1278</v>
      </c>
      <c r="G131" s="155" t="s">
        <v>1285</v>
      </c>
      <c r="H131" s="155" t="s">
        <v>194</v>
      </c>
      <c r="I131" s="155" t="s">
        <v>238</v>
      </c>
      <c r="J131" s="155" t="s">
        <v>1286</v>
      </c>
      <c r="K131" s="155" t="s">
        <v>155</v>
      </c>
      <c r="L131" s="161" t="s">
        <v>167</v>
      </c>
      <c r="M131" s="151" t="s">
        <v>12</v>
      </c>
      <c r="N131" s="163">
        <v>241</v>
      </c>
      <c r="O131" s="165" t="str">
        <f>_xlfn.IFERROR(VLOOKUP(P131,datos!$AC$2:$AE$7,3,0),"")</f>
        <v>Media</v>
      </c>
      <c r="P131" s="141">
        <f>+IF(OR(N131="",N131=0),"",IF(N131&lt;=datos!$AD$3,datos!$AC$3,IF(AND(N131&gt;datos!$AD$3,N131&lt;=datos!$AD$4),datos!$AC$4,IF(AND(N131&gt;datos!$AD$4,N131&lt;=datos!$AD$5),datos!$AC$5,IF(AND(N131&gt;datos!$AD$5,N131&lt;=datos!$AD$6),datos!$AC$6,IF(N131&gt;datos!$AD$7,datos!$AC$7,0))))))</f>
        <v>0.6</v>
      </c>
      <c r="Q131" s="155" t="s">
        <v>144</v>
      </c>
      <c r="R131" s="157" t="str">
        <f>_xlfn.IFERROR(VLOOKUP(Q131,datos!$AB$10:$AC$21,2,0),"")</f>
        <v>Leve</v>
      </c>
      <c r="S131" s="141">
        <f>_xlfn.IFERROR(IF(OR(Q131=datos!$AB$10,Q131=datos!$AB$16),"",VLOOKUP(Q131,datos!$AB$10:$AD$21,3,0)),"")</f>
        <v>0.2</v>
      </c>
      <c r="T131" s="143" t="str">
        <f ca="1">_xlfn.IFERROR(INDIRECT("datos!"&amp;HLOOKUP(R131,calculo_imp,2,FALSE)&amp;VLOOKUP(O131,calculo_prob,2,FALSE)),"")</f>
        <v>Moderado</v>
      </c>
      <c r="U131" s="95">
        <v>1</v>
      </c>
      <c r="V131" s="84" t="s">
        <v>1310</v>
      </c>
      <c r="W131" s="83" t="s">
        <v>1311</v>
      </c>
      <c r="X131" s="83" t="s">
        <v>248</v>
      </c>
      <c r="Y131" s="83" t="s">
        <v>1312</v>
      </c>
      <c r="Z131" s="83" t="s">
        <v>1313</v>
      </c>
      <c r="AA131" s="83" t="s">
        <v>1314</v>
      </c>
      <c r="AB131" s="83" t="s">
        <v>1315</v>
      </c>
      <c r="AC131" s="83" t="s">
        <v>1316</v>
      </c>
      <c r="AD131" s="83" t="s">
        <v>1300</v>
      </c>
      <c r="AE131" s="92" t="str">
        <f>IF(AF131="","",VLOOKUP(AF131,datos!$AT$6:$AU$9,2,0))</f>
        <v>Probabilidad</v>
      </c>
      <c r="AF131" s="84" t="s">
        <v>80</v>
      </c>
      <c r="AG131" s="84" t="s">
        <v>84</v>
      </c>
      <c r="AH131" s="87">
        <f>IF(AND(AF131="",AG131=""),"",IF(AF131="",0,VLOOKUP(AF131,datos!$AP$3:$AR$7,3,0))+IF(AG131="",0,VLOOKUP(AG131,datos!$AP$3:$AR$7,3,0)))</f>
        <v>0.4</v>
      </c>
      <c r="AI131" s="113" t="str">
        <f>IF(OR(AJ131="",AJ131=0),"",IF(AJ131&lt;=datos!$AC$3,datos!$AE$3,IF(AJ131&lt;=datos!$AC$4,datos!$AE$4,IF(AJ131&lt;=datos!$AC$5,datos!$AE$5,IF(AJ131&lt;=datos!$AC$6,datos!$AE$6,IF(AJ131&lt;=datos!$AC$7,datos!$AE$7,""))))))</f>
        <v>Baja</v>
      </c>
      <c r="AJ131" s="106">
        <f>IF(AE131="","",IF(U131=1,IF(AE131="Probabilidad",P131-(P131*AH131),P131),IF(AE131="Probabilidad",#REF!-(#REF!*AH131),#REF!)))</f>
        <v>0.36</v>
      </c>
      <c r="AK131" s="107" t="str">
        <f>+IF(AL131&lt;=datos!$AD$11,datos!$AC$11,IF(AL131&lt;=datos!$AD$12,datos!$AC$12,IF(AL131&lt;=datos!$AD$13,datos!$AC$13,IF(AL131&lt;=datos!$AD$14,datos!$AC$14,IF(AL131&lt;=datos!$AD$15,datos!$AC$15,"")))))</f>
        <v>Leve</v>
      </c>
      <c r="AL131" s="106">
        <f>IF(AE131="","",IF(U131=1,IF(AE131="Impacto",S131-(S131*AH131),S131),IF(AE131="Impacto",#REF!-(#REF!*AH131),#REF!)))</f>
        <v>0.2</v>
      </c>
      <c r="AM131" s="107" t="str">
        <f ca="1" t="shared" si="17"/>
        <v>Bajo</v>
      </c>
      <c r="AN131" s="145" t="s">
        <v>28</v>
      </c>
      <c r="AO131" s="147" t="s">
        <v>238</v>
      </c>
      <c r="AP131" s="149" t="s">
        <v>238</v>
      </c>
      <c r="AQ131" s="151" t="s">
        <v>1356</v>
      </c>
    </row>
    <row r="132" spans="1:43" ht="60">
      <c r="A132" s="154"/>
      <c r="B132" s="156"/>
      <c r="C132" s="156"/>
      <c r="D132" s="160"/>
      <c r="E132" s="156"/>
      <c r="F132" s="156"/>
      <c r="G132" s="156"/>
      <c r="H132" s="156"/>
      <c r="I132" s="156"/>
      <c r="J132" s="156"/>
      <c r="K132" s="156"/>
      <c r="L132" s="162"/>
      <c r="M132" s="152"/>
      <c r="N132" s="164"/>
      <c r="O132" s="166"/>
      <c r="P132" s="142"/>
      <c r="Q132" s="156"/>
      <c r="R132" s="158"/>
      <c r="S132" s="142" t="e">
        <f>IF(OR(#REF!=datos!$AB$10,#REF!=datos!$AB$16),"",VLOOKUP(#REF!,datos!$AA$10:$AC$21,3,0))</f>
        <v>#REF!</v>
      </c>
      <c r="T132" s="144"/>
      <c r="U132" s="96">
        <v>2</v>
      </c>
      <c r="V132" s="80" t="s">
        <v>1317</v>
      </c>
      <c r="W132" s="79" t="s">
        <v>1318</v>
      </c>
      <c r="X132" s="79" t="s">
        <v>264</v>
      </c>
      <c r="Y132" s="79" t="s">
        <v>1319</v>
      </c>
      <c r="Z132" s="79" t="s">
        <v>1320</v>
      </c>
      <c r="AA132" s="79" t="s">
        <v>1321</v>
      </c>
      <c r="AB132" s="79" t="s">
        <v>1322</v>
      </c>
      <c r="AC132" s="79" t="s">
        <v>1316</v>
      </c>
      <c r="AD132" s="79" t="s">
        <v>1300</v>
      </c>
      <c r="AE132" s="91" t="str">
        <f>IF(AF132="","",VLOOKUP(AF132,datos!$AT$6:$AU$9,2,0))</f>
        <v>Probabilidad</v>
      </c>
      <c r="AF132" s="80" t="s">
        <v>80</v>
      </c>
      <c r="AG132" s="80" t="s">
        <v>84</v>
      </c>
      <c r="AH132" s="88">
        <f>IF(AND(AF132="",AG132=""),"",IF(AF132="",0,VLOOKUP(AF132,datos!$AP$3:$AR$7,3,0))+IF(AG132="",0,VLOOKUP(AG132,datos!$AP$3:$AR$7,3,0)))</f>
        <v>0.4</v>
      </c>
      <c r="AI132" s="114" t="str">
        <f>IF(OR(AJ132="",AJ132=0),"",IF(AJ132&lt;=datos!$AC$3,datos!$AE$3,IF(AJ132&lt;=datos!$AC$4,datos!$AE$4,IF(AJ132&lt;=datos!$AC$5,datos!$AE$5,IF(AJ132&lt;=datos!$AC$6,datos!$AE$6,IF(AJ132&lt;=datos!$AC$7,datos!$AE$7,""))))))</f>
        <v>Baja</v>
      </c>
      <c r="AJ132" s="109">
        <f t="shared" si="18"/>
        <v>0.216</v>
      </c>
      <c r="AK132" s="110" t="str">
        <f>+IF(AL132&lt;=datos!$AD$11,datos!$AC$11,IF(AL132&lt;=datos!$AD$12,datos!$AC$12,IF(AL132&lt;=datos!$AD$13,datos!$AC$13,IF(AL132&lt;=datos!$AD$14,datos!$AC$14,IF(AL132&lt;=datos!$AD$15,datos!$AC$15,"")))))</f>
        <v>Leve</v>
      </c>
      <c r="AL132" s="109">
        <f t="shared" si="19"/>
        <v>0.2</v>
      </c>
      <c r="AM132" s="110" t="str">
        <f ca="1" t="shared" si="17"/>
        <v>Bajo</v>
      </c>
      <c r="AN132" s="146"/>
      <c r="AO132" s="148"/>
      <c r="AP132" s="150"/>
      <c r="AQ132" s="152"/>
    </row>
    <row r="133" spans="1:43" ht="36.75" thickBot="1">
      <c r="A133" s="154"/>
      <c r="B133" s="156"/>
      <c r="C133" s="156"/>
      <c r="D133" s="160"/>
      <c r="E133" s="156"/>
      <c r="F133" s="156"/>
      <c r="G133" s="156"/>
      <c r="H133" s="156"/>
      <c r="I133" s="156"/>
      <c r="J133" s="156"/>
      <c r="K133" s="156"/>
      <c r="L133" s="162"/>
      <c r="M133" s="152"/>
      <c r="N133" s="164"/>
      <c r="O133" s="166"/>
      <c r="P133" s="142"/>
      <c r="Q133" s="156"/>
      <c r="R133" s="158"/>
      <c r="S133" s="142" t="e">
        <f>IF(OR(#REF!=datos!$AB$10,#REF!=datos!$AB$16),"",VLOOKUP(#REF!,datos!$AA$10:$AC$21,3,0))</f>
        <v>#REF!</v>
      </c>
      <c r="T133" s="144"/>
      <c r="U133" s="96">
        <v>3</v>
      </c>
      <c r="V133" s="80" t="s">
        <v>1323</v>
      </c>
      <c r="W133" s="79" t="s">
        <v>1311</v>
      </c>
      <c r="X133" s="79" t="s">
        <v>1306</v>
      </c>
      <c r="Y133" s="79" t="s">
        <v>1324</v>
      </c>
      <c r="Z133" s="79" t="s">
        <v>1325</v>
      </c>
      <c r="AA133" s="79" t="s">
        <v>1326</v>
      </c>
      <c r="AB133" s="79" t="s">
        <v>1327</v>
      </c>
      <c r="AC133" s="79" t="s">
        <v>1316</v>
      </c>
      <c r="AD133" s="79" t="s">
        <v>1300</v>
      </c>
      <c r="AE133" s="91" t="str">
        <f>IF(AF133="","",VLOOKUP(AF133,datos!$AT$6:$AU$9,2,0))</f>
        <v>Probabilidad</v>
      </c>
      <c r="AF133" s="80" t="s">
        <v>81</v>
      </c>
      <c r="AG133" s="80" t="s">
        <v>84</v>
      </c>
      <c r="AH133" s="88">
        <f>IF(AND(AF133="",AG133=""),"",IF(AF133="",0,VLOOKUP(AF133,datos!$AP$3:$AR$7,3,0))+IF(AG133="",0,VLOOKUP(AG133,datos!$AP$3:$AR$7,3,0)))</f>
        <v>0.3</v>
      </c>
      <c r="AI133" s="114" t="str">
        <f>IF(OR(AJ133="",AJ133=0),"",IF(AJ133&lt;=datos!$AC$3,datos!$AE$3,IF(AJ133&lt;=datos!$AC$4,datos!$AE$4,IF(AJ133&lt;=datos!$AC$5,datos!$AE$5,IF(AJ133&lt;=datos!$AC$6,datos!$AE$6,IF(AJ133&lt;=datos!$AC$7,datos!$AE$7,""))))))</f>
        <v>Muy Baja</v>
      </c>
      <c r="AJ133" s="109">
        <f t="shared" si="18"/>
        <v>0.1512</v>
      </c>
      <c r="AK133" s="110" t="str">
        <f>+IF(AL133&lt;=datos!$AD$11,datos!$AC$11,IF(AL133&lt;=datos!$AD$12,datos!$AC$12,IF(AL133&lt;=datos!$AD$13,datos!$AC$13,IF(AL133&lt;=datos!$AD$14,datos!$AC$14,IF(AL133&lt;=datos!$AD$15,datos!$AC$15,"")))))</f>
        <v>Leve</v>
      </c>
      <c r="AL133" s="109">
        <f t="shared" si="19"/>
        <v>0.2</v>
      </c>
      <c r="AM133" s="110" t="str">
        <f ca="1" t="shared" si="17"/>
        <v>Bajo</v>
      </c>
      <c r="AN133" s="146"/>
      <c r="AO133" s="148"/>
      <c r="AP133" s="150"/>
      <c r="AQ133" s="152"/>
    </row>
    <row r="134" spans="1:43" ht="60">
      <c r="A134" s="170">
        <v>60</v>
      </c>
      <c r="B134" s="171" t="s">
        <v>40</v>
      </c>
      <c r="C134" s="155" t="s">
        <v>206</v>
      </c>
      <c r="D134" s="159" t="str">
        <f>_xlfn.IFERROR(VLOOKUP(B134,datos!$B$1:$C$21,2,0),"")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4" s="171" t="s">
        <v>55</v>
      </c>
      <c r="F134" s="171" t="s">
        <v>1280</v>
      </c>
      <c r="G134" s="171" t="s">
        <v>1287</v>
      </c>
      <c r="H134" s="155" t="s">
        <v>194</v>
      </c>
      <c r="I134" s="155" t="s">
        <v>238</v>
      </c>
      <c r="J134" s="171" t="s">
        <v>1288</v>
      </c>
      <c r="K134" s="171" t="s">
        <v>155</v>
      </c>
      <c r="L134" s="172" t="s">
        <v>167</v>
      </c>
      <c r="M134" s="173" t="s">
        <v>12</v>
      </c>
      <c r="N134" s="174">
        <v>643</v>
      </c>
      <c r="O134" s="175" t="str">
        <f>_xlfn.IFERROR(VLOOKUP(P134,datos!$AC$2:$AE$7,3,0),"")</f>
        <v>Alta</v>
      </c>
      <c r="P134" s="168">
        <f>+IF(OR(N134="",N134=0),"",IF(N134&lt;=datos!$AD$3,datos!$AC$3,IF(AND(N134&gt;datos!$AD$3,N134&lt;=datos!$AD$4),datos!$AC$4,IF(AND(N134&gt;datos!$AD$4,N134&lt;=datos!$AD$5),datos!$AC$5,IF(AND(N134&gt;datos!$AD$5,N134&lt;=datos!$AD$6),datos!$AC$6,IF(N134&gt;datos!$AD$7,datos!$AC$7,0))))))</f>
        <v>0.8</v>
      </c>
      <c r="Q134" s="171" t="s">
        <v>144</v>
      </c>
      <c r="R134" s="167" t="str">
        <f>_xlfn.IFERROR(VLOOKUP(Q134,datos!$AB$10:$AC$21,2,0),"")</f>
        <v>Leve</v>
      </c>
      <c r="S134" s="168">
        <f>_xlfn.IFERROR(IF(OR(Q134=datos!$AB$10,Q134=datos!$AB$16),"",VLOOKUP(Q134,datos!$AB$10:$AD$21,3,0)),"")</f>
        <v>0.2</v>
      </c>
      <c r="T134" s="169" t="str">
        <f ca="1">_xlfn.IFERROR(INDIRECT("datos!"&amp;HLOOKUP(R134,calculo_imp,2,FALSE)&amp;VLOOKUP(O134,calculo_prob,2,FALSE)),"")</f>
        <v>Moderado</v>
      </c>
      <c r="U134" s="98">
        <v>1</v>
      </c>
      <c r="V134" s="82" t="s">
        <v>1328</v>
      </c>
      <c r="W134" s="81" t="s">
        <v>1294</v>
      </c>
      <c r="X134" s="81" t="s">
        <v>1329</v>
      </c>
      <c r="Y134" s="81" t="s">
        <v>1330</v>
      </c>
      <c r="Z134" s="81" t="s">
        <v>1331</v>
      </c>
      <c r="AA134" s="81" t="s">
        <v>1332</v>
      </c>
      <c r="AB134" s="81" t="s">
        <v>1333</v>
      </c>
      <c r="AC134" s="81" t="s">
        <v>1334</v>
      </c>
      <c r="AD134" s="81" t="s">
        <v>1300</v>
      </c>
      <c r="AE134" s="90" t="str">
        <f>IF(AF134="","",VLOOKUP(AF134,datos!$AT$6:$AU$9,2,0))</f>
        <v>Probabilidad</v>
      </c>
      <c r="AF134" s="82" t="s">
        <v>80</v>
      </c>
      <c r="AG134" s="82" t="s">
        <v>84</v>
      </c>
      <c r="AH134" s="87">
        <f>IF(AND(AF134="",AG134=""),"",IF(AF134="",0,VLOOKUP(AF134,datos!$AP$3:$AR$7,3,0))+IF(AG134="",0,VLOOKUP(AG134,datos!$AP$3:$AR$7,3,0)))</f>
        <v>0.4</v>
      </c>
      <c r="AI134" s="113" t="str">
        <f>IF(OR(AJ134="",AJ134=0),"",IF(AJ134&lt;=datos!$AC$3,datos!$AE$3,IF(AJ134&lt;=datos!$AC$4,datos!$AE$4,IF(AJ134&lt;=datos!$AC$5,datos!$AE$5,IF(AJ134&lt;=datos!$AC$6,datos!$AE$6,IF(AJ134&lt;=datos!$AC$7,datos!$AE$7,""))))))</f>
        <v>Media</v>
      </c>
      <c r="AJ134" s="106">
        <f>IF(AE134="","",IF(U134=1,IF(AE134="Probabilidad",P134-(P134*AH134),P134),IF(AE134="Probabilidad",#REF!-(#REF!*AH134),#REF!)))</f>
        <v>0.48</v>
      </c>
      <c r="AK134" s="107" t="str">
        <f>+IF(AL134&lt;=datos!$AD$11,datos!$AC$11,IF(AL134&lt;=datos!$AD$12,datos!$AC$12,IF(AL134&lt;=datos!$AD$13,datos!$AC$13,IF(AL134&lt;=datos!$AD$14,datos!$AC$14,IF(AL134&lt;=datos!$AD$15,datos!$AC$15,"")))))</f>
        <v>Leve</v>
      </c>
      <c r="AL134" s="106">
        <f>IF(AE134="","",IF(U134=1,IF(AE134="Impacto",S134-(S134*AH134),S134),IF(AE134="Impacto",#REF!-(#REF!*AH134),#REF!)))</f>
        <v>0.2</v>
      </c>
      <c r="AM134" s="107" t="str">
        <f ca="1" t="shared" si="17"/>
        <v>Moderado</v>
      </c>
      <c r="AN134" s="145" t="s">
        <v>28</v>
      </c>
      <c r="AO134" s="147" t="s">
        <v>238</v>
      </c>
      <c r="AP134" s="149" t="s">
        <v>238</v>
      </c>
      <c r="AQ134" s="151" t="s">
        <v>1357</v>
      </c>
    </row>
    <row r="135" spans="1:43" ht="84.75" thickBot="1">
      <c r="A135" s="154"/>
      <c r="B135" s="156"/>
      <c r="C135" s="156"/>
      <c r="D135" s="160"/>
      <c r="E135" s="156"/>
      <c r="F135" s="156"/>
      <c r="G135" s="156"/>
      <c r="H135" s="156"/>
      <c r="I135" s="156"/>
      <c r="J135" s="156"/>
      <c r="K135" s="156"/>
      <c r="L135" s="162"/>
      <c r="M135" s="152"/>
      <c r="N135" s="164"/>
      <c r="O135" s="166"/>
      <c r="P135" s="142"/>
      <c r="Q135" s="156"/>
      <c r="R135" s="158"/>
      <c r="S135" s="142" t="e">
        <f>IF(OR(#REF!=datos!$AB$10,#REF!=datos!$AB$16),"",VLOOKUP(#REF!,datos!$AA$10:$AC$21,3,0))</f>
        <v>#REF!</v>
      </c>
      <c r="T135" s="144"/>
      <c r="U135" s="96">
        <v>2</v>
      </c>
      <c r="V135" s="80" t="s">
        <v>1335</v>
      </c>
      <c r="W135" s="79" t="s">
        <v>1294</v>
      </c>
      <c r="X135" s="79" t="s">
        <v>408</v>
      </c>
      <c r="Y135" s="79" t="s">
        <v>1336</v>
      </c>
      <c r="Z135" s="79" t="s">
        <v>1337</v>
      </c>
      <c r="AA135" s="79" t="s">
        <v>1338</v>
      </c>
      <c r="AB135" s="79" t="s">
        <v>1339</v>
      </c>
      <c r="AC135" s="79" t="s">
        <v>1334</v>
      </c>
      <c r="AD135" s="79" t="s">
        <v>1300</v>
      </c>
      <c r="AE135" s="91" t="str">
        <f>IF(AF135="","",VLOOKUP(AF135,datos!$AT$6:$AU$9,2,0))</f>
        <v>Probabilidad</v>
      </c>
      <c r="AF135" s="80" t="s">
        <v>81</v>
      </c>
      <c r="AG135" s="80" t="s">
        <v>84</v>
      </c>
      <c r="AH135" s="88">
        <f>IF(AND(AF135="",AG135=""),"",IF(AF135="",0,VLOOKUP(AF135,datos!$AP$3:$AR$7,3,0))+IF(AG135="",0,VLOOKUP(AG135,datos!$AP$3:$AR$7,3,0)))</f>
        <v>0.3</v>
      </c>
      <c r="AI135" s="114" t="str">
        <f>IF(OR(AJ135="",AJ135=0),"",IF(AJ135&lt;=datos!$AC$3,datos!$AE$3,IF(AJ135&lt;=datos!$AC$4,datos!$AE$4,IF(AJ135&lt;=datos!$AC$5,datos!$AE$5,IF(AJ135&lt;=datos!$AC$6,datos!$AE$6,IF(AJ135&lt;=datos!$AC$7,datos!$AE$7,""))))))</f>
        <v>Baja</v>
      </c>
      <c r="AJ135" s="109">
        <f t="shared" si="18"/>
        <v>0.33599999999999997</v>
      </c>
      <c r="AK135" s="110" t="str">
        <f>+IF(AL135&lt;=datos!$AD$11,datos!$AC$11,IF(AL135&lt;=datos!$AD$12,datos!$AC$12,IF(AL135&lt;=datos!$AD$13,datos!$AC$13,IF(AL135&lt;=datos!$AD$14,datos!$AC$14,IF(AL135&lt;=datos!$AD$15,datos!$AC$15,"")))))</f>
        <v>Leve</v>
      </c>
      <c r="AL135" s="109">
        <f t="shared" si="19"/>
        <v>0.2</v>
      </c>
      <c r="AM135" s="110" t="str">
        <f ca="1" t="shared" si="17"/>
        <v>Bajo</v>
      </c>
      <c r="AN135" s="146"/>
      <c r="AO135" s="148"/>
      <c r="AP135" s="150"/>
      <c r="AQ135" s="152"/>
    </row>
    <row r="136" spans="1:43" ht="36">
      <c r="A136" s="153">
        <v>61</v>
      </c>
      <c r="B136" s="155" t="s">
        <v>40</v>
      </c>
      <c r="C136" s="155" t="s">
        <v>206</v>
      </c>
      <c r="D136" s="159" t="str">
        <f>_xlfn.IFERROR(VLOOKUP(B136,datos!$B$1:$C$21,2,0),"")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6" s="155" t="s">
        <v>55</v>
      </c>
      <c r="F136" s="155" t="s">
        <v>1281</v>
      </c>
      <c r="G136" s="155" t="s">
        <v>1289</v>
      </c>
      <c r="H136" s="155" t="s">
        <v>194</v>
      </c>
      <c r="I136" s="155" t="s">
        <v>238</v>
      </c>
      <c r="J136" s="155" t="s">
        <v>1290</v>
      </c>
      <c r="K136" s="155" t="s">
        <v>155</v>
      </c>
      <c r="L136" s="161" t="s">
        <v>167</v>
      </c>
      <c r="M136" s="151" t="s">
        <v>12</v>
      </c>
      <c r="N136" s="163">
        <v>5064</v>
      </c>
      <c r="O136" s="165" t="str">
        <f>_xlfn.IFERROR(VLOOKUP(P136,datos!$AC$2:$AE$7,3,0),"")</f>
        <v>Muy Alta</v>
      </c>
      <c r="P136" s="141">
        <f>+IF(OR(N136="",N136=0),"",IF(N136&lt;=datos!$AD$3,datos!$AC$3,IF(AND(N136&gt;datos!$AD$3,N136&lt;=datos!$AD$4),datos!$AC$4,IF(AND(N136&gt;datos!$AD$4,N136&lt;=datos!$AD$5),datos!$AC$5,IF(AND(N136&gt;datos!$AD$5,N136&lt;=datos!$AD$6),datos!$AC$6,IF(N136&gt;datos!$AD$7,datos!$AC$7,0))))))</f>
        <v>1</v>
      </c>
      <c r="Q136" s="155" t="s">
        <v>144</v>
      </c>
      <c r="R136" s="157" t="str">
        <f>_xlfn.IFERROR(VLOOKUP(Q136,datos!$AB$10:$AC$21,2,0),"")</f>
        <v>Leve</v>
      </c>
      <c r="S136" s="141">
        <f>_xlfn.IFERROR(IF(OR(Q136=datos!$AB$10,Q136=datos!$AB$16),"",VLOOKUP(Q136,datos!$AB$10:$AD$21,3,0)),"")</f>
        <v>0.2</v>
      </c>
      <c r="T136" s="143" t="str">
        <f ca="1">_xlfn.IFERROR(INDIRECT("datos!"&amp;HLOOKUP(R136,calculo_imp,2,FALSE)&amp;VLOOKUP(O136,calculo_prob,2,FALSE)),"")</f>
        <v>Alto</v>
      </c>
      <c r="U136" s="95">
        <v>1</v>
      </c>
      <c r="V136" s="84" t="s">
        <v>1340</v>
      </c>
      <c r="W136" s="83" t="s">
        <v>1341</v>
      </c>
      <c r="X136" s="83" t="s">
        <v>1329</v>
      </c>
      <c r="Y136" s="83" t="s">
        <v>1342</v>
      </c>
      <c r="Z136" s="83" t="s">
        <v>1343</v>
      </c>
      <c r="AA136" s="83" t="s">
        <v>1344</v>
      </c>
      <c r="AB136" s="83" t="s">
        <v>1345</v>
      </c>
      <c r="AC136" s="83" t="s">
        <v>1346</v>
      </c>
      <c r="AD136" s="83" t="s">
        <v>1300</v>
      </c>
      <c r="AE136" s="92" t="str">
        <f>IF(AF136="","",VLOOKUP(AF136,datos!$AT$6:$AU$9,2,0))</f>
        <v>Probabilidad</v>
      </c>
      <c r="AF136" s="84" t="s">
        <v>80</v>
      </c>
      <c r="AG136" s="84" t="s">
        <v>84</v>
      </c>
      <c r="AH136" s="87">
        <f>IF(AND(AF136="",AG136=""),"",IF(AF136="",0,VLOOKUP(AF136,datos!$AP$3:$AR$7,3,0))+IF(AG136="",0,VLOOKUP(AG136,datos!$AP$3:$AR$7,3,0)))</f>
        <v>0.4</v>
      </c>
      <c r="AI136" s="113" t="str">
        <f>IF(OR(AJ136="",AJ136=0),"",IF(AJ136&lt;=datos!$AC$3,datos!$AE$3,IF(AJ136&lt;=datos!$AC$4,datos!$AE$4,IF(AJ136&lt;=datos!$AC$5,datos!$AE$5,IF(AJ136&lt;=datos!$AC$6,datos!$AE$6,IF(AJ136&lt;=datos!$AC$7,datos!$AE$7,""))))))</f>
        <v>Media</v>
      </c>
      <c r="AJ136" s="106">
        <f>IF(AE136="","",IF(U136=1,IF(AE136="Probabilidad",P136-(P136*AH136),P136),IF(AE136="Probabilidad",#REF!-(#REF!*AH136),#REF!)))</f>
        <v>0.6</v>
      </c>
      <c r="AK136" s="107" t="str">
        <f>+IF(AL136&lt;=datos!$AD$11,datos!$AC$11,IF(AL136&lt;=datos!$AD$12,datos!$AC$12,IF(AL136&lt;=datos!$AD$13,datos!$AC$13,IF(AL136&lt;=datos!$AD$14,datos!$AC$14,IF(AL136&lt;=datos!$AD$15,datos!$AC$15,"")))))</f>
        <v>Leve</v>
      </c>
      <c r="AL136" s="106">
        <f>IF(AE136="","",IF(U136=1,IF(AE136="Impacto",S136-(S136*AH136),S136),IF(AE136="Impacto",#REF!-(#REF!*AH136),#REF!)))</f>
        <v>0.2</v>
      </c>
      <c r="AM136" s="107" t="str">
        <f ca="1" t="shared" si="17"/>
        <v>Moderado</v>
      </c>
      <c r="AN136" s="145" t="s">
        <v>28</v>
      </c>
      <c r="AO136" s="147" t="s">
        <v>238</v>
      </c>
      <c r="AP136" s="149" t="s">
        <v>238</v>
      </c>
      <c r="AQ136" s="151" t="s">
        <v>1357</v>
      </c>
    </row>
    <row r="137" spans="1:43" ht="72.75" thickBot="1">
      <c r="A137" s="154"/>
      <c r="B137" s="156"/>
      <c r="C137" s="156"/>
      <c r="D137" s="160"/>
      <c r="E137" s="156"/>
      <c r="F137" s="156"/>
      <c r="G137" s="156"/>
      <c r="H137" s="156"/>
      <c r="I137" s="156"/>
      <c r="J137" s="156"/>
      <c r="K137" s="156"/>
      <c r="L137" s="162"/>
      <c r="M137" s="152"/>
      <c r="N137" s="164"/>
      <c r="O137" s="166"/>
      <c r="P137" s="142"/>
      <c r="Q137" s="156"/>
      <c r="R137" s="158"/>
      <c r="S137" s="142" t="e">
        <f>IF(OR(#REF!=datos!$AB$10,#REF!=datos!$AB$16),"",VLOOKUP(#REF!,datos!$AA$10:$AC$21,3,0))</f>
        <v>#REF!</v>
      </c>
      <c r="T137" s="144"/>
      <c r="U137" s="96">
        <v>2</v>
      </c>
      <c r="V137" s="80" t="s">
        <v>1347</v>
      </c>
      <c r="W137" s="79" t="s">
        <v>1341</v>
      </c>
      <c r="X137" s="79" t="s">
        <v>1329</v>
      </c>
      <c r="Y137" s="79" t="s">
        <v>1348</v>
      </c>
      <c r="Z137" s="79" t="s">
        <v>1349</v>
      </c>
      <c r="AA137" s="79" t="s">
        <v>1350</v>
      </c>
      <c r="AB137" s="79" t="s">
        <v>1345</v>
      </c>
      <c r="AC137" s="79" t="s">
        <v>1346</v>
      </c>
      <c r="AD137" s="79" t="s">
        <v>1300</v>
      </c>
      <c r="AE137" s="91" t="str">
        <f>IF(AF137="","",VLOOKUP(AF137,datos!$AT$6:$AU$9,2,0))</f>
        <v>Probabilidad</v>
      </c>
      <c r="AF137" s="80" t="s">
        <v>80</v>
      </c>
      <c r="AG137" s="80" t="s">
        <v>84</v>
      </c>
      <c r="AH137" s="88">
        <f>IF(AND(AF137="",AG137=""),"",IF(AF137="",0,VLOOKUP(AF137,datos!$AP$3:$AR$7,3,0))+IF(AG137="",0,VLOOKUP(AG137,datos!$AP$3:$AR$7,3,0)))</f>
        <v>0.4</v>
      </c>
      <c r="AI137" s="114" t="str">
        <f>IF(OR(AJ137="",AJ137=0),"",IF(AJ137&lt;=datos!$AC$3,datos!$AE$3,IF(AJ137&lt;=datos!$AC$4,datos!$AE$4,IF(AJ137&lt;=datos!$AC$5,datos!$AE$5,IF(AJ137&lt;=datos!$AC$6,datos!$AE$6,IF(AJ137&lt;=datos!$AC$7,datos!$AE$7,""))))))</f>
        <v>Baja</v>
      </c>
      <c r="AJ137" s="109">
        <f t="shared" si="18"/>
        <v>0.36</v>
      </c>
      <c r="AK137" s="110" t="str">
        <f>+IF(AL137&lt;=datos!$AD$11,datos!$AC$11,IF(AL137&lt;=datos!$AD$12,datos!$AC$12,IF(AL137&lt;=datos!$AD$13,datos!$AC$13,IF(AL137&lt;=datos!$AD$14,datos!$AC$14,IF(AL137&lt;=datos!$AD$15,datos!$AC$15,"")))))</f>
        <v>Leve</v>
      </c>
      <c r="AL137" s="109">
        <f t="shared" si="19"/>
        <v>0.2</v>
      </c>
      <c r="AM137" s="110" t="str">
        <f ca="1" t="shared" si="17"/>
        <v>Bajo</v>
      </c>
      <c r="AN137" s="146"/>
      <c r="AO137" s="148"/>
      <c r="AP137" s="150"/>
      <c r="AQ137" s="152"/>
    </row>
    <row r="138" spans="1:43" ht="168.75" thickBot="1">
      <c r="A138" s="132">
        <v>62</v>
      </c>
      <c r="B138" s="84" t="s">
        <v>40</v>
      </c>
      <c r="C138" s="84" t="s">
        <v>206</v>
      </c>
      <c r="D138" s="92" t="str">
        <f>_xlfn.IFERROR(VLOOKUP(B138,datos!$B$1:$C$21,2,0),"")</f>
        <v>Dar respuesta a las solicitudes en los tiempos establecidos ante los despachos de conocimiento, dependencias de la entidad y ciudadanía asesorando en materia jurídica a las dependencias de la Secretaria Distrital de Salud y a las entidades del sector salud en el Distrito Capital, ejerciendo la representación judicial de la SDS y sustanciando los actos administrativos de competencia del Despacho, para la defensa de los intereses de la SDS y FFDS.</v>
      </c>
      <c r="E138" s="84" t="s">
        <v>55</v>
      </c>
      <c r="F138" s="84" t="s">
        <v>1282</v>
      </c>
      <c r="G138" s="84" t="s">
        <v>1291</v>
      </c>
      <c r="H138" s="84" t="s">
        <v>194</v>
      </c>
      <c r="I138" s="84" t="s">
        <v>238</v>
      </c>
      <c r="J138" s="84" t="s">
        <v>1292</v>
      </c>
      <c r="K138" s="84" t="s">
        <v>155</v>
      </c>
      <c r="L138" s="133" t="s">
        <v>167</v>
      </c>
      <c r="M138" s="121" t="s">
        <v>12</v>
      </c>
      <c r="N138" s="134">
        <v>5064</v>
      </c>
      <c r="O138" s="130" t="str">
        <f>_xlfn.IFERROR(VLOOKUP(P138,datos!$AC$2:$AE$7,3,0),"")</f>
        <v>Muy Alta</v>
      </c>
      <c r="P138" s="123">
        <f>+IF(OR(N138="",N138=0),"",IF(N138&lt;=datos!$AD$3,datos!$AC$3,IF(AND(N138&gt;datos!$AD$3,N138&lt;=datos!$AD$4),datos!$AC$4,IF(AND(N138&gt;datos!$AD$4,N138&lt;=datos!$AD$5),datos!$AC$5,IF(AND(N138&gt;datos!$AD$5,N138&lt;=datos!$AD$6),datos!$AC$6,IF(N138&gt;datos!$AD$7,datos!$AC$7,0))))))</f>
        <v>1</v>
      </c>
      <c r="Q138" s="84" t="s">
        <v>144</v>
      </c>
      <c r="R138" s="125" t="str">
        <f>_xlfn.IFERROR(VLOOKUP(Q138,datos!$AB$10:$AC$21,2,0),"")</f>
        <v>Leve</v>
      </c>
      <c r="S138" s="123">
        <f>_xlfn.IFERROR(IF(OR(Q138=datos!$AB$10,Q138=datos!$AB$16),"",VLOOKUP(Q138,datos!$AB$10:$AD$21,3,0)),"")</f>
        <v>0.2</v>
      </c>
      <c r="T138" s="126" t="str">
        <f ca="1">_xlfn.IFERROR(INDIRECT("datos!"&amp;HLOOKUP(R138,calculo_imp,2,FALSE)&amp;VLOOKUP(O138,calculo_prob,2,FALSE)),"")</f>
        <v>Alto</v>
      </c>
      <c r="U138" s="95">
        <v>1</v>
      </c>
      <c r="V138" s="84" t="s">
        <v>1351</v>
      </c>
      <c r="W138" s="83" t="s">
        <v>1341</v>
      </c>
      <c r="X138" s="83" t="s">
        <v>354</v>
      </c>
      <c r="Y138" s="83" t="s">
        <v>1352</v>
      </c>
      <c r="Z138" s="83" t="s">
        <v>1353</v>
      </c>
      <c r="AA138" s="83" t="s">
        <v>1354</v>
      </c>
      <c r="AB138" s="83" t="s">
        <v>1355</v>
      </c>
      <c r="AC138" s="83" t="s">
        <v>1346</v>
      </c>
      <c r="AD138" s="83" t="s">
        <v>1300</v>
      </c>
      <c r="AE138" s="92" t="str">
        <f>IF(AF138="","",VLOOKUP(AF138,datos!$AT$6:$AU$9,2,0))</f>
        <v>Probabilidad</v>
      </c>
      <c r="AF138" s="84" t="s">
        <v>80</v>
      </c>
      <c r="AG138" s="84" t="s">
        <v>84</v>
      </c>
      <c r="AH138" s="87">
        <f>IF(AND(AF138="",AG138=""),"",IF(AF138="",0,VLOOKUP(AF138,datos!$AP$3:$AR$7,3,0))+IF(AG138="",0,VLOOKUP(AG138,datos!$AP$3:$AR$7,3,0)))</f>
        <v>0.4</v>
      </c>
      <c r="AI138" s="113" t="str">
        <f>IF(OR(AJ138="",AJ138=0),"",IF(AJ138&lt;=datos!$AC$3,datos!$AE$3,IF(AJ138&lt;=datos!$AC$4,datos!$AE$4,IF(AJ138&lt;=datos!$AC$5,datos!$AE$5,IF(AJ138&lt;=datos!$AC$6,datos!$AE$6,IF(AJ138&lt;=datos!$AC$7,datos!$AE$7,""))))))</f>
        <v>Media</v>
      </c>
      <c r="AJ138" s="106">
        <f>IF(AE138="","",IF(U138=1,IF(AE138="Probabilidad",P138-(P138*AH138),P138),IF(AE138="Probabilidad",#REF!-(#REF!*AH138),#REF!)))</f>
        <v>0.6</v>
      </c>
      <c r="AK138" s="107" t="str">
        <f>+IF(AL138&lt;=datos!$AD$11,datos!$AC$11,IF(AL138&lt;=datos!$AD$12,datos!$AC$12,IF(AL138&lt;=datos!$AD$13,datos!$AC$13,IF(AL138&lt;=datos!$AD$14,datos!$AC$14,IF(AL138&lt;=datos!$AD$15,datos!$AC$15,"")))))</f>
        <v>Leve</v>
      </c>
      <c r="AL138" s="106">
        <f>IF(AE138="","",IF(U138=1,IF(AE138="Impacto",S138-(S138*AH138),S138),IF(AE138="Impacto",#REF!-(#REF!*AH138),#REF!)))</f>
        <v>0.2</v>
      </c>
      <c r="AM138" s="107" t="str">
        <f ca="1" t="shared" si="17"/>
        <v>Moderado</v>
      </c>
      <c r="AN138" s="139" t="s">
        <v>92</v>
      </c>
      <c r="AO138" s="137" t="s">
        <v>1358</v>
      </c>
      <c r="AP138" s="138">
        <v>45137</v>
      </c>
      <c r="AQ138" s="121" t="s">
        <v>1357</v>
      </c>
    </row>
    <row r="139" spans="1:43" ht="144.75" thickBot="1">
      <c r="A139" s="132">
        <v>63</v>
      </c>
      <c r="B139" s="84" t="s">
        <v>45</v>
      </c>
      <c r="C139" s="84" t="s">
        <v>206</v>
      </c>
      <c r="D139" s="92" t="str">
        <f>_xlfn.IFERROR(VLOOKUP(B139,datos!$B$1:$C$21,2,0),"")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139" s="84" t="s">
        <v>54</v>
      </c>
      <c r="F139" s="84" t="s">
        <v>1359</v>
      </c>
      <c r="G139" s="84" t="s">
        <v>1360</v>
      </c>
      <c r="H139" s="84" t="s">
        <v>193</v>
      </c>
      <c r="I139" s="84" t="s">
        <v>1361</v>
      </c>
      <c r="J139" s="84" t="s">
        <v>1362</v>
      </c>
      <c r="K139" s="84" t="s">
        <v>159</v>
      </c>
      <c r="L139" s="133" t="s">
        <v>167</v>
      </c>
      <c r="M139" s="121" t="s">
        <v>12</v>
      </c>
      <c r="N139" s="134">
        <v>12</v>
      </c>
      <c r="O139" s="130" t="str">
        <f>_xlfn.IFERROR(VLOOKUP(P139,datos!$AC$2:$AE$7,3,0),"")</f>
        <v>Baja</v>
      </c>
      <c r="P139" s="123">
        <f>+IF(OR(N139="",N139=0),"",IF(N139&lt;=datos!$AD$3,datos!$AC$3,IF(AND(N139&gt;datos!$AD$3,N139&lt;=datos!$AD$4),datos!$AC$4,IF(AND(N139&gt;datos!$AD$4,N139&lt;=datos!$AD$5),datos!$AC$5,IF(AND(N139&gt;datos!$AD$5,N139&lt;=datos!$AD$6),datos!$AC$6,IF(N139&gt;datos!$AD$7,datos!$AC$7,0))))))</f>
        <v>0.4</v>
      </c>
      <c r="Q139" s="84" t="s">
        <v>145</v>
      </c>
      <c r="R139" s="125" t="str">
        <f>_xlfn.IFERROR(VLOOKUP(Q139,datos!$AB$10:$AC$21,2,0),"")</f>
        <v>Moderado</v>
      </c>
      <c r="S139" s="123">
        <f>_xlfn.IFERROR(IF(OR(Q139=datos!$AB$10,Q139=datos!$AB$16),"",VLOOKUP(Q139,datos!$AB$10:$AD$21,3,0)),"")</f>
        <v>0.6</v>
      </c>
      <c r="T139" s="126" t="str">
        <f ca="1">_xlfn.IFERROR(INDIRECT("datos!"&amp;HLOOKUP(R139,calculo_imp,2,FALSE)&amp;VLOOKUP(O139,calculo_prob,2,FALSE)),"")</f>
        <v>Moderado</v>
      </c>
      <c r="U139" s="95">
        <v>1</v>
      </c>
      <c r="V139" s="84" t="s">
        <v>1367</v>
      </c>
      <c r="W139" s="83" t="s">
        <v>1368</v>
      </c>
      <c r="X139" s="83" t="s">
        <v>909</v>
      </c>
      <c r="Y139" s="83" t="s">
        <v>1369</v>
      </c>
      <c r="Z139" s="83" t="s">
        <v>1370</v>
      </c>
      <c r="AA139" s="83" t="s">
        <v>1371</v>
      </c>
      <c r="AB139" s="83" t="s">
        <v>1372</v>
      </c>
      <c r="AC139" s="83" t="s">
        <v>238</v>
      </c>
      <c r="AD139" s="83" t="s">
        <v>1373</v>
      </c>
      <c r="AE139" s="92" t="str">
        <f>IF(AF139="","",VLOOKUP(AF139,datos!$AT$6:$AU$9,2,0))</f>
        <v>Probabilidad</v>
      </c>
      <c r="AF139" s="84" t="s">
        <v>80</v>
      </c>
      <c r="AG139" s="84" t="s">
        <v>84</v>
      </c>
      <c r="AH139" s="87">
        <f>IF(AND(AF139="",AG139=""),"",IF(AF139="",0,VLOOKUP(AF139,datos!$AP$3:$AR$7,3,0))+IF(AG139="",0,VLOOKUP(AG139,datos!$AP$3:$AR$7,3,0)))</f>
        <v>0.4</v>
      </c>
      <c r="AI139" s="113" t="str">
        <f>IF(OR(AJ139="",AJ139=0),"",IF(AJ139&lt;=datos!$AC$3,datos!$AE$3,IF(AJ139&lt;=datos!$AC$4,datos!$AE$4,IF(AJ139&lt;=datos!$AC$5,datos!$AE$5,IF(AJ139&lt;=datos!$AC$6,datos!$AE$6,IF(AJ139&lt;=datos!$AC$7,datos!$AE$7,""))))))</f>
        <v>Baja</v>
      </c>
      <c r="AJ139" s="106">
        <f>IF(AE139="","",IF(U139=1,IF(AE139="Probabilidad",P139-(P139*AH139),P139),IF(AE139="Probabilidad",#REF!-(#REF!*AH139),#REF!)))</f>
        <v>0.24</v>
      </c>
      <c r="AK139" s="107" t="str">
        <f>+IF(AL139&lt;=datos!$AD$11,datos!$AC$11,IF(AL139&lt;=datos!$AD$12,datos!$AC$12,IF(AL139&lt;=datos!$AD$13,datos!$AC$13,IF(AL139&lt;=datos!$AD$14,datos!$AC$14,IF(AL139&lt;=datos!$AD$15,datos!$AC$15,"")))))</f>
        <v>Moderado</v>
      </c>
      <c r="AL139" s="106">
        <f>IF(AE139="","",IF(U139=1,IF(AE139="Impacto",S139-(S139*AH139),S139),IF(AE139="Impacto",#REF!-(#REF!*AH139),#REF!)))</f>
        <v>0.6</v>
      </c>
      <c r="AM139" s="107" t="str">
        <f ca="1" t="shared" si="17"/>
        <v>Moderado</v>
      </c>
      <c r="AN139" s="139" t="s">
        <v>92</v>
      </c>
      <c r="AO139" s="137" t="s">
        <v>1397</v>
      </c>
      <c r="AP139" s="138">
        <v>45291</v>
      </c>
      <c r="AQ139" s="121" t="s">
        <v>1398</v>
      </c>
    </row>
    <row r="140" spans="1:43" ht="72">
      <c r="A140" s="153">
        <v>64</v>
      </c>
      <c r="B140" s="155" t="s">
        <v>45</v>
      </c>
      <c r="C140" s="155" t="s">
        <v>207</v>
      </c>
      <c r="D140" s="159" t="str">
        <f>_xlfn.IFERROR(VLOOKUP(B140,datos!$B$1:$C$21,2,0),"")</f>
        <v>Dirigir y coordinar el funcionamiento del Sistema General de Seguridad Social en Salud mediante la formulación, adopción y adaptación de políticas internas y externas, planes, programas y proyectos para el mejoramiento de la situación de salud de la población del Distrito Capital y todos los aspectos estratégicos que permitan alcanzar los objetivos trazados por la Secretaría Distrital de Salud en cumplimiento de su misión.</v>
      </c>
      <c r="E140" s="155" t="s">
        <v>54</v>
      </c>
      <c r="F140" s="155" t="s">
        <v>1363</v>
      </c>
      <c r="G140" s="155" t="s">
        <v>1364</v>
      </c>
      <c r="H140" s="155" t="s">
        <v>193</v>
      </c>
      <c r="I140" s="155" t="s">
        <v>1365</v>
      </c>
      <c r="J140" s="155" t="s">
        <v>1366</v>
      </c>
      <c r="K140" s="155" t="s">
        <v>156</v>
      </c>
      <c r="L140" s="161" t="s">
        <v>167</v>
      </c>
      <c r="M140" s="151" t="s">
        <v>12</v>
      </c>
      <c r="N140" s="163">
        <v>52</v>
      </c>
      <c r="O140" s="165" t="str">
        <f>_xlfn.IFERROR(VLOOKUP(P140,datos!$AC$2:$AE$7,3,0),"")</f>
        <v>Media</v>
      </c>
      <c r="P140" s="141">
        <f>+IF(OR(N140="",N140=0),"",IF(N140&lt;=datos!$AD$3,datos!$AC$3,IF(AND(N140&gt;datos!$AD$3,N140&lt;=datos!$AD$4),datos!$AC$4,IF(AND(N140&gt;datos!$AD$4,N140&lt;=datos!$AD$5),datos!$AC$5,IF(AND(N140&gt;datos!$AD$5,N140&lt;=datos!$AD$6),datos!$AC$6,IF(N140&gt;datos!$AD$7,datos!$AC$7,0))))))</f>
        <v>0.6</v>
      </c>
      <c r="Q140" s="155" t="s">
        <v>150</v>
      </c>
      <c r="R140" s="157" t="str">
        <f>_xlfn.IFERROR(VLOOKUP(Q140,datos!$AB$10:$AC$21,2,0),"")</f>
        <v>Mayor</v>
      </c>
      <c r="S140" s="141">
        <f>_xlfn.IFERROR(IF(OR(Q140=datos!$AB$10,Q140=datos!$AB$16),"",VLOOKUP(Q140,datos!$AB$10:$AD$21,3,0)),"")</f>
        <v>0.8</v>
      </c>
      <c r="T140" s="143" t="str">
        <f ca="1">_xlfn.IFERROR(INDIRECT("datos!"&amp;HLOOKUP(R140,calculo_imp,2,FALSE)&amp;VLOOKUP(O140,calculo_prob,2,FALSE)),"")</f>
        <v>Alto</v>
      </c>
      <c r="U140" s="95">
        <v>1</v>
      </c>
      <c r="V140" s="84" t="s">
        <v>1374</v>
      </c>
      <c r="W140" s="83" t="s">
        <v>1375</v>
      </c>
      <c r="X140" s="83" t="s">
        <v>923</v>
      </c>
      <c r="Y140" s="83" t="s">
        <v>1376</v>
      </c>
      <c r="Z140" s="83" t="s">
        <v>1377</v>
      </c>
      <c r="AA140" s="83" t="s">
        <v>1378</v>
      </c>
      <c r="AB140" s="83" t="s">
        <v>1379</v>
      </c>
      <c r="AC140" s="83" t="s">
        <v>1380</v>
      </c>
      <c r="AD140" s="83" t="s">
        <v>1381</v>
      </c>
      <c r="AE140" s="92" t="str">
        <f>IF(AF140="","",VLOOKUP(AF140,datos!$AT$6:$AU$9,2,0))</f>
        <v>Probabilidad</v>
      </c>
      <c r="AF140" s="84" t="s">
        <v>80</v>
      </c>
      <c r="AG140" s="84" t="s">
        <v>84</v>
      </c>
      <c r="AH140" s="87">
        <f>IF(AND(AF140="",AG140=""),"",IF(AF140="",0,VLOOKUP(AF140,datos!$AP$3:$AR$7,3,0))+IF(AG140="",0,VLOOKUP(AG140,datos!$AP$3:$AR$7,3,0)))</f>
        <v>0.4</v>
      </c>
      <c r="AI140" s="113" t="str">
        <f>IF(OR(AJ140="",AJ140=0),"",IF(AJ140&lt;=datos!$AC$3,datos!$AE$3,IF(AJ140&lt;=datos!$AC$4,datos!$AE$4,IF(AJ140&lt;=datos!$AC$5,datos!$AE$5,IF(AJ140&lt;=datos!$AC$6,datos!$AE$6,IF(AJ140&lt;=datos!$AC$7,datos!$AE$7,""))))))</f>
        <v>Baja</v>
      </c>
      <c r="AJ140" s="106">
        <f>IF(AE140="","",IF(U140=1,IF(AE140="Probabilidad",P140-(P140*AH140),P140),IF(AE140="Probabilidad",#REF!-(#REF!*AH140),#REF!)))</f>
        <v>0.36</v>
      </c>
      <c r="AK140" s="107" t="str">
        <f>+IF(AL140&lt;=datos!$AD$11,datos!$AC$11,IF(AL140&lt;=datos!$AD$12,datos!$AC$12,IF(AL140&lt;=datos!$AD$13,datos!$AC$13,IF(AL140&lt;=datos!$AD$14,datos!$AC$14,IF(AL140&lt;=datos!$AD$15,datos!$AC$15,"")))))</f>
        <v>Mayor</v>
      </c>
      <c r="AL140" s="106">
        <f>IF(AE140="","",IF(U140=1,IF(AE140="Impacto",S140-(S140*AH140),S140),IF(AE140="Impacto",#REF!-(#REF!*AH140),#REF!)))</f>
        <v>0.8</v>
      </c>
      <c r="AM140" s="107" t="str">
        <f ca="1" t="shared" si="17"/>
        <v>Alto</v>
      </c>
      <c r="AN140" s="145" t="s">
        <v>92</v>
      </c>
      <c r="AO140" s="147" t="s">
        <v>1399</v>
      </c>
      <c r="AP140" s="149">
        <v>44926</v>
      </c>
      <c r="AQ140" s="151" t="s">
        <v>1400</v>
      </c>
    </row>
    <row r="141" spans="1:43" ht="96">
      <c r="A141" s="154"/>
      <c r="B141" s="156"/>
      <c r="C141" s="156"/>
      <c r="D141" s="160"/>
      <c r="E141" s="156"/>
      <c r="F141" s="156"/>
      <c r="G141" s="156"/>
      <c r="H141" s="156"/>
      <c r="I141" s="156"/>
      <c r="J141" s="156"/>
      <c r="K141" s="156"/>
      <c r="L141" s="162"/>
      <c r="M141" s="152"/>
      <c r="N141" s="164"/>
      <c r="O141" s="166"/>
      <c r="P141" s="142"/>
      <c r="Q141" s="156"/>
      <c r="R141" s="158"/>
      <c r="S141" s="142" t="e">
        <f>IF(OR(#REF!=datos!$AB$10,#REF!=datos!$AB$16),"",VLOOKUP(#REF!,datos!$AA$10:$AC$21,3,0))</f>
        <v>#REF!</v>
      </c>
      <c r="T141" s="144"/>
      <c r="U141" s="96">
        <v>2</v>
      </c>
      <c r="V141" s="80" t="s">
        <v>1382</v>
      </c>
      <c r="W141" s="79" t="s">
        <v>1383</v>
      </c>
      <c r="X141" s="79" t="s">
        <v>923</v>
      </c>
      <c r="Y141" s="79" t="s">
        <v>1384</v>
      </c>
      <c r="Z141" s="79" t="s">
        <v>1385</v>
      </c>
      <c r="AA141" s="79" t="s">
        <v>1386</v>
      </c>
      <c r="AB141" s="79" t="s">
        <v>1387</v>
      </c>
      <c r="AC141" s="79" t="s">
        <v>1388</v>
      </c>
      <c r="AD141" s="79" t="s">
        <v>1389</v>
      </c>
      <c r="AE141" s="91" t="str">
        <f>IF(AF141="","",VLOOKUP(AF141,datos!$AT$6:$AU$9,2,0))</f>
        <v>Probabilidad</v>
      </c>
      <c r="AF141" s="80" t="s">
        <v>81</v>
      </c>
      <c r="AG141" s="80" t="s">
        <v>84</v>
      </c>
      <c r="AH141" s="88">
        <f>IF(AND(AF141="",AG141=""),"",IF(AF141="",0,VLOOKUP(AF141,datos!$AP$3:$AR$7,3,0))+IF(AG141="",0,VLOOKUP(AG141,datos!$AP$3:$AR$7,3,0)))</f>
        <v>0.3</v>
      </c>
      <c r="AI141" s="114" t="str">
        <f>IF(OR(AJ141="",AJ141=0),"",IF(AJ141&lt;=datos!$AC$3,datos!$AE$3,IF(AJ141&lt;=datos!$AC$4,datos!$AE$4,IF(AJ141&lt;=datos!$AC$5,datos!$AE$5,IF(AJ141&lt;=datos!$AC$6,datos!$AE$6,IF(AJ141&lt;=datos!$AC$7,datos!$AE$7,""))))))</f>
        <v>Baja</v>
      </c>
      <c r="AJ141" s="109">
        <f aca="true" t="shared" si="20" ref="AJ141:AJ165">IF(AE141="","",IF(U141=1,IF(AE141="Probabilidad",P141-(P141*AH141),P141),IF(AE141="Probabilidad",AJ140-(AJ140*AH141),AJ140)))</f>
        <v>0.252</v>
      </c>
      <c r="AK141" s="110" t="str">
        <f>+IF(AL141&lt;=datos!$AD$11,datos!$AC$11,IF(AL141&lt;=datos!$AD$12,datos!$AC$12,IF(AL141&lt;=datos!$AD$13,datos!$AC$13,IF(AL141&lt;=datos!$AD$14,datos!$AC$14,IF(AL141&lt;=datos!$AD$15,datos!$AC$15,"")))))</f>
        <v>Mayor</v>
      </c>
      <c r="AL141" s="109">
        <f aca="true" t="shared" si="21" ref="AL141:AL165">IF(AE141="","",IF(U141=1,IF(AE141="Impacto",S141-(S141*AH141),S141),IF(AE141="Impacto",AL140-(AL140*AH141),AL140)))</f>
        <v>0.8</v>
      </c>
      <c r="AM141" s="110" t="str">
        <f aca="true" ca="1" t="shared" si="22" ref="AM141:AM165">_xlfn.IFERROR(INDIRECT("datos!"&amp;HLOOKUP(AK141,calculo_imp,2,FALSE)&amp;VLOOKUP(AI141,calculo_prob,2,FALSE)),"")</f>
        <v>Alto</v>
      </c>
      <c r="AN141" s="146"/>
      <c r="AO141" s="148"/>
      <c r="AP141" s="150"/>
      <c r="AQ141" s="152"/>
    </row>
    <row r="142" spans="1:43" ht="120.75" thickBot="1">
      <c r="A142" s="154"/>
      <c r="B142" s="156"/>
      <c r="C142" s="156"/>
      <c r="D142" s="160"/>
      <c r="E142" s="156"/>
      <c r="F142" s="156"/>
      <c r="G142" s="156"/>
      <c r="H142" s="156"/>
      <c r="I142" s="156"/>
      <c r="J142" s="156"/>
      <c r="K142" s="156"/>
      <c r="L142" s="162"/>
      <c r="M142" s="152"/>
      <c r="N142" s="164"/>
      <c r="O142" s="166"/>
      <c r="P142" s="142"/>
      <c r="Q142" s="156"/>
      <c r="R142" s="158"/>
      <c r="S142" s="142" t="e">
        <f>IF(OR(#REF!=datos!$AB$10,#REF!=datos!$AB$16),"",VLOOKUP(#REF!,datos!$AA$10:$AC$21,3,0))</f>
        <v>#REF!</v>
      </c>
      <c r="T142" s="144"/>
      <c r="U142" s="96">
        <v>3</v>
      </c>
      <c r="V142" s="80" t="s">
        <v>1390</v>
      </c>
      <c r="W142" s="79" t="s">
        <v>1391</v>
      </c>
      <c r="X142" s="79" t="s">
        <v>923</v>
      </c>
      <c r="Y142" s="79" t="s">
        <v>1392</v>
      </c>
      <c r="Z142" s="79" t="s">
        <v>1393</v>
      </c>
      <c r="AA142" s="79" t="s">
        <v>1394</v>
      </c>
      <c r="AB142" s="79" t="s">
        <v>1395</v>
      </c>
      <c r="AC142" s="79" t="s">
        <v>1396</v>
      </c>
      <c r="AD142" s="79" t="s">
        <v>1389</v>
      </c>
      <c r="AE142" s="91" t="str">
        <f>IF(AF142="","",VLOOKUP(AF142,datos!$AT$6:$AU$9,2,0))</f>
        <v>Probabilidad</v>
      </c>
      <c r="AF142" s="80" t="s">
        <v>80</v>
      </c>
      <c r="AG142" s="80" t="s">
        <v>84</v>
      </c>
      <c r="AH142" s="88">
        <f>IF(AND(AF142="",AG142=""),"",IF(AF142="",0,VLOOKUP(AF142,datos!$AP$3:$AR$7,3,0))+IF(AG142="",0,VLOOKUP(AG142,datos!$AP$3:$AR$7,3,0)))</f>
        <v>0.4</v>
      </c>
      <c r="AI142" s="114" t="str">
        <f>IF(OR(AJ142="",AJ142=0),"",IF(AJ142&lt;=datos!$AC$3,datos!$AE$3,IF(AJ142&lt;=datos!$AC$4,datos!$AE$4,IF(AJ142&lt;=datos!$AC$5,datos!$AE$5,IF(AJ142&lt;=datos!$AC$6,datos!$AE$6,IF(AJ142&lt;=datos!$AC$7,datos!$AE$7,""))))))</f>
        <v>Muy Baja</v>
      </c>
      <c r="AJ142" s="109">
        <f t="shared" si="20"/>
        <v>0.1512</v>
      </c>
      <c r="AK142" s="110" t="str">
        <f>+IF(AL142&lt;=datos!$AD$11,datos!$AC$11,IF(AL142&lt;=datos!$AD$12,datos!$AC$12,IF(AL142&lt;=datos!$AD$13,datos!$AC$13,IF(AL142&lt;=datos!$AD$14,datos!$AC$14,IF(AL142&lt;=datos!$AD$15,datos!$AC$15,"")))))</f>
        <v>Mayor</v>
      </c>
      <c r="AL142" s="109">
        <f t="shared" si="21"/>
        <v>0.8</v>
      </c>
      <c r="AM142" s="110" t="str">
        <f ca="1" t="shared" si="22"/>
        <v>Alto</v>
      </c>
      <c r="AN142" s="146"/>
      <c r="AO142" s="148"/>
      <c r="AP142" s="150"/>
      <c r="AQ142" s="152"/>
    </row>
    <row r="143" spans="1:43" ht="72">
      <c r="A143" s="170">
        <v>65</v>
      </c>
      <c r="B143" s="171" t="s">
        <v>44</v>
      </c>
      <c r="C143" s="155" t="s">
        <v>206</v>
      </c>
      <c r="D143" s="159" t="str">
        <f>_xlfn.IFERROR(VLOOKUP(B143,datos!$B$1:$C$21,2,0),"")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43" s="171" t="s">
        <v>55</v>
      </c>
      <c r="F143" s="171" t="s">
        <v>1401</v>
      </c>
      <c r="G143" s="171" t="s">
        <v>1402</v>
      </c>
      <c r="H143" s="155" t="s">
        <v>193</v>
      </c>
      <c r="I143" s="155" t="s">
        <v>889</v>
      </c>
      <c r="J143" s="171" t="s">
        <v>1403</v>
      </c>
      <c r="K143" s="171" t="s">
        <v>159</v>
      </c>
      <c r="L143" s="172" t="s">
        <v>167</v>
      </c>
      <c r="M143" s="173" t="s">
        <v>12</v>
      </c>
      <c r="N143" s="174">
        <v>24</v>
      </c>
      <c r="O143" s="175" t="str">
        <f>_xlfn.IFERROR(VLOOKUP(P143,datos!$AC$2:$AE$7,3,0),"")</f>
        <v>Baja</v>
      </c>
      <c r="P143" s="168">
        <f>+IF(OR(N143="",N143=0),"",IF(N143&lt;=datos!$AD$3,datos!$AC$3,IF(AND(N143&gt;datos!$AD$3,N143&lt;=datos!$AD$4),datos!$AC$4,IF(AND(N143&gt;datos!$AD$4,N143&lt;=datos!$AD$5),datos!$AC$5,IF(AND(N143&gt;datos!$AD$5,N143&lt;=datos!$AD$6),datos!$AC$6,IF(N143&gt;datos!$AD$7,datos!$AC$7,0))))))</f>
        <v>0.4</v>
      </c>
      <c r="Q143" s="171" t="s">
        <v>149</v>
      </c>
      <c r="R143" s="167" t="str">
        <f>_xlfn.IFERROR(VLOOKUP(Q143,datos!$AB$10:$AC$21,2,0),"")</f>
        <v>Menor</v>
      </c>
      <c r="S143" s="168">
        <f>_xlfn.IFERROR(IF(OR(Q143=datos!$AB$10,Q143=datos!$AB$16),"",VLOOKUP(Q143,datos!$AB$10:$AD$21,3,0)),"")</f>
        <v>0.4</v>
      </c>
      <c r="T143" s="169" t="str">
        <f ca="1">_xlfn.IFERROR(INDIRECT("datos!"&amp;HLOOKUP(R143,calculo_imp,2,FALSE)&amp;VLOOKUP(O143,calculo_prob,2,FALSE)),"")</f>
        <v>Moderado</v>
      </c>
      <c r="U143" s="98">
        <v>1</v>
      </c>
      <c r="V143" s="82" t="s">
        <v>1407</v>
      </c>
      <c r="W143" s="81" t="s">
        <v>1408</v>
      </c>
      <c r="X143" s="81" t="s">
        <v>1409</v>
      </c>
      <c r="Y143" s="81" t="s">
        <v>1410</v>
      </c>
      <c r="Z143" s="81" t="s">
        <v>1411</v>
      </c>
      <c r="AA143" s="81" t="s">
        <v>1412</v>
      </c>
      <c r="AB143" s="81" t="s">
        <v>1413</v>
      </c>
      <c r="AC143" s="81" t="s">
        <v>1414</v>
      </c>
      <c r="AD143" s="81" t="s">
        <v>1032</v>
      </c>
      <c r="AE143" s="90" t="str">
        <f>IF(AF143="","",VLOOKUP(AF143,datos!$AT$6:$AU$9,2,0))</f>
        <v>Probabilidad</v>
      </c>
      <c r="AF143" s="82" t="s">
        <v>80</v>
      </c>
      <c r="AG143" s="82" t="s">
        <v>84</v>
      </c>
      <c r="AH143" s="87">
        <f>IF(AND(AF143="",AG143=""),"",IF(AF143="",0,VLOOKUP(AF143,datos!$AP$3:$AR$7,3,0))+IF(AG143="",0,VLOOKUP(AG143,datos!$AP$3:$AR$7,3,0)))</f>
        <v>0.4</v>
      </c>
      <c r="AI143" s="113" t="str">
        <f>IF(OR(AJ143="",AJ143=0),"",IF(AJ143&lt;=datos!$AC$3,datos!$AE$3,IF(AJ143&lt;=datos!$AC$4,datos!$AE$4,IF(AJ143&lt;=datos!$AC$5,datos!$AE$5,IF(AJ143&lt;=datos!$AC$6,datos!$AE$6,IF(AJ143&lt;=datos!$AC$7,datos!$AE$7,""))))))</f>
        <v>Baja</v>
      </c>
      <c r="AJ143" s="106">
        <f>IF(AE143="","",IF(U143=1,IF(AE143="Probabilidad",P143-(P143*AH143),P143),IF(AE143="Probabilidad",#REF!-(#REF!*AH143),#REF!)))</f>
        <v>0.24</v>
      </c>
      <c r="AK143" s="107" t="str">
        <f>+IF(AL143&lt;=datos!$AD$11,datos!$AC$11,IF(AL143&lt;=datos!$AD$12,datos!$AC$12,IF(AL143&lt;=datos!$AD$13,datos!$AC$13,IF(AL143&lt;=datos!$AD$14,datos!$AC$14,IF(AL143&lt;=datos!$AD$15,datos!$AC$15,"")))))</f>
        <v>Menor</v>
      </c>
      <c r="AL143" s="106">
        <f>IF(AE143="","",IF(U143=1,IF(AE143="Impacto",S143-(S143*AH143),S143),IF(AE143="Impacto",#REF!-(#REF!*AH143),#REF!)))</f>
        <v>0.4</v>
      </c>
      <c r="AM143" s="107" t="str">
        <f ca="1" t="shared" si="22"/>
        <v>Moderado</v>
      </c>
      <c r="AN143" s="145" t="s">
        <v>92</v>
      </c>
      <c r="AO143" s="147" t="s">
        <v>1469</v>
      </c>
      <c r="AP143" s="149">
        <v>45291</v>
      </c>
      <c r="AQ143" s="151" t="s">
        <v>1470</v>
      </c>
    </row>
    <row r="144" spans="1:43" ht="72">
      <c r="A144" s="154"/>
      <c r="B144" s="156"/>
      <c r="C144" s="156"/>
      <c r="D144" s="160"/>
      <c r="E144" s="156"/>
      <c r="F144" s="156"/>
      <c r="G144" s="156"/>
      <c r="H144" s="156"/>
      <c r="I144" s="156"/>
      <c r="J144" s="156"/>
      <c r="K144" s="156"/>
      <c r="L144" s="162"/>
      <c r="M144" s="152"/>
      <c r="N144" s="164"/>
      <c r="O144" s="166"/>
      <c r="P144" s="142"/>
      <c r="Q144" s="156"/>
      <c r="R144" s="158"/>
      <c r="S144" s="142" t="e">
        <f>IF(OR(#REF!=datos!$AB$10,#REF!=datos!$AB$16),"",VLOOKUP(#REF!,datos!$AA$10:$AC$21,3,0))</f>
        <v>#REF!</v>
      </c>
      <c r="T144" s="144"/>
      <c r="U144" s="96">
        <v>2</v>
      </c>
      <c r="V144" s="80" t="s">
        <v>1415</v>
      </c>
      <c r="W144" s="79" t="s">
        <v>1408</v>
      </c>
      <c r="X144" s="79" t="s">
        <v>896</v>
      </c>
      <c r="Y144" s="79" t="s">
        <v>1416</v>
      </c>
      <c r="Z144" s="79" t="s">
        <v>1417</v>
      </c>
      <c r="AA144" s="79" t="s">
        <v>1418</v>
      </c>
      <c r="AB144" s="79" t="s">
        <v>1419</v>
      </c>
      <c r="AC144" s="79" t="s">
        <v>1414</v>
      </c>
      <c r="AD144" s="79" t="s">
        <v>1373</v>
      </c>
      <c r="AE144" s="91" t="str">
        <f>IF(AF144="","",VLOOKUP(AF144,datos!$AT$6:$AU$9,2,0))</f>
        <v>Probabilidad</v>
      </c>
      <c r="AF144" s="80" t="s">
        <v>80</v>
      </c>
      <c r="AG144" s="80" t="s">
        <v>84</v>
      </c>
      <c r="AH144" s="88">
        <f>IF(AND(AF144="",AG144=""),"",IF(AF144="",0,VLOOKUP(AF144,datos!$AP$3:$AR$7,3,0))+IF(AG144="",0,VLOOKUP(AG144,datos!$AP$3:$AR$7,3,0)))</f>
        <v>0.4</v>
      </c>
      <c r="AI144" s="114" t="str">
        <f>IF(OR(AJ144="",AJ144=0),"",IF(AJ144&lt;=datos!$AC$3,datos!$AE$3,IF(AJ144&lt;=datos!$AC$4,datos!$AE$4,IF(AJ144&lt;=datos!$AC$5,datos!$AE$5,IF(AJ144&lt;=datos!$AC$6,datos!$AE$6,IF(AJ144&lt;=datos!$AC$7,datos!$AE$7,""))))))</f>
        <v>Muy Baja</v>
      </c>
      <c r="AJ144" s="109">
        <f t="shared" si="20"/>
        <v>0.144</v>
      </c>
      <c r="AK144" s="110" t="str">
        <f>+IF(AL144&lt;=datos!$AD$11,datos!$AC$11,IF(AL144&lt;=datos!$AD$12,datos!$AC$12,IF(AL144&lt;=datos!$AD$13,datos!$AC$13,IF(AL144&lt;=datos!$AD$14,datos!$AC$14,IF(AL144&lt;=datos!$AD$15,datos!$AC$15,"")))))</f>
        <v>Menor</v>
      </c>
      <c r="AL144" s="109">
        <f t="shared" si="21"/>
        <v>0.4</v>
      </c>
      <c r="AM144" s="110" t="str">
        <f ca="1" t="shared" si="22"/>
        <v>Bajo</v>
      </c>
      <c r="AN144" s="146"/>
      <c r="AO144" s="148"/>
      <c r="AP144" s="150"/>
      <c r="AQ144" s="152"/>
    </row>
    <row r="145" spans="1:43" ht="96">
      <c r="A145" s="154"/>
      <c r="B145" s="156"/>
      <c r="C145" s="156"/>
      <c r="D145" s="160"/>
      <c r="E145" s="156"/>
      <c r="F145" s="156"/>
      <c r="G145" s="156"/>
      <c r="H145" s="156"/>
      <c r="I145" s="156"/>
      <c r="J145" s="156"/>
      <c r="K145" s="156"/>
      <c r="L145" s="162"/>
      <c r="M145" s="152"/>
      <c r="N145" s="164"/>
      <c r="O145" s="166"/>
      <c r="P145" s="142"/>
      <c r="Q145" s="156"/>
      <c r="R145" s="158"/>
      <c r="S145" s="142" t="e">
        <f>IF(OR(#REF!=datos!$AB$10,#REF!=datos!$AB$16),"",VLOOKUP(#REF!,datos!$AA$10:$AC$21,3,0))</f>
        <v>#REF!</v>
      </c>
      <c r="T145" s="144"/>
      <c r="U145" s="96">
        <v>3</v>
      </c>
      <c r="V145" s="80" t="s">
        <v>1420</v>
      </c>
      <c r="W145" s="79" t="s">
        <v>1421</v>
      </c>
      <c r="X145" s="79" t="s">
        <v>896</v>
      </c>
      <c r="Y145" s="79" t="s">
        <v>1422</v>
      </c>
      <c r="Z145" s="79" t="s">
        <v>1423</v>
      </c>
      <c r="AA145" s="79" t="s">
        <v>1424</v>
      </c>
      <c r="AB145" s="79" t="s">
        <v>1425</v>
      </c>
      <c r="AC145" s="79" t="s">
        <v>1414</v>
      </c>
      <c r="AD145" s="79" t="s">
        <v>1032</v>
      </c>
      <c r="AE145" s="91" t="str">
        <f>IF(AF145="","",VLOOKUP(AF145,datos!$AT$6:$AU$9,2,0))</f>
        <v>Probabilidad</v>
      </c>
      <c r="AF145" s="80" t="s">
        <v>80</v>
      </c>
      <c r="AG145" s="80" t="s">
        <v>84</v>
      </c>
      <c r="AH145" s="88">
        <f>IF(AND(AF145="",AG145=""),"",IF(AF145="",0,VLOOKUP(AF145,datos!$AP$3:$AR$7,3,0))+IF(AG145="",0,VLOOKUP(AG145,datos!$AP$3:$AR$7,3,0)))</f>
        <v>0.4</v>
      </c>
      <c r="AI145" s="114" t="str">
        <f>IF(OR(AJ145="",AJ145=0),"",IF(AJ145&lt;=datos!$AC$3,datos!$AE$3,IF(AJ145&lt;=datos!$AC$4,datos!$AE$4,IF(AJ145&lt;=datos!$AC$5,datos!$AE$5,IF(AJ145&lt;=datos!$AC$6,datos!$AE$6,IF(AJ145&lt;=datos!$AC$7,datos!$AE$7,""))))))</f>
        <v>Muy Baja</v>
      </c>
      <c r="AJ145" s="109">
        <f t="shared" si="20"/>
        <v>0.08639999999999999</v>
      </c>
      <c r="AK145" s="110" t="str">
        <f>+IF(AL145&lt;=datos!$AD$11,datos!$AC$11,IF(AL145&lt;=datos!$AD$12,datos!$AC$12,IF(AL145&lt;=datos!$AD$13,datos!$AC$13,IF(AL145&lt;=datos!$AD$14,datos!$AC$14,IF(AL145&lt;=datos!$AD$15,datos!$AC$15,"")))))</f>
        <v>Menor</v>
      </c>
      <c r="AL145" s="109">
        <f t="shared" si="21"/>
        <v>0.4</v>
      </c>
      <c r="AM145" s="110" t="str">
        <f ca="1" t="shared" si="22"/>
        <v>Bajo</v>
      </c>
      <c r="AN145" s="146"/>
      <c r="AO145" s="148"/>
      <c r="AP145" s="150"/>
      <c r="AQ145" s="152"/>
    </row>
    <row r="146" spans="1:43" ht="72">
      <c r="A146" s="154"/>
      <c r="B146" s="156"/>
      <c r="C146" s="156"/>
      <c r="D146" s="160"/>
      <c r="E146" s="156"/>
      <c r="F146" s="156"/>
      <c r="G146" s="156"/>
      <c r="H146" s="156"/>
      <c r="I146" s="156"/>
      <c r="J146" s="156"/>
      <c r="K146" s="156"/>
      <c r="L146" s="162"/>
      <c r="M146" s="152"/>
      <c r="N146" s="164"/>
      <c r="O146" s="166"/>
      <c r="P146" s="142"/>
      <c r="Q146" s="156"/>
      <c r="R146" s="158"/>
      <c r="S146" s="142" t="e">
        <f>IF(OR(#REF!=datos!$AB$10,#REF!=datos!$AB$16),"",VLOOKUP(#REF!,datos!$AA$10:$AC$21,3,0))</f>
        <v>#REF!</v>
      </c>
      <c r="T146" s="144"/>
      <c r="U146" s="96">
        <v>4</v>
      </c>
      <c r="V146" s="80" t="s">
        <v>1426</v>
      </c>
      <c r="W146" s="79" t="s">
        <v>1408</v>
      </c>
      <c r="X146" s="79" t="s">
        <v>896</v>
      </c>
      <c r="Y146" s="79" t="s">
        <v>1427</v>
      </c>
      <c r="Z146" s="79" t="s">
        <v>1428</v>
      </c>
      <c r="AA146" s="79" t="s">
        <v>1429</v>
      </c>
      <c r="AB146" s="79" t="s">
        <v>1430</v>
      </c>
      <c r="AC146" s="79" t="s">
        <v>1414</v>
      </c>
      <c r="AD146" s="79" t="s">
        <v>1373</v>
      </c>
      <c r="AE146" s="91" t="str">
        <f>IF(AF146="","",VLOOKUP(AF146,datos!$AT$6:$AU$9,2,0))</f>
        <v>Probabilidad</v>
      </c>
      <c r="AF146" s="80" t="s">
        <v>80</v>
      </c>
      <c r="AG146" s="80" t="s">
        <v>84</v>
      </c>
      <c r="AH146" s="88">
        <f>IF(AND(AF146="",AG146=""),"",IF(AF146="",0,VLOOKUP(AF146,datos!$AP$3:$AR$7,3,0))+IF(AG146="",0,VLOOKUP(AG146,datos!$AP$3:$AR$7,3,0)))</f>
        <v>0.4</v>
      </c>
      <c r="AI146" s="114" t="str">
        <f>IF(OR(AJ146="",AJ146=0),"",IF(AJ146&lt;=datos!$AC$3,datos!$AE$3,IF(AJ146&lt;=datos!$AC$4,datos!$AE$4,IF(AJ146&lt;=datos!$AC$5,datos!$AE$5,IF(AJ146&lt;=datos!$AC$6,datos!$AE$6,IF(AJ146&lt;=datos!$AC$7,datos!$AE$7,""))))))</f>
        <v>Muy Baja</v>
      </c>
      <c r="AJ146" s="109">
        <f t="shared" si="20"/>
        <v>0.05183999999999999</v>
      </c>
      <c r="AK146" s="110" t="str">
        <f>+IF(AL146&lt;=datos!$AD$11,datos!$AC$11,IF(AL146&lt;=datos!$AD$12,datos!$AC$12,IF(AL146&lt;=datos!$AD$13,datos!$AC$13,IF(AL146&lt;=datos!$AD$14,datos!$AC$14,IF(AL146&lt;=datos!$AD$15,datos!$AC$15,"")))))</f>
        <v>Menor</v>
      </c>
      <c r="AL146" s="109">
        <f t="shared" si="21"/>
        <v>0.4</v>
      </c>
      <c r="AM146" s="110" t="str">
        <f ca="1" t="shared" si="22"/>
        <v>Bajo</v>
      </c>
      <c r="AN146" s="146"/>
      <c r="AO146" s="148"/>
      <c r="AP146" s="150"/>
      <c r="AQ146" s="152"/>
    </row>
    <row r="147" spans="1:43" ht="84.75" thickBot="1">
      <c r="A147" s="183"/>
      <c r="B147" s="184"/>
      <c r="C147" s="184"/>
      <c r="D147" s="185"/>
      <c r="E147" s="184"/>
      <c r="F147" s="184"/>
      <c r="G147" s="184"/>
      <c r="H147" s="184"/>
      <c r="I147" s="184"/>
      <c r="J147" s="184"/>
      <c r="K147" s="184"/>
      <c r="L147" s="186"/>
      <c r="M147" s="182"/>
      <c r="N147" s="187"/>
      <c r="O147" s="188"/>
      <c r="P147" s="177"/>
      <c r="Q147" s="184"/>
      <c r="R147" s="176"/>
      <c r="S147" s="177" t="e">
        <f>IF(OR(#REF!=datos!$AB$10,#REF!=datos!$AB$16),"",VLOOKUP(#REF!,datos!$AA$10:$AC$21,3,0))</f>
        <v>#REF!</v>
      </c>
      <c r="T147" s="178"/>
      <c r="U147" s="97">
        <v>5</v>
      </c>
      <c r="V147" s="86" t="s">
        <v>1431</v>
      </c>
      <c r="W147" s="85" t="s">
        <v>1408</v>
      </c>
      <c r="X147" s="85" t="s">
        <v>1409</v>
      </c>
      <c r="Y147" s="85" t="s">
        <v>1432</v>
      </c>
      <c r="Z147" s="85" t="s">
        <v>1433</v>
      </c>
      <c r="AA147" s="85" t="s">
        <v>1434</v>
      </c>
      <c r="AB147" s="85" t="s">
        <v>1435</v>
      </c>
      <c r="AC147" s="85" t="s">
        <v>1414</v>
      </c>
      <c r="AD147" s="85" t="s">
        <v>1373</v>
      </c>
      <c r="AE147" s="93" t="str">
        <f>IF(AF147="","",VLOOKUP(AF147,datos!$AT$6:$AU$9,2,0))</f>
        <v>Probabilidad</v>
      </c>
      <c r="AF147" s="86" t="s">
        <v>80</v>
      </c>
      <c r="AG147" s="86" t="s">
        <v>84</v>
      </c>
      <c r="AH147" s="89">
        <f>IF(AND(AF147="",AG147=""),"",IF(AF147="",0,VLOOKUP(AF147,datos!$AP$3:$AR$7,3,0))+IF(AG147="",0,VLOOKUP(AG147,datos!$AP$3:$AR$7,3,0)))</f>
        <v>0.4</v>
      </c>
      <c r="AI147" s="115" t="str">
        <f>IF(OR(AJ147="",AJ147=0),"",IF(AJ147&lt;=datos!$AC$3,datos!$AE$3,IF(AJ147&lt;=datos!$AC$4,datos!$AE$4,IF(AJ147&lt;=datos!$AC$5,datos!$AE$5,IF(AJ147&lt;=datos!$AC$6,datos!$AE$6,IF(AJ147&lt;=datos!$AC$7,datos!$AE$7,""))))))</f>
        <v>Muy Baja</v>
      </c>
      <c r="AJ147" s="111">
        <f t="shared" si="20"/>
        <v>0.031103999999999993</v>
      </c>
      <c r="AK147" s="112" t="str">
        <f>+IF(AL147&lt;=datos!$AD$11,datos!$AC$11,IF(AL147&lt;=datos!$AD$12,datos!$AC$12,IF(AL147&lt;=datos!$AD$13,datos!$AC$13,IF(AL147&lt;=datos!$AD$14,datos!$AC$14,IF(AL147&lt;=datos!$AD$15,datos!$AC$15,"")))))</f>
        <v>Menor</v>
      </c>
      <c r="AL147" s="111">
        <f t="shared" si="21"/>
        <v>0.4</v>
      </c>
      <c r="AM147" s="112" t="str">
        <f ca="1" t="shared" si="22"/>
        <v>Bajo</v>
      </c>
      <c r="AN147" s="179"/>
      <c r="AO147" s="180"/>
      <c r="AP147" s="181"/>
      <c r="AQ147" s="182"/>
    </row>
    <row r="148" spans="1:43" ht="48">
      <c r="A148" s="153">
        <v>66</v>
      </c>
      <c r="B148" s="155" t="s">
        <v>44</v>
      </c>
      <c r="C148" s="155" t="s">
        <v>206</v>
      </c>
      <c r="D148" s="159" t="str">
        <f>_xlfn.IFERROR(VLOOKUP(B148,datos!$B$1:$C$21,2,0),"")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48" s="155" t="s">
        <v>54</v>
      </c>
      <c r="F148" s="155" t="s">
        <v>1404</v>
      </c>
      <c r="G148" s="155" t="s">
        <v>1405</v>
      </c>
      <c r="H148" s="155" t="s">
        <v>194</v>
      </c>
      <c r="I148" s="155" t="s">
        <v>238</v>
      </c>
      <c r="J148" s="155" t="s">
        <v>1406</v>
      </c>
      <c r="K148" s="155" t="s">
        <v>159</v>
      </c>
      <c r="L148" s="161" t="s">
        <v>59</v>
      </c>
      <c r="M148" s="151" t="s">
        <v>12</v>
      </c>
      <c r="N148" s="163">
        <v>24</v>
      </c>
      <c r="O148" s="165" t="str">
        <f>_xlfn.IFERROR(VLOOKUP(P148,datos!$AC$2:$AE$7,3,0),"")</f>
        <v>Baja</v>
      </c>
      <c r="P148" s="141">
        <f>+IF(OR(N148="",N148=0),"",IF(N148&lt;=datos!$AD$3,datos!$AC$3,IF(AND(N148&gt;datos!$AD$3,N148&lt;=datos!$AD$4),datos!$AC$4,IF(AND(N148&gt;datos!$AD$4,N148&lt;=datos!$AD$5),datos!$AC$5,IF(AND(N148&gt;datos!$AD$5,N148&lt;=datos!$AD$6),datos!$AC$6,IF(N148&gt;datos!$AD$7,datos!$AC$7,0))))))</f>
        <v>0.4</v>
      </c>
      <c r="Q148" s="155" t="s">
        <v>149</v>
      </c>
      <c r="R148" s="157" t="str">
        <f>_xlfn.IFERROR(VLOOKUP(Q148,datos!$AB$10:$AC$21,2,0),"")</f>
        <v>Menor</v>
      </c>
      <c r="S148" s="141">
        <f>_xlfn.IFERROR(IF(OR(Q148=datos!$AB$10,Q148=datos!$AB$16),"",VLOOKUP(Q148,datos!$AB$10:$AD$21,3,0)),"")</f>
        <v>0.4</v>
      </c>
      <c r="T148" s="143" t="str">
        <f ca="1">_xlfn.IFERROR(INDIRECT("datos!"&amp;HLOOKUP(R148,calculo_imp,2,FALSE)&amp;VLOOKUP(O148,calculo_prob,2,FALSE)),"")</f>
        <v>Moderado</v>
      </c>
      <c r="U148" s="95">
        <v>1</v>
      </c>
      <c r="V148" s="84" t="s">
        <v>1436</v>
      </c>
      <c r="W148" s="83" t="s">
        <v>1437</v>
      </c>
      <c r="X148" s="83" t="s">
        <v>896</v>
      </c>
      <c r="Y148" s="83" t="s">
        <v>1438</v>
      </c>
      <c r="Z148" s="83" t="s">
        <v>1439</v>
      </c>
      <c r="AA148" s="83" t="s">
        <v>1440</v>
      </c>
      <c r="AB148" s="83" t="s">
        <v>1441</v>
      </c>
      <c r="AC148" s="83" t="s">
        <v>1442</v>
      </c>
      <c r="AD148" s="83" t="s">
        <v>1373</v>
      </c>
      <c r="AE148" s="92" t="str">
        <f>IF(AF148="","",VLOOKUP(AF148,datos!$AT$6:$AU$9,2,0))</f>
        <v>Probabilidad</v>
      </c>
      <c r="AF148" s="84" t="s">
        <v>80</v>
      </c>
      <c r="AG148" s="84" t="s">
        <v>84</v>
      </c>
      <c r="AH148" s="87">
        <f>IF(AND(AF148="",AG148=""),"",IF(AF148="",0,VLOOKUP(AF148,datos!$AP$3:$AR$7,3,0))+IF(AG148="",0,VLOOKUP(AG148,datos!$AP$3:$AR$7,3,0)))</f>
        <v>0.4</v>
      </c>
      <c r="AI148" s="113" t="str">
        <f>IF(OR(AJ148="",AJ148=0),"",IF(AJ148&lt;=datos!$AC$3,datos!$AE$3,IF(AJ148&lt;=datos!$AC$4,datos!$AE$4,IF(AJ148&lt;=datos!$AC$5,datos!$AE$5,IF(AJ148&lt;=datos!$AC$6,datos!$AE$6,IF(AJ148&lt;=datos!$AC$7,datos!$AE$7,""))))))</f>
        <v>Baja</v>
      </c>
      <c r="AJ148" s="106">
        <f t="shared" si="20"/>
        <v>0.24</v>
      </c>
      <c r="AK148" s="107" t="str">
        <f>+IF(AL148&lt;=datos!$AD$11,datos!$AC$11,IF(AL148&lt;=datos!$AD$12,datos!$AC$12,IF(AL148&lt;=datos!$AD$13,datos!$AC$13,IF(AL148&lt;=datos!$AD$14,datos!$AC$14,IF(AL148&lt;=datos!$AD$15,datos!$AC$15,"")))))</f>
        <v>Menor</v>
      </c>
      <c r="AL148" s="106">
        <f t="shared" si="21"/>
        <v>0.4</v>
      </c>
      <c r="AM148" s="107" t="str">
        <f ca="1" t="shared" si="22"/>
        <v>Moderado</v>
      </c>
      <c r="AN148" s="145" t="s">
        <v>92</v>
      </c>
      <c r="AO148" s="147" t="s">
        <v>1471</v>
      </c>
      <c r="AP148" s="149">
        <v>45291</v>
      </c>
      <c r="AQ148" s="151" t="s">
        <v>1472</v>
      </c>
    </row>
    <row r="149" spans="1:43" ht="72">
      <c r="A149" s="154"/>
      <c r="B149" s="156"/>
      <c r="C149" s="156"/>
      <c r="D149" s="160"/>
      <c r="E149" s="156"/>
      <c r="F149" s="156"/>
      <c r="G149" s="156"/>
      <c r="H149" s="156"/>
      <c r="I149" s="156"/>
      <c r="J149" s="156"/>
      <c r="K149" s="156"/>
      <c r="L149" s="162"/>
      <c r="M149" s="152"/>
      <c r="N149" s="164"/>
      <c r="O149" s="166"/>
      <c r="P149" s="142"/>
      <c r="Q149" s="156"/>
      <c r="R149" s="158"/>
      <c r="S149" s="142" t="e">
        <f>IF(OR(#REF!=datos!$AB$10,#REF!=datos!$AB$16),"",VLOOKUP(#REF!,datos!$AA$10:$AC$21,3,0))</f>
        <v>#REF!</v>
      </c>
      <c r="T149" s="144"/>
      <c r="U149" s="96">
        <v>2</v>
      </c>
      <c r="V149" s="80" t="s">
        <v>1443</v>
      </c>
      <c r="W149" s="79" t="s">
        <v>1444</v>
      </c>
      <c r="X149" s="79" t="s">
        <v>1445</v>
      </c>
      <c r="Y149" s="79" t="s">
        <v>1446</v>
      </c>
      <c r="Z149" s="79" t="s">
        <v>1447</v>
      </c>
      <c r="AA149" s="79" t="s">
        <v>1440</v>
      </c>
      <c r="AB149" s="79" t="s">
        <v>1448</v>
      </c>
      <c r="AC149" s="79" t="s">
        <v>1442</v>
      </c>
      <c r="AD149" s="79" t="s">
        <v>1373</v>
      </c>
      <c r="AE149" s="91" t="str">
        <f>IF(AF149="","",VLOOKUP(AF149,datos!$AT$6:$AU$9,2,0))</f>
        <v>Probabilidad</v>
      </c>
      <c r="AF149" s="80" t="s">
        <v>80</v>
      </c>
      <c r="AG149" s="80" t="s">
        <v>83</v>
      </c>
      <c r="AH149" s="88">
        <f>IF(AND(AF149="",AG149=""),"",IF(AF149="",0,VLOOKUP(AF149,datos!$AP$3:$AR$7,3,0))+IF(AG149="",0,VLOOKUP(AG149,datos!$AP$3:$AR$7,3,0)))</f>
        <v>0.5</v>
      </c>
      <c r="AI149" s="114" t="str">
        <f>IF(OR(AJ149="",AJ149=0),"",IF(AJ149&lt;=datos!$AC$3,datos!$AE$3,IF(AJ149&lt;=datos!$AC$4,datos!$AE$4,IF(AJ149&lt;=datos!$AC$5,datos!$AE$5,IF(AJ149&lt;=datos!$AC$6,datos!$AE$6,IF(AJ149&lt;=datos!$AC$7,datos!$AE$7,""))))))</f>
        <v>Muy Baja</v>
      </c>
      <c r="AJ149" s="109">
        <f t="shared" si="20"/>
        <v>0.12</v>
      </c>
      <c r="AK149" s="110" t="str">
        <f>+IF(AL149&lt;=datos!$AD$11,datos!$AC$11,IF(AL149&lt;=datos!$AD$12,datos!$AC$12,IF(AL149&lt;=datos!$AD$13,datos!$AC$13,IF(AL149&lt;=datos!$AD$14,datos!$AC$14,IF(AL149&lt;=datos!$AD$15,datos!$AC$15,"")))))</f>
        <v>Menor</v>
      </c>
      <c r="AL149" s="109">
        <f t="shared" si="21"/>
        <v>0.4</v>
      </c>
      <c r="AM149" s="110" t="str">
        <f ca="1" t="shared" si="22"/>
        <v>Bajo</v>
      </c>
      <c r="AN149" s="146"/>
      <c r="AO149" s="148"/>
      <c r="AP149" s="150"/>
      <c r="AQ149" s="152"/>
    </row>
    <row r="150" spans="1:43" ht="48">
      <c r="A150" s="154"/>
      <c r="B150" s="156"/>
      <c r="C150" s="156"/>
      <c r="D150" s="160"/>
      <c r="E150" s="156"/>
      <c r="F150" s="156"/>
      <c r="G150" s="156"/>
      <c r="H150" s="156"/>
      <c r="I150" s="156"/>
      <c r="J150" s="156"/>
      <c r="K150" s="156"/>
      <c r="L150" s="162"/>
      <c r="M150" s="152"/>
      <c r="N150" s="164"/>
      <c r="O150" s="166"/>
      <c r="P150" s="142"/>
      <c r="Q150" s="156"/>
      <c r="R150" s="158"/>
      <c r="S150" s="142" t="e">
        <f>IF(OR(#REF!=datos!$AB$10,#REF!=datos!$AB$16),"",VLOOKUP(#REF!,datos!$AA$10:$AC$21,3,0))</f>
        <v>#REF!</v>
      </c>
      <c r="T150" s="144"/>
      <c r="U150" s="96">
        <v>3</v>
      </c>
      <c r="V150" s="80" t="s">
        <v>1449</v>
      </c>
      <c r="W150" s="79" t="s">
        <v>1450</v>
      </c>
      <c r="X150" s="79" t="s">
        <v>1451</v>
      </c>
      <c r="Y150" s="79" t="s">
        <v>1452</v>
      </c>
      <c r="Z150" s="79" t="s">
        <v>1453</v>
      </c>
      <c r="AA150" s="79" t="s">
        <v>1454</v>
      </c>
      <c r="AB150" s="79" t="s">
        <v>1455</v>
      </c>
      <c r="AC150" s="79" t="s">
        <v>1442</v>
      </c>
      <c r="AD150" s="79" t="s">
        <v>1373</v>
      </c>
      <c r="AE150" s="91" t="str">
        <f>IF(AF150="","",VLOOKUP(AF150,datos!$AT$6:$AU$9,2,0))</f>
        <v>Probabilidad</v>
      </c>
      <c r="AF150" s="80" t="s">
        <v>80</v>
      </c>
      <c r="AG150" s="80" t="s">
        <v>83</v>
      </c>
      <c r="AH150" s="88">
        <f>IF(AND(AF150="",AG150=""),"",IF(AF150="",0,VLOOKUP(AF150,datos!$AP$3:$AR$7,3,0))+IF(AG150="",0,VLOOKUP(AG150,datos!$AP$3:$AR$7,3,0)))</f>
        <v>0.5</v>
      </c>
      <c r="AI150" s="114" t="str">
        <f>IF(OR(AJ150="",AJ150=0),"",IF(AJ150&lt;=datos!$AC$3,datos!$AE$3,IF(AJ150&lt;=datos!$AC$4,datos!$AE$4,IF(AJ150&lt;=datos!$AC$5,datos!$AE$5,IF(AJ150&lt;=datos!$AC$6,datos!$AE$6,IF(AJ150&lt;=datos!$AC$7,datos!$AE$7,""))))))</f>
        <v>Muy Baja</v>
      </c>
      <c r="AJ150" s="109">
        <f t="shared" si="20"/>
        <v>0.06</v>
      </c>
      <c r="AK150" s="110" t="str">
        <f>+IF(AL150&lt;=datos!$AD$11,datos!$AC$11,IF(AL150&lt;=datos!$AD$12,datos!$AC$12,IF(AL150&lt;=datos!$AD$13,datos!$AC$13,IF(AL150&lt;=datos!$AD$14,datos!$AC$14,IF(AL150&lt;=datos!$AD$15,datos!$AC$15,"")))))</f>
        <v>Menor</v>
      </c>
      <c r="AL150" s="109">
        <f t="shared" si="21"/>
        <v>0.4</v>
      </c>
      <c r="AM150" s="110" t="str">
        <f ca="1" t="shared" si="22"/>
        <v>Bajo</v>
      </c>
      <c r="AN150" s="146"/>
      <c r="AO150" s="148"/>
      <c r="AP150" s="150"/>
      <c r="AQ150" s="152"/>
    </row>
    <row r="151" spans="1:43" ht="60">
      <c r="A151" s="154"/>
      <c r="B151" s="156"/>
      <c r="C151" s="156"/>
      <c r="D151" s="160"/>
      <c r="E151" s="156"/>
      <c r="F151" s="156"/>
      <c r="G151" s="156"/>
      <c r="H151" s="156"/>
      <c r="I151" s="156"/>
      <c r="J151" s="156"/>
      <c r="K151" s="156"/>
      <c r="L151" s="162"/>
      <c r="M151" s="152"/>
      <c r="N151" s="164"/>
      <c r="O151" s="166"/>
      <c r="P151" s="142"/>
      <c r="Q151" s="156"/>
      <c r="R151" s="158"/>
      <c r="S151" s="142" t="e">
        <f>IF(OR(#REF!=datos!$AB$10,#REF!=datos!$AB$16),"",VLOOKUP(#REF!,datos!$AA$10:$AC$21,3,0))</f>
        <v>#REF!</v>
      </c>
      <c r="T151" s="144"/>
      <c r="U151" s="96">
        <v>4</v>
      </c>
      <c r="V151" s="80" t="s">
        <v>1456</v>
      </c>
      <c r="W151" s="79" t="s">
        <v>1457</v>
      </c>
      <c r="X151" s="79" t="s">
        <v>1458</v>
      </c>
      <c r="Y151" s="79" t="s">
        <v>1459</v>
      </c>
      <c r="Z151" s="79" t="s">
        <v>1460</v>
      </c>
      <c r="AA151" s="79" t="s">
        <v>1461</v>
      </c>
      <c r="AB151" s="79" t="s">
        <v>1462</v>
      </c>
      <c r="AC151" s="79" t="s">
        <v>1442</v>
      </c>
      <c r="AD151" s="79" t="s">
        <v>1373</v>
      </c>
      <c r="AE151" s="91" t="str">
        <f>IF(AF151="","",VLOOKUP(AF151,datos!$AT$6:$AU$9,2,0))</f>
        <v>Probabilidad</v>
      </c>
      <c r="AF151" s="80" t="s">
        <v>80</v>
      </c>
      <c r="AG151" s="80" t="s">
        <v>84</v>
      </c>
      <c r="AH151" s="88">
        <f>IF(AND(AF151="",AG151=""),"",IF(AF151="",0,VLOOKUP(AF151,datos!$AP$3:$AR$7,3,0))+IF(AG151="",0,VLOOKUP(AG151,datos!$AP$3:$AR$7,3,0)))</f>
        <v>0.4</v>
      </c>
      <c r="AI151" s="114" t="str">
        <f>IF(OR(AJ151="",AJ151=0),"",IF(AJ151&lt;=datos!$AC$3,datos!$AE$3,IF(AJ151&lt;=datos!$AC$4,datos!$AE$4,IF(AJ151&lt;=datos!$AC$5,datos!$AE$5,IF(AJ151&lt;=datos!$AC$6,datos!$AE$6,IF(AJ151&lt;=datos!$AC$7,datos!$AE$7,""))))))</f>
        <v>Muy Baja</v>
      </c>
      <c r="AJ151" s="109">
        <f t="shared" si="20"/>
        <v>0.036</v>
      </c>
      <c r="AK151" s="110" t="str">
        <f>+IF(AL151&lt;=datos!$AD$11,datos!$AC$11,IF(AL151&lt;=datos!$AD$12,datos!$AC$12,IF(AL151&lt;=datos!$AD$13,datos!$AC$13,IF(AL151&lt;=datos!$AD$14,datos!$AC$14,IF(AL151&lt;=datos!$AD$15,datos!$AC$15,"")))))</f>
        <v>Menor</v>
      </c>
      <c r="AL151" s="109">
        <f t="shared" si="21"/>
        <v>0.4</v>
      </c>
      <c r="AM151" s="110" t="str">
        <f ca="1" t="shared" si="22"/>
        <v>Bajo</v>
      </c>
      <c r="AN151" s="146"/>
      <c r="AO151" s="148"/>
      <c r="AP151" s="150"/>
      <c r="AQ151" s="152"/>
    </row>
    <row r="152" spans="1:43" ht="60.75" thickBot="1">
      <c r="A152" s="183"/>
      <c r="B152" s="184"/>
      <c r="C152" s="184"/>
      <c r="D152" s="185"/>
      <c r="E152" s="184"/>
      <c r="F152" s="184"/>
      <c r="G152" s="184"/>
      <c r="H152" s="184"/>
      <c r="I152" s="184"/>
      <c r="J152" s="184"/>
      <c r="K152" s="184"/>
      <c r="L152" s="186"/>
      <c r="M152" s="182"/>
      <c r="N152" s="187"/>
      <c r="O152" s="188"/>
      <c r="P152" s="177"/>
      <c r="Q152" s="184"/>
      <c r="R152" s="176"/>
      <c r="S152" s="177" t="e">
        <f>IF(OR(#REF!=datos!$AB$10,#REF!=datos!$AB$16),"",VLOOKUP(#REF!,datos!$AA$10:$AC$21,3,0))</f>
        <v>#REF!</v>
      </c>
      <c r="T152" s="178"/>
      <c r="U152" s="97">
        <v>5</v>
      </c>
      <c r="V152" s="86" t="s">
        <v>1463</v>
      </c>
      <c r="W152" s="85" t="s">
        <v>1464</v>
      </c>
      <c r="X152" s="85" t="s">
        <v>1451</v>
      </c>
      <c r="Y152" s="85" t="s">
        <v>1465</v>
      </c>
      <c r="Z152" s="85" t="s">
        <v>1466</v>
      </c>
      <c r="AA152" s="85" t="s">
        <v>1467</v>
      </c>
      <c r="AB152" s="85" t="s">
        <v>1468</v>
      </c>
      <c r="AC152" s="85" t="s">
        <v>1442</v>
      </c>
      <c r="AD152" s="85" t="s">
        <v>1373</v>
      </c>
      <c r="AE152" s="93" t="str">
        <f>IF(AF152="","",VLOOKUP(AF152,datos!$AT$6:$AU$9,2,0))</f>
        <v>Probabilidad</v>
      </c>
      <c r="AF152" s="86" t="s">
        <v>80</v>
      </c>
      <c r="AG152" s="86" t="s">
        <v>84</v>
      </c>
      <c r="AH152" s="89">
        <f>IF(AND(AF152="",AG152=""),"",IF(AF152="",0,VLOOKUP(AF152,datos!$AP$3:$AR$7,3,0))+IF(AG152="",0,VLOOKUP(AG152,datos!$AP$3:$AR$7,3,0)))</f>
        <v>0.4</v>
      </c>
      <c r="AI152" s="115" t="str">
        <f>IF(OR(AJ152="",AJ152=0),"",IF(AJ152&lt;=datos!$AC$3,datos!$AE$3,IF(AJ152&lt;=datos!$AC$4,datos!$AE$4,IF(AJ152&lt;=datos!$AC$5,datos!$AE$5,IF(AJ152&lt;=datos!$AC$6,datos!$AE$6,IF(AJ152&lt;=datos!$AC$7,datos!$AE$7,""))))))</f>
        <v>Muy Baja</v>
      </c>
      <c r="AJ152" s="111">
        <f t="shared" si="20"/>
        <v>0.021599999999999998</v>
      </c>
      <c r="AK152" s="112" t="str">
        <f>+IF(AL152&lt;=datos!$AD$11,datos!$AC$11,IF(AL152&lt;=datos!$AD$12,datos!$AC$12,IF(AL152&lt;=datos!$AD$13,datos!$AC$13,IF(AL152&lt;=datos!$AD$14,datos!$AC$14,IF(AL152&lt;=datos!$AD$15,datos!$AC$15,"")))))</f>
        <v>Menor</v>
      </c>
      <c r="AL152" s="111">
        <f t="shared" si="21"/>
        <v>0.4</v>
      </c>
      <c r="AM152" s="112" t="str">
        <f ca="1" t="shared" si="22"/>
        <v>Bajo</v>
      </c>
      <c r="AN152" s="179"/>
      <c r="AO152" s="180"/>
      <c r="AP152" s="181"/>
      <c r="AQ152" s="182"/>
    </row>
    <row r="153" spans="1:43" ht="48">
      <c r="A153" s="153">
        <v>67</v>
      </c>
      <c r="B153" s="155" t="s">
        <v>44</v>
      </c>
      <c r="C153" s="155" t="s">
        <v>206</v>
      </c>
      <c r="D153" s="159" t="str">
        <f>_xlfn.IFERROR(VLOOKUP(B153,datos!$B$1:$C$21,2,0),"")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3" s="155" t="s">
        <v>54</v>
      </c>
      <c r="F153" s="155" t="s">
        <v>1473</v>
      </c>
      <c r="G153" s="155" t="s">
        <v>1474</v>
      </c>
      <c r="H153" s="155" t="s">
        <v>194</v>
      </c>
      <c r="I153" s="155" t="s">
        <v>238</v>
      </c>
      <c r="J153" s="155" t="s">
        <v>1475</v>
      </c>
      <c r="K153" s="155" t="s">
        <v>159</v>
      </c>
      <c r="L153" s="161" t="s">
        <v>167</v>
      </c>
      <c r="M153" s="151" t="s">
        <v>12</v>
      </c>
      <c r="N153" s="163">
        <v>24</v>
      </c>
      <c r="O153" s="165" t="str">
        <f>_xlfn.IFERROR(VLOOKUP(P153,datos!$AC$2:$AE$7,3,0),"")</f>
        <v>Baja</v>
      </c>
      <c r="P153" s="141">
        <f>+IF(OR(N153="",N153=0),"",IF(N153&lt;=datos!$AD$3,datos!$AC$3,IF(AND(N153&gt;datos!$AD$3,N153&lt;=datos!$AD$4),datos!$AC$4,IF(AND(N153&gt;datos!$AD$4,N153&lt;=datos!$AD$5),datos!$AC$5,IF(AND(N153&gt;datos!$AD$5,N153&lt;=datos!$AD$6),datos!$AC$6,IF(N153&gt;datos!$AD$7,datos!$AC$7,0))))))</f>
        <v>0.4</v>
      </c>
      <c r="Q153" s="155" t="s">
        <v>149</v>
      </c>
      <c r="R153" s="157" t="str">
        <f>_xlfn.IFERROR(VLOOKUP(Q153,datos!$AB$10:$AC$21,2,0),"")</f>
        <v>Menor</v>
      </c>
      <c r="S153" s="141">
        <f>_xlfn.IFERROR(IF(OR(Q153=datos!$AB$10,Q153=datos!$AB$16),"",VLOOKUP(Q153,datos!$AB$10:$AD$21,3,0)),"")</f>
        <v>0.4</v>
      </c>
      <c r="T153" s="143" t="str">
        <f ca="1">_xlfn.IFERROR(INDIRECT("datos!"&amp;HLOOKUP(R153,calculo_imp,2,FALSE)&amp;VLOOKUP(O153,calculo_prob,2,FALSE)),"")</f>
        <v>Moderado</v>
      </c>
      <c r="U153" s="95">
        <v>1</v>
      </c>
      <c r="V153" s="84" t="s">
        <v>1476</v>
      </c>
      <c r="W153" s="83" t="s">
        <v>1477</v>
      </c>
      <c r="X153" s="83" t="s">
        <v>1478</v>
      </c>
      <c r="Y153" s="83" t="s">
        <v>1479</v>
      </c>
      <c r="Z153" s="83" t="s">
        <v>1480</v>
      </c>
      <c r="AA153" s="83" t="s">
        <v>1481</v>
      </c>
      <c r="AB153" s="83" t="s">
        <v>1482</v>
      </c>
      <c r="AC153" s="83" t="s">
        <v>1483</v>
      </c>
      <c r="AD153" s="83" t="s">
        <v>1032</v>
      </c>
      <c r="AE153" s="92" t="str">
        <f>IF(AF153="","",VLOOKUP(AF153,datos!$AT$6:$AU$9,2,0))</f>
        <v>Probabilidad</v>
      </c>
      <c r="AF153" s="84" t="s">
        <v>80</v>
      </c>
      <c r="AG153" s="84" t="s">
        <v>84</v>
      </c>
      <c r="AH153" s="87">
        <f>IF(AND(AF153="",AG153=""),"",IF(AF153="",0,VLOOKUP(AF153,datos!$AP$3:$AR$7,3,0))+IF(AG153="",0,VLOOKUP(AG153,datos!$AP$3:$AR$7,3,0)))</f>
        <v>0.4</v>
      </c>
      <c r="AI153" s="113" t="str">
        <f>IF(OR(AJ153="",AJ153=0),"",IF(AJ153&lt;=datos!$AC$3,datos!$AE$3,IF(AJ153&lt;=datos!$AC$4,datos!$AE$4,IF(AJ153&lt;=datos!$AC$5,datos!$AE$5,IF(AJ153&lt;=datos!$AC$6,datos!$AE$6,IF(AJ153&lt;=datos!$AC$7,datos!$AE$7,""))))))</f>
        <v>Baja</v>
      </c>
      <c r="AJ153" s="106">
        <f t="shared" si="20"/>
        <v>0.24</v>
      </c>
      <c r="AK153" s="107" t="str">
        <f>+IF(AL153&lt;=datos!$AD$11,datos!$AC$11,IF(AL153&lt;=datos!$AD$12,datos!$AC$12,IF(AL153&lt;=datos!$AD$13,datos!$AC$13,IF(AL153&lt;=datos!$AD$14,datos!$AC$14,IF(AL153&lt;=datos!$AD$15,datos!$AC$15,"")))))</f>
        <v>Menor</v>
      </c>
      <c r="AL153" s="106">
        <f t="shared" si="21"/>
        <v>0.4</v>
      </c>
      <c r="AM153" s="107" t="str">
        <f ca="1" t="shared" si="22"/>
        <v>Moderado</v>
      </c>
      <c r="AN153" s="145" t="s">
        <v>92</v>
      </c>
      <c r="AO153" s="147" t="s">
        <v>1490</v>
      </c>
      <c r="AP153" s="149">
        <v>45291</v>
      </c>
      <c r="AQ153" s="151" t="s">
        <v>1491</v>
      </c>
    </row>
    <row r="154" spans="1:43" ht="87" customHeight="1" thickBot="1">
      <c r="A154" s="154"/>
      <c r="B154" s="156"/>
      <c r="C154" s="156"/>
      <c r="D154" s="160"/>
      <c r="E154" s="156"/>
      <c r="F154" s="156"/>
      <c r="G154" s="156"/>
      <c r="H154" s="156"/>
      <c r="I154" s="156"/>
      <c r="J154" s="156"/>
      <c r="K154" s="156"/>
      <c r="L154" s="162"/>
      <c r="M154" s="152"/>
      <c r="N154" s="164"/>
      <c r="O154" s="166"/>
      <c r="P154" s="142"/>
      <c r="Q154" s="156"/>
      <c r="R154" s="158"/>
      <c r="S154" s="142" t="e">
        <f>IF(OR(#REF!=datos!$AB$10,#REF!=datos!$AB$16),"",VLOOKUP(#REF!,datos!$AA$10:$AC$21,3,0))</f>
        <v>#REF!</v>
      </c>
      <c r="T154" s="144"/>
      <c r="U154" s="96">
        <v>2</v>
      </c>
      <c r="V154" s="80" t="s">
        <v>1484</v>
      </c>
      <c r="W154" s="79" t="s">
        <v>1485</v>
      </c>
      <c r="X154" s="79" t="s">
        <v>1478</v>
      </c>
      <c r="Y154" s="79" t="s">
        <v>1486</v>
      </c>
      <c r="Z154" s="79" t="s">
        <v>1487</v>
      </c>
      <c r="AA154" s="79" t="s">
        <v>1488</v>
      </c>
      <c r="AB154" s="79" t="s">
        <v>1489</v>
      </c>
      <c r="AC154" s="79" t="s">
        <v>1483</v>
      </c>
      <c r="AD154" s="79" t="s">
        <v>1032</v>
      </c>
      <c r="AE154" s="91" t="str">
        <f>IF(AF154="","",VLOOKUP(AF154,datos!$AT$6:$AU$9,2,0))</f>
        <v>Probabilidad</v>
      </c>
      <c r="AF154" s="80" t="s">
        <v>80</v>
      </c>
      <c r="AG154" s="80" t="s">
        <v>84</v>
      </c>
      <c r="AH154" s="88">
        <f>IF(AND(AF154="",AG154=""),"",IF(AF154="",0,VLOOKUP(AF154,datos!$AP$3:$AR$7,3,0))+IF(AG154="",0,VLOOKUP(AG154,datos!$AP$3:$AR$7,3,0)))</f>
        <v>0.4</v>
      </c>
      <c r="AI154" s="114" t="str">
        <f>IF(OR(AJ154="",AJ154=0),"",IF(AJ154&lt;=datos!$AC$3,datos!$AE$3,IF(AJ154&lt;=datos!$AC$4,datos!$AE$4,IF(AJ154&lt;=datos!$AC$5,datos!$AE$5,IF(AJ154&lt;=datos!$AC$6,datos!$AE$6,IF(AJ154&lt;=datos!$AC$7,datos!$AE$7,""))))))</f>
        <v>Muy Baja</v>
      </c>
      <c r="AJ154" s="109">
        <f t="shared" si="20"/>
        <v>0.144</v>
      </c>
      <c r="AK154" s="110" t="str">
        <f>+IF(AL154&lt;=datos!$AD$11,datos!$AC$11,IF(AL154&lt;=datos!$AD$12,datos!$AC$12,IF(AL154&lt;=datos!$AD$13,datos!$AC$13,IF(AL154&lt;=datos!$AD$14,datos!$AC$14,IF(AL154&lt;=datos!$AD$15,datos!$AC$15,"")))))</f>
        <v>Menor</v>
      </c>
      <c r="AL154" s="109">
        <f t="shared" si="21"/>
        <v>0.4</v>
      </c>
      <c r="AM154" s="110" t="str">
        <f ca="1" t="shared" si="22"/>
        <v>Bajo</v>
      </c>
      <c r="AN154" s="146"/>
      <c r="AO154" s="148"/>
      <c r="AP154" s="150"/>
      <c r="AQ154" s="152"/>
    </row>
    <row r="155" spans="1:43" ht="66" customHeight="1">
      <c r="A155" s="153">
        <v>68</v>
      </c>
      <c r="B155" s="155" t="s">
        <v>44</v>
      </c>
      <c r="C155" s="155" t="s">
        <v>206</v>
      </c>
      <c r="D155" s="159" t="str">
        <f>_xlfn.IFERROR(VLOOKUP(B155,datos!$B$1:$C$21,2,0),"")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5" s="155" t="s">
        <v>55</v>
      </c>
      <c r="F155" s="155" t="s">
        <v>1492</v>
      </c>
      <c r="G155" s="155" t="s">
        <v>1493</v>
      </c>
      <c r="H155" s="155" t="s">
        <v>193</v>
      </c>
      <c r="I155" s="155" t="s">
        <v>1494</v>
      </c>
      <c r="J155" s="155" t="s">
        <v>1495</v>
      </c>
      <c r="K155" s="155" t="s">
        <v>160</v>
      </c>
      <c r="L155" s="161" t="s">
        <v>167</v>
      </c>
      <c r="M155" s="151" t="s">
        <v>12</v>
      </c>
      <c r="N155" s="163">
        <v>24</v>
      </c>
      <c r="O155" s="165" t="str">
        <f>_xlfn.IFERROR(VLOOKUP(P155,datos!$AC$2:$AE$7,3,0),"")</f>
        <v>Baja</v>
      </c>
      <c r="P155" s="141">
        <f>+IF(OR(N155="",N155=0),"",IF(N155&lt;=datos!$AD$3,datos!$AC$3,IF(AND(N155&gt;datos!$AD$3,N155&lt;=datos!$AD$4),datos!$AC$4,IF(AND(N155&gt;datos!$AD$4,N155&lt;=datos!$AD$5),datos!$AC$5,IF(AND(N155&gt;datos!$AD$5,N155&lt;=datos!$AD$6),datos!$AC$6,IF(N155&gt;datos!$AD$7,datos!$AC$7,0))))))</f>
        <v>0.4</v>
      </c>
      <c r="Q155" s="155" t="s">
        <v>149</v>
      </c>
      <c r="R155" s="157" t="str">
        <f>_xlfn.IFERROR(VLOOKUP(Q155,datos!$AB$10:$AC$21,2,0),"")</f>
        <v>Menor</v>
      </c>
      <c r="S155" s="141">
        <f>_xlfn.IFERROR(IF(OR(Q155=datos!$AB$10,Q155=datos!$AB$16),"",VLOOKUP(Q155,datos!$AB$10:$AD$21,3,0)),"")</f>
        <v>0.4</v>
      </c>
      <c r="T155" s="143" t="str">
        <f ca="1">_xlfn.IFERROR(INDIRECT("datos!"&amp;HLOOKUP(R155,calculo_imp,2,FALSE)&amp;VLOOKUP(O155,calculo_prob,2,FALSE)),"")</f>
        <v>Moderado</v>
      </c>
      <c r="U155" s="95">
        <v>1</v>
      </c>
      <c r="V155" s="84" t="s">
        <v>1496</v>
      </c>
      <c r="W155" s="83" t="s">
        <v>1497</v>
      </c>
      <c r="X155" s="83" t="s">
        <v>1498</v>
      </c>
      <c r="Y155" s="83" t="s">
        <v>1499</v>
      </c>
      <c r="Z155" s="83" t="s">
        <v>1500</v>
      </c>
      <c r="AA155" s="83" t="s">
        <v>1501</v>
      </c>
      <c r="AB155" s="83" t="s">
        <v>1502</v>
      </c>
      <c r="AC155" s="83" t="s">
        <v>1503</v>
      </c>
      <c r="AD155" s="83" t="s">
        <v>1032</v>
      </c>
      <c r="AE155" s="92" t="str">
        <f>IF(AF155="","",VLOOKUP(AF155,datos!$AT$6:$AU$9,2,0))</f>
        <v>Probabilidad</v>
      </c>
      <c r="AF155" s="84" t="s">
        <v>80</v>
      </c>
      <c r="AG155" s="84" t="s">
        <v>84</v>
      </c>
      <c r="AH155" s="87">
        <f>IF(AND(AF155="",AG155=""),"",IF(AF155="",0,VLOOKUP(AF155,datos!$AP$3:$AR$7,3,0))+IF(AG155="",0,VLOOKUP(AG155,datos!$AP$3:$AR$7,3,0)))</f>
        <v>0.4</v>
      </c>
      <c r="AI155" s="113" t="str">
        <f>IF(OR(AJ155="",AJ155=0),"",IF(AJ155&lt;=datos!$AC$3,datos!$AE$3,IF(AJ155&lt;=datos!$AC$4,datos!$AE$4,IF(AJ155&lt;=datos!$AC$5,datos!$AE$5,IF(AJ155&lt;=datos!$AC$6,datos!$AE$6,IF(AJ155&lt;=datos!$AC$7,datos!$AE$7,""))))))</f>
        <v>Baja</v>
      </c>
      <c r="AJ155" s="106">
        <f>IF(AE155="","",IF(U155=1,IF(AE155="Probabilidad",P155-(P155*AH155),P155),IF(AE155="Probabilidad",#REF!-(#REF!*AH155),#REF!)))</f>
        <v>0.24</v>
      </c>
      <c r="AK155" s="107" t="str">
        <f>+IF(AL155&lt;=datos!$AD$11,datos!$AC$11,IF(AL155&lt;=datos!$AD$12,datos!$AC$12,IF(AL155&lt;=datos!$AD$13,datos!$AC$13,IF(AL155&lt;=datos!$AD$14,datos!$AC$14,IF(AL155&lt;=datos!$AD$15,datos!$AC$15,"")))))</f>
        <v>Menor</v>
      </c>
      <c r="AL155" s="106">
        <f>IF(AE155="","",IF(U155=1,IF(AE155="Impacto",S155-(S155*AH155),S155),IF(AE155="Impacto",#REF!-(#REF!*AH155),#REF!)))</f>
        <v>0.4</v>
      </c>
      <c r="AM155" s="107" t="str">
        <f ca="1" t="shared" si="22"/>
        <v>Moderado</v>
      </c>
      <c r="AN155" s="145" t="s">
        <v>92</v>
      </c>
      <c r="AO155" s="147" t="s">
        <v>1518</v>
      </c>
      <c r="AP155" s="149">
        <v>45291</v>
      </c>
      <c r="AQ155" s="151" t="s">
        <v>1519</v>
      </c>
    </row>
    <row r="156" spans="1:43" ht="108">
      <c r="A156" s="154"/>
      <c r="B156" s="156"/>
      <c r="C156" s="156"/>
      <c r="D156" s="160"/>
      <c r="E156" s="156"/>
      <c r="F156" s="156"/>
      <c r="G156" s="156"/>
      <c r="H156" s="156"/>
      <c r="I156" s="156"/>
      <c r="J156" s="156"/>
      <c r="K156" s="156"/>
      <c r="L156" s="162"/>
      <c r="M156" s="152"/>
      <c r="N156" s="164"/>
      <c r="O156" s="166"/>
      <c r="P156" s="142"/>
      <c r="Q156" s="156"/>
      <c r="R156" s="158"/>
      <c r="S156" s="142" t="e">
        <f>IF(OR(#REF!=datos!$AB$10,#REF!=datos!$AB$16),"",VLOOKUP(#REF!,datos!$AA$10:$AC$21,3,0))</f>
        <v>#REF!</v>
      </c>
      <c r="T156" s="144"/>
      <c r="U156" s="96">
        <v>2</v>
      </c>
      <c r="V156" s="80" t="s">
        <v>1504</v>
      </c>
      <c r="W156" s="79" t="s">
        <v>1505</v>
      </c>
      <c r="X156" s="79" t="s">
        <v>923</v>
      </c>
      <c r="Y156" s="79" t="s">
        <v>1506</v>
      </c>
      <c r="Z156" s="79" t="s">
        <v>1507</v>
      </c>
      <c r="AA156" s="79" t="s">
        <v>1508</v>
      </c>
      <c r="AB156" s="79" t="s">
        <v>1509</v>
      </c>
      <c r="AC156" s="79" t="s">
        <v>1510</v>
      </c>
      <c r="AD156" s="79" t="s">
        <v>1032</v>
      </c>
      <c r="AE156" s="91" t="str">
        <f>IF(AF156="","",VLOOKUP(AF156,datos!$AT$6:$AU$9,2,0))</f>
        <v>Probabilidad</v>
      </c>
      <c r="AF156" s="80" t="s">
        <v>80</v>
      </c>
      <c r="AG156" s="80" t="s">
        <v>84</v>
      </c>
      <c r="AH156" s="88">
        <f>IF(AND(AF156="",AG156=""),"",IF(AF156="",0,VLOOKUP(AF156,datos!$AP$3:$AR$7,3,0))+IF(AG156="",0,VLOOKUP(AG156,datos!$AP$3:$AR$7,3,0)))</f>
        <v>0.4</v>
      </c>
      <c r="AI156" s="114" t="str">
        <f>IF(OR(AJ156="",AJ156=0),"",IF(AJ156&lt;=datos!$AC$3,datos!$AE$3,IF(AJ156&lt;=datos!$AC$4,datos!$AE$4,IF(AJ156&lt;=datos!$AC$5,datos!$AE$5,IF(AJ156&lt;=datos!$AC$6,datos!$AE$6,IF(AJ156&lt;=datos!$AC$7,datos!$AE$7,""))))))</f>
        <v>Muy Baja</v>
      </c>
      <c r="AJ156" s="109">
        <f t="shared" si="20"/>
        <v>0.144</v>
      </c>
      <c r="AK156" s="110" t="str">
        <f>+IF(AL156&lt;=datos!$AD$11,datos!$AC$11,IF(AL156&lt;=datos!$AD$12,datos!$AC$12,IF(AL156&lt;=datos!$AD$13,datos!$AC$13,IF(AL156&lt;=datos!$AD$14,datos!$AC$14,IF(AL156&lt;=datos!$AD$15,datos!$AC$15,"")))))</f>
        <v>Menor</v>
      </c>
      <c r="AL156" s="109">
        <f t="shared" si="21"/>
        <v>0.4</v>
      </c>
      <c r="AM156" s="110" t="str">
        <f ca="1" t="shared" si="22"/>
        <v>Bajo</v>
      </c>
      <c r="AN156" s="146"/>
      <c r="AO156" s="148"/>
      <c r="AP156" s="150"/>
      <c r="AQ156" s="152"/>
    </row>
    <row r="157" spans="1:43" ht="60.75" thickBot="1">
      <c r="A157" s="154"/>
      <c r="B157" s="156"/>
      <c r="C157" s="156"/>
      <c r="D157" s="160"/>
      <c r="E157" s="156"/>
      <c r="F157" s="156"/>
      <c r="G157" s="156"/>
      <c r="H157" s="156"/>
      <c r="I157" s="156"/>
      <c r="J157" s="156"/>
      <c r="K157" s="156"/>
      <c r="L157" s="162"/>
      <c r="M157" s="152"/>
      <c r="N157" s="164"/>
      <c r="O157" s="166"/>
      <c r="P157" s="142"/>
      <c r="Q157" s="156"/>
      <c r="R157" s="158"/>
      <c r="S157" s="142" t="e">
        <f>IF(OR(#REF!=datos!$AB$10,#REF!=datos!$AB$16),"",VLOOKUP(#REF!,datos!$AA$10:$AC$21,3,0))</f>
        <v>#REF!</v>
      </c>
      <c r="T157" s="144"/>
      <c r="U157" s="96">
        <v>3</v>
      </c>
      <c r="V157" s="80" t="s">
        <v>1511</v>
      </c>
      <c r="W157" s="79" t="s">
        <v>1512</v>
      </c>
      <c r="X157" s="79" t="s">
        <v>1513</v>
      </c>
      <c r="Y157" s="79" t="s">
        <v>1514</v>
      </c>
      <c r="Z157" s="79" t="s">
        <v>1515</v>
      </c>
      <c r="AA157" s="79" t="s">
        <v>1516</v>
      </c>
      <c r="AB157" s="79" t="s">
        <v>1517</v>
      </c>
      <c r="AC157" s="79" t="s">
        <v>827</v>
      </c>
      <c r="AD157" s="79" t="s">
        <v>1032</v>
      </c>
      <c r="AE157" s="91" t="str">
        <f>IF(AF157="","",VLOOKUP(AF157,datos!$AT$6:$AU$9,2,0))</f>
        <v>Probabilidad</v>
      </c>
      <c r="AF157" s="80" t="s">
        <v>80</v>
      </c>
      <c r="AG157" s="80" t="s">
        <v>84</v>
      </c>
      <c r="AH157" s="88">
        <f>IF(AND(AF157="",AG157=""),"",IF(AF157="",0,VLOOKUP(AF157,datos!$AP$3:$AR$7,3,0))+IF(AG157="",0,VLOOKUP(AG157,datos!$AP$3:$AR$7,3,0)))</f>
        <v>0.4</v>
      </c>
      <c r="AI157" s="114" t="str">
        <f>IF(OR(AJ157="",AJ157=0),"",IF(AJ157&lt;=datos!$AC$3,datos!$AE$3,IF(AJ157&lt;=datos!$AC$4,datos!$AE$4,IF(AJ157&lt;=datos!$AC$5,datos!$AE$5,IF(AJ157&lt;=datos!$AC$6,datos!$AE$6,IF(AJ157&lt;=datos!$AC$7,datos!$AE$7,""))))))</f>
        <v>Muy Baja</v>
      </c>
      <c r="AJ157" s="109">
        <f t="shared" si="20"/>
        <v>0.08639999999999999</v>
      </c>
      <c r="AK157" s="110" t="str">
        <f>+IF(AL157&lt;=datos!$AD$11,datos!$AC$11,IF(AL157&lt;=datos!$AD$12,datos!$AC$12,IF(AL157&lt;=datos!$AD$13,datos!$AC$13,IF(AL157&lt;=datos!$AD$14,datos!$AC$14,IF(AL157&lt;=datos!$AD$15,datos!$AC$15,"")))))</f>
        <v>Menor</v>
      </c>
      <c r="AL157" s="109">
        <f t="shared" si="21"/>
        <v>0.4</v>
      </c>
      <c r="AM157" s="110" t="str">
        <f ca="1" t="shared" si="22"/>
        <v>Bajo</v>
      </c>
      <c r="AN157" s="146"/>
      <c r="AO157" s="148"/>
      <c r="AP157" s="150"/>
      <c r="AQ157" s="152"/>
    </row>
    <row r="158" spans="1:43" ht="180.75" thickBot="1">
      <c r="A158" s="127">
        <v>69</v>
      </c>
      <c r="B158" s="82" t="s">
        <v>44</v>
      </c>
      <c r="C158" s="84" t="s">
        <v>209</v>
      </c>
      <c r="D158" s="92" t="str">
        <f>_xlfn.IFERROR(VLOOKUP(B158,datos!$B$1:$C$21,2,0),"")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8" s="82" t="s">
        <v>54</v>
      </c>
      <c r="F158" s="82" t="s">
        <v>1520</v>
      </c>
      <c r="G158" s="82" t="s">
        <v>1521</v>
      </c>
      <c r="H158" s="84" t="s">
        <v>194</v>
      </c>
      <c r="I158" s="84" t="s">
        <v>238</v>
      </c>
      <c r="J158" s="82" t="s">
        <v>1522</v>
      </c>
      <c r="K158" s="82" t="s">
        <v>162</v>
      </c>
      <c r="L158" s="128" t="s">
        <v>167</v>
      </c>
      <c r="M158" s="122" t="s">
        <v>12</v>
      </c>
      <c r="N158" s="129">
        <v>24</v>
      </c>
      <c r="O158" s="135" t="str">
        <f>_xlfn.IFERROR(VLOOKUP(P158,datos!$AC$2:$AE$7,3,0),"")</f>
        <v>Baja</v>
      </c>
      <c r="P158" s="131">
        <f>+IF(OR(N158="",N158=0),"",IF(N158&lt;=datos!$AD$3,datos!$AC$3,IF(AND(N158&gt;datos!$AD$3,N158&lt;=datos!$AD$4),datos!$AC$4,IF(AND(N158&gt;datos!$AD$4,N158&lt;=datos!$AD$5),datos!$AC$5,IF(AND(N158&gt;datos!$AD$5,N158&lt;=datos!$AD$6),datos!$AC$6,IF(N158&gt;datos!$AD$7,datos!$AC$7,0))))))</f>
        <v>0.4</v>
      </c>
      <c r="Q158" s="82" t="s">
        <v>144</v>
      </c>
      <c r="R158" s="136" t="str">
        <f>_xlfn.IFERROR(VLOOKUP(Q158,datos!$AB$10:$AC$21,2,0),"")</f>
        <v>Leve</v>
      </c>
      <c r="S158" s="131">
        <f>_xlfn.IFERROR(IF(OR(Q158=datos!$AB$10,Q158=datos!$AB$16),"",VLOOKUP(Q158,datos!$AB$10:$AD$21,3,0)),"")</f>
        <v>0.2</v>
      </c>
      <c r="T158" s="124" t="str">
        <f aca="true" ca="1" t="shared" si="23" ref="T158:T164">_xlfn.IFERROR(INDIRECT("datos!"&amp;HLOOKUP(R158,calculo_imp,2,FALSE)&amp;VLOOKUP(O158,calculo_prob,2,FALSE)),"")</f>
        <v>Bajo</v>
      </c>
      <c r="U158" s="98">
        <v>1</v>
      </c>
      <c r="V158" s="82" t="s">
        <v>1538</v>
      </c>
      <c r="W158" s="81" t="s">
        <v>1539</v>
      </c>
      <c r="X158" s="81" t="s">
        <v>279</v>
      </c>
      <c r="Y158" s="81" t="s">
        <v>1540</v>
      </c>
      <c r="Z158" s="81" t="s">
        <v>1541</v>
      </c>
      <c r="AA158" s="81" t="s">
        <v>1542</v>
      </c>
      <c r="AB158" s="81" t="s">
        <v>1543</v>
      </c>
      <c r="AC158" s="81" t="s">
        <v>1544</v>
      </c>
      <c r="AD158" s="81" t="s">
        <v>1032</v>
      </c>
      <c r="AE158" s="90" t="str">
        <f>IF(AF158="","",VLOOKUP(AF158,datos!$AT$6:$AU$9,2,0))</f>
        <v>Probabilidad</v>
      </c>
      <c r="AF158" s="82" t="s">
        <v>80</v>
      </c>
      <c r="AG158" s="82" t="s">
        <v>84</v>
      </c>
      <c r="AH158" s="87">
        <f>IF(AND(AF158="",AG158=""),"",IF(AF158="",0,VLOOKUP(AF158,datos!$AP$3:$AR$7,3,0))+IF(AG158="",0,VLOOKUP(AG158,datos!$AP$3:$AR$7,3,0)))</f>
        <v>0.4</v>
      </c>
      <c r="AI158" s="113" t="str">
        <f>IF(OR(AJ158="",AJ158=0),"",IF(AJ158&lt;=datos!$AC$3,datos!$AE$3,IF(AJ158&lt;=datos!$AC$4,datos!$AE$4,IF(AJ158&lt;=datos!$AC$5,datos!$AE$5,IF(AJ158&lt;=datos!$AC$6,datos!$AE$6,IF(AJ158&lt;=datos!$AC$7,datos!$AE$7,""))))))</f>
        <v>Baja</v>
      </c>
      <c r="AJ158" s="106">
        <f>IF(AE158="","",IF(U158=1,IF(AE158="Probabilidad",P158-(P158*AH158),P158),IF(AE158="Probabilidad",#REF!-(#REF!*AH158),#REF!)))</f>
        <v>0.24</v>
      </c>
      <c r="AK158" s="107" t="str">
        <f>+IF(AL158&lt;=datos!$AD$11,datos!$AC$11,IF(AL158&lt;=datos!$AD$12,datos!$AC$12,IF(AL158&lt;=datos!$AD$13,datos!$AC$13,IF(AL158&lt;=datos!$AD$14,datos!$AC$14,IF(AL158&lt;=datos!$AD$15,datos!$AC$15,"")))))</f>
        <v>Leve</v>
      </c>
      <c r="AL158" s="106">
        <f>IF(AE158="","",IF(U158=1,IF(AE158="Impacto",S158-(S158*AH158),S158),IF(AE158="Impacto",#REF!-(#REF!*AH158),#REF!)))</f>
        <v>0.2</v>
      </c>
      <c r="AM158" s="107" t="str">
        <f ca="1" t="shared" si="22"/>
        <v>Bajo</v>
      </c>
      <c r="AN158" s="139" t="s">
        <v>92</v>
      </c>
      <c r="AO158" s="137" t="s">
        <v>1584</v>
      </c>
      <c r="AP158" s="138">
        <v>45291</v>
      </c>
      <c r="AQ158" s="121" t="s">
        <v>1585</v>
      </c>
    </row>
    <row r="159" spans="1:43" ht="180.75" thickBot="1">
      <c r="A159" s="132">
        <v>70</v>
      </c>
      <c r="B159" s="84" t="s">
        <v>44</v>
      </c>
      <c r="C159" s="84" t="s">
        <v>206</v>
      </c>
      <c r="D159" s="92" t="str">
        <f>_xlfn.IFERROR(VLOOKUP(B159,datos!$B$1:$C$21,2,0),"")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59" s="84" t="s">
        <v>54</v>
      </c>
      <c r="F159" s="84" t="s">
        <v>1523</v>
      </c>
      <c r="G159" s="84" t="s">
        <v>1524</v>
      </c>
      <c r="H159" s="84" t="s">
        <v>193</v>
      </c>
      <c r="I159" s="84" t="s">
        <v>889</v>
      </c>
      <c r="J159" s="84" t="s">
        <v>1525</v>
      </c>
      <c r="K159" s="84" t="s">
        <v>159</v>
      </c>
      <c r="L159" s="133" t="s">
        <v>167</v>
      </c>
      <c r="M159" s="121" t="s">
        <v>12</v>
      </c>
      <c r="N159" s="134">
        <v>2</v>
      </c>
      <c r="O159" s="130" t="str">
        <f>_xlfn.IFERROR(VLOOKUP(P159,datos!$AC$2:$AE$7,3,0),"")</f>
        <v>Muy Baja</v>
      </c>
      <c r="P159" s="123">
        <f>+IF(OR(N159="",N159=0),"",IF(N159&lt;=datos!$AD$3,datos!$AC$3,IF(AND(N159&gt;datos!$AD$3,N159&lt;=datos!$AD$4),datos!$AC$4,IF(AND(N159&gt;datos!$AD$4,N159&lt;=datos!$AD$5),datos!$AC$5,IF(AND(N159&gt;datos!$AD$5,N159&lt;=datos!$AD$6),datos!$AC$6,IF(N159&gt;datos!$AD$7,datos!$AC$7,0))))))</f>
        <v>0.2</v>
      </c>
      <c r="Q159" s="84" t="s">
        <v>144</v>
      </c>
      <c r="R159" s="125" t="str">
        <f>_xlfn.IFERROR(VLOOKUP(Q159,datos!$AB$10:$AC$21,2,0),"")</f>
        <v>Leve</v>
      </c>
      <c r="S159" s="123">
        <f>_xlfn.IFERROR(IF(OR(Q159=datos!$AB$10,Q159=datos!$AB$16),"",VLOOKUP(Q159,datos!$AB$10:$AD$21,3,0)),"")</f>
        <v>0.2</v>
      </c>
      <c r="T159" s="126" t="str">
        <f ca="1" t="shared" si="23"/>
        <v>Bajo</v>
      </c>
      <c r="U159" s="95">
        <v>1</v>
      </c>
      <c r="V159" s="84" t="s">
        <v>1545</v>
      </c>
      <c r="W159" s="83" t="s">
        <v>1546</v>
      </c>
      <c r="X159" s="83" t="s">
        <v>768</v>
      </c>
      <c r="Y159" s="83" t="s">
        <v>1547</v>
      </c>
      <c r="Z159" s="83" t="s">
        <v>1548</v>
      </c>
      <c r="AA159" s="83" t="s">
        <v>1549</v>
      </c>
      <c r="AB159" s="83" t="s">
        <v>1550</v>
      </c>
      <c r="AC159" s="83" t="s">
        <v>1551</v>
      </c>
      <c r="AD159" s="83" t="s">
        <v>659</v>
      </c>
      <c r="AE159" s="92" t="str">
        <f>IF(AF159="","",VLOOKUP(AF159,datos!$AT$6:$AU$9,2,0))</f>
        <v>Probabilidad</v>
      </c>
      <c r="AF159" s="84" t="s">
        <v>80</v>
      </c>
      <c r="AG159" s="84" t="s">
        <v>84</v>
      </c>
      <c r="AH159" s="87">
        <f>IF(AND(AF159="",AG159=""),"",IF(AF159="",0,VLOOKUP(AF159,datos!$AP$3:$AR$7,3,0))+IF(AG159="",0,VLOOKUP(AG159,datos!$AP$3:$AR$7,3,0)))</f>
        <v>0.4</v>
      </c>
      <c r="AI159" s="113" t="str">
        <f>IF(OR(AJ159="",AJ159=0),"",IF(AJ159&lt;=datos!$AC$3,datos!$AE$3,IF(AJ159&lt;=datos!$AC$4,datos!$AE$4,IF(AJ159&lt;=datos!$AC$5,datos!$AE$5,IF(AJ159&lt;=datos!$AC$6,datos!$AE$6,IF(AJ159&lt;=datos!$AC$7,datos!$AE$7,""))))))</f>
        <v>Muy Baja</v>
      </c>
      <c r="AJ159" s="106">
        <f>IF(AE159="","",IF(U159=1,IF(AE159="Probabilidad",P159-(P159*AH159),P159),IF(AE159="Probabilidad",#REF!-(#REF!*AH159),#REF!)))</f>
        <v>0.12</v>
      </c>
      <c r="AK159" s="107" t="str">
        <f>+IF(AL159&lt;=datos!$AD$11,datos!$AC$11,IF(AL159&lt;=datos!$AD$12,datos!$AC$12,IF(AL159&lt;=datos!$AD$13,datos!$AC$13,IF(AL159&lt;=datos!$AD$14,datos!$AC$14,IF(AL159&lt;=datos!$AD$15,datos!$AC$15,"")))))</f>
        <v>Leve</v>
      </c>
      <c r="AL159" s="106">
        <f>IF(AE159="","",IF(U159=1,IF(AE159="Impacto",S159-(S159*AH159),S159),IF(AE159="Impacto",#REF!-(#REF!*AH159),#REF!)))</f>
        <v>0.2</v>
      </c>
      <c r="AM159" s="107" t="str">
        <f ca="1" t="shared" si="22"/>
        <v>Bajo</v>
      </c>
      <c r="AN159" s="139" t="s">
        <v>92</v>
      </c>
      <c r="AO159" s="137" t="s">
        <v>1586</v>
      </c>
      <c r="AP159" s="138">
        <v>45291</v>
      </c>
      <c r="AQ159" s="121" t="s">
        <v>1587</v>
      </c>
    </row>
    <row r="160" spans="1:43" ht="180.75" thickBot="1">
      <c r="A160" s="132">
        <v>71</v>
      </c>
      <c r="B160" s="84" t="s">
        <v>44</v>
      </c>
      <c r="C160" s="84" t="s">
        <v>206</v>
      </c>
      <c r="D160" s="92" t="str">
        <f>_xlfn.IFERROR(VLOOKUP(B160,datos!$B$1:$C$21,2,0),"")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0" s="84" t="s">
        <v>54</v>
      </c>
      <c r="F160" s="84" t="s">
        <v>1526</v>
      </c>
      <c r="G160" s="84" t="s">
        <v>1527</v>
      </c>
      <c r="H160" s="84" t="s">
        <v>194</v>
      </c>
      <c r="I160" s="84" t="s">
        <v>238</v>
      </c>
      <c r="J160" s="84" t="s">
        <v>1528</v>
      </c>
      <c r="K160" s="84" t="s">
        <v>155</v>
      </c>
      <c r="L160" s="133" t="s">
        <v>167</v>
      </c>
      <c r="M160" s="121" t="s">
        <v>12</v>
      </c>
      <c r="N160" s="134">
        <v>4</v>
      </c>
      <c r="O160" s="130" t="str">
        <f>_xlfn.IFERROR(VLOOKUP(P160,datos!$AC$2:$AE$7,3,0),"")</f>
        <v>Baja</v>
      </c>
      <c r="P160" s="123">
        <f>+IF(OR(N160="",N160=0),"",IF(N160&lt;=datos!$AD$3,datos!$AC$3,IF(AND(N160&gt;datos!$AD$3,N160&lt;=datos!$AD$4),datos!$AC$4,IF(AND(N160&gt;datos!$AD$4,N160&lt;=datos!$AD$5),datos!$AC$5,IF(AND(N160&gt;datos!$AD$5,N160&lt;=datos!$AD$6),datos!$AC$6,IF(N160&gt;datos!$AD$7,datos!$AC$7,0))))))</f>
        <v>0.4</v>
      </c>
      <c r="Q160" s="84" t="s">
        <v>145</v>
      </c>
      <c r="R160" s="125" t="str">
        <f>_xlfn.IFERROR(VLOOKUP(Q160,datos!$AB$10:$AC$21,2,0),"")</f>
        <v>Moderado</v>
      </c>
      <c r="S160" s="123">
        <f>_xlfn.IFERROR(IF(OR(Q160=datos!$AB$10,Q160=datos!$AB$16),"",VLOOKUP(Q160,datos!$AB$10:$AD$21,3,0)),"")</f>
        <v>0.6</v>
      </c>
      <c r="T160" s="126" t="str">
        <f ca="1" t="shared" si="23"/>
        <v>Moderado</v>
      </c>
      <c r="U160" s="95">
        <v>1</v>
      </c>
      <c r="V160" s="84" t="s">
        <v>1552</v>
      </c>
      <c r="W160" s="83" t="s">
        <v>1553</v>
      </c>
      <c r="X160" s="83" t="s">
        <v>1554</v>
      </c>
      <c r="Y160" s="83" t="s">
        <v>1555</v>
      </c>
      <c r="Z160" s="83" t="s">
        <v>1556</v>
      </c>
      <c r="AA160" s="83" t="s">
        <v>1557</v>
      </c>
      <c r="AB160" s="83" t="s">
        <v>1558</v>
      </c>
      <c r="AC160" s="83" t="s">
        <v>1559</v>
      </c>
      <c r="AD160" s="83" t="s">
        <v>1560</v>
      </c>
      <c r="AE160" s="92" t="str">
        <f>IF(AF160="","",VLOOKUP(AF160,datos!$AT$6:$AU$9,2,0))</f>
        <v>Probabilidad</v>
      </c>
      <c r="AF160" s="84" t="s">
        <v>80</v>
      </c>
      <c r="AG160" s="84" t="s">
        <v>84</v>
      </c>
      <c r="AH160" s="87">
        <f>IF(AND(AF160="",AG160=""),"",IF(AF160="",0,VLOOKUP(AF160,datos!$AP$3:$AR$7,3,0))+IF(AG160="",0,VLOOKUP(AG160,datos!$AP$3:$AR$7,3,0)))</f>
        <v>0.4</v>
      </c>
      <c r="AI160" s="113" t="str">
        <f>IF(OR(AJ160="",AJ160=0),"",IF(AJ160&lt;=datos!$AC$3,datos!$AE$3,IF(AJ160&lt;=datos!$AC$4,datos!$AE$4,IF(AJ160&lt;=datos!$AC$5,datos!$AE$5,IF(AJ160&lt;=datos!$AC$6,datos!$AE$6,IF(AJ160&lt;=datos!$AC$7,datos!$AE$7,""))))))</f>
        <v>Baja</v>
      </c>
      <c r="AJ160" s="106">
        <f>IF(AE160="","",IF(U160=1,IF(AE160="Probabilidad",P160-(P160*AH160),P160),IF(AE160="Probabilidad",#REF!-(#REF!*AH160),#REF!)))</f>
        <v>0.24</v>
      </c>
      <c r="AK160" s="107" t="str">
        <f>+IF(AL160&lt;=datos!$AD$11,datos!$AC$11,IF(AL160&lt;=datos!$AD$12,datos!$AC$12,IF(AL160&lt;=datos!$AD$13,datos!$AC$13,IF(AL160&lt;=datos!$AD$14,datos!$AC$14,IF(AL160&lt;=datos!$AD$15,datos!$AC$15,"")))))</f>
        <v>Moderado</v>
      </c>
      <c r="AL160" s="106">
        <f>IF(AE160="","",IF(U160=1,IF(AE160="Impacto",S160-(S160*AH160),S160),IF(AE160="Impacto",#REF!-(#REF!*AH160),#REF!)))</f>
        <v>0.6</v>
      </c>
      <c r="AM160" s="107" t="str">
        <f ca="1" t="shared" si="22"/>
        <v>Moderado</v>
      </c>
      <c r="AN160" s="139" t="s">
        <v>92</v>
      </c>
      <c r="AO160" s="137" t="s">
        <v>1588</v>
      </c>
      <c r="AP160" s="138">
        <v>45291</v>
      </c>
      <c r="AQ160" s="121" t="s">
        <v>1589</v>
      </c>
    </row>
    <row r="161" spans="1:43" ht="180.75" thickBot="1">
      <c r="A161" s="132">
        <v>72</v>
      </c>
      <c r="B161" s="84" t="s">
        <v>44</v>
      </c>
      <c r="C161" s="84" t="s">
        <v>207</v>
      </c>
      <c r="D161" s="92" t="str">
        <f>_xlfn.IFERROR(VLOOKUP(B161,datos!$B$1:$C$21,2,0),"")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1" s="84" t="s">
        <v>55</v>
      </c>
      <c r="F161" s="84" t="s">
        <v>1529</v>
      </c>
      <c r="G161" s="84" t="s">
        <v>1530</v>
      </c>
      <c r="H161" s="84" t="s">
        <v>194</v>
      </c>
      <c r="I161" s="84" t="s">
        <v>238</v>
      </c>
      <c r="J161" s="84" t="s">
        <v>1531</v>
      </c>
      <c r="K161" s="84" t="s">
        <v>159</v>
      </c>
      <c r="L161" s="133" t="s">
        <v>59</v>
      </c>
      <c r="M161" s="121" t="s">
        <v>12</v>
      </c>
      <c r="N161" s="134">
        <v>100</v>
      </c>
      <c r="O161" s="130" t="str">
        <f>_xlfn.IFERROR(VLOOKUP(P161,datos!$AC$2:$AE$7,3,0),"")</f>
        <v>Media</v>
      </c>
      <c r="P161" s="123">
        <f>+IF(OR(N161="",N161=0),"",IF(N161&lt;=datos!$AD$3,datos!$AC$3,IF(AND(N161&gt;datos!$AD$3,N161&lt;=datos!$AD$4),datos!$AC$4,IF(AND(N161&gt;datos!$AD$4,N161&lt;=datos!$AD$5),datos!$AC$5,IF(AND(N161&gt;datos!$AD$5,N161&lt;=datos!$AD$6),datos!$AC$6,IF(N161&gt;datos!$AD$7,datos!$AC$7,0))))))</f>
        <v>0.6</v>
      </c>
      <c r="Q161" s="84" t="s">
        <v>74</v>
      </c>
      <c r="R161" s="125" t="str">
        <f>_xlfn.IFERROR(VLOOKUP(Q161,datos!$AB$10:$AC$21,2,0),"")</f>
        <v>Catastrófico</v>
      </c>
      <c r="S161" s="123">
        <f>_xlfn.IFERROR(IF(OR(Q161=datos!$AB$10,Q161=datos!$AB$16),"",VLOOKUP(Q161,datos!$AB$10:$AD$21,3,0)),"")</f>
        <v>1</v>
      </c>
      <c r="T161" s="126" t="str">
        <f ca="1" t="shared" si="23"/>
        <v>Extremo</v>
      </c>
      <c r="U161" s="95">
        <v>1</v>
      </c>
      <c r="V161" s="84" t="s">
        <v>1561</v>
      </c>
      <c r="W161" s="83" t="s">
        <v>1562</v>
      </c>
      <c r="X161" s="83" t="s">
        <v>1563</v>
      </c>
      <c r="Y161" s="83" t="s">
        <v>1564</v>
      </c>
      <c r="Z161" s="83" t="s">
        <v>1565</v>
      </c>
      <c r="AA161" s="83" t="s">
        <v>1566</v>
      </c>
      <c r="AB161" s="83" t="s">
        <v>1567</v>
      </c>
      <c r="AC161" s="83" t="s">
        <v>1568</v>
      </c>
      <c r="AD161" s="83" t="s">
        <v>1560</v>
      </c>
      <c r="AE161" s="92" t="str">
        <f>IF(AF161="","",VLOOKUP(AF161,datos!$AT$6:$AU$9,2,0))</f>
        <v>Probabilidad</v>
      </c>
      <c r="AF161" s="84" t="s">
        <v>80</v>
      </c>
      <c r="AG161" s="84" t="s">
        <v>84</v>
      </c>
      <c r="AH161" s="87">
        <f>IF(AND(AF161="",AG161=""),"",IF(AF161="",0,VLOOKUP(AF161,datos!$AP$3:$AR$7,3,0))+IF(AG161="",0,VLOOKUP(AG161,datos!$AP$3:$AR$7,3,0)))</f>
        <v>0.4</v>
      </c>
      <c r="AI161" s="113" t="str">
        <f>IF(OR(AJ161="",AJ161=0),"",IF(AJ161&lt;=datos!$AC$3,datos!$AE$3,IF(AJ161&lt;=datos!$AC$4,datos!$AE$4,IF(AJ161&lt;=datos!$AC$5,datos!$AE$5,IF(AJ161&lt;=datos!$AC$6,datos!$AE$6,IF(AJ161&lt;=datos!$AC$7,datos!$AE$7,""))))))</f>
        <v>Baja</v>
      </c>
      <c r="AJ161" s="106">
        <f>IF(AE161="","",IF(U161=1,IF(AE161="Probabilidad",P161-(P161*AH161),P161),IF(AE161="Probabilidad",#REF!-(#REF!*AH161),#REF!)))</f>
        <v>0.36</v>
      </c>
      <c r="AK161" s="107" t="str">
        <f>+IF(AL161&lt;=datos!$AD$11,datos!$AC$11,IF(AL161&lt;=datos!$AD$12,datos!$AC$12,IF(AL161&lt;=datos!$AD$13,datos!$AC$13,IF(AL161&lt;=datos!$AD$14,datos!$AC$14,IF(AL161&lt;=datos!$AD$15,datos!$AC$15,"")))))</f>
        <v>Catastrófico</v>
      </c>
      <c r="AL161" s="106">
        <f>IF(AE161="","",IF(U161=1,IF(AE161="Impacto",S161-(S161*AH161),S161),IF(AE161="Impacto",#REF!-(#REF!*AH161),#REF!)))</f>
        <v>1</v>
      </c>
      <c r="AM161" s="107" t="str">
        <f ca="1" t="shared" si="22"/>
        <v>Extremo</v>
      </c>
      <c r="AN161" s="139" t="s">
        <v>92</v>
      </c>
      <c r="AO161" s="137" t="s">
        <v>1590</v>
      </c>
      <c r="AP161" s="138">
        <v>45291</v>
      </c>
      <c r="AQ161" s="121" t="s">
        <v>1591</v>
      </c>
    </row>
    <row r="162" spans="1:43" ht="180.75" thickBot="1">
      <c r="A162" s="132">
        <v>73</v>
      </c>
      <c r="B162" s="84" t="s">
        <v>44</v>
      </c>
      <c r="C162" s="84" t="s">
        <v>206</v>
      </c>
      <c r="D162" s="92" t="str">
        <f>_xlfn.IFERROR(VLOOKUP(B162,datos!$B$1:$C$21,2,0),"")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2" s="84" t="s">
        <v>55</v>
      </c>
      <c r="F162" s="84" t="s">
        <v>1532</v>
      </c>
      <c r="G162" s="84" t="s">
        <v>1533</v>
      </c>
      <c r="H162" s="84" t="s">
        <v>194</v>
      </c>
      <c r="I162" s="84" t="s">
        <v>238</v>
      </c>
      <c r="J162" s="84" t="s">
        <v>1534</v>
      </c>
      <c r="K162" s="84" t="s">
        <v>160</v>
      </c>
      <c r="L162" s="133" t="s">
        <v>59</v>
      </c>
      <c r="M162" s="121" t="s">
        <v>12</v>
      </c>
      <c r="N162" s="134">
        <v>100</v>
      </c>
      <c r="O162" s="130" t="str">
        <f>_xlfn.IFERROR(VLOOKUP(P162,datos!$AC$2:$AE$7,3,0),"")</f>
        <v>Media</v>
      </c>
      <c r="P162" s="123">
        <f>+IF(OR(N162="",N162=0),"",IF(N162&lt;=datos!$AD$3,datos!$AC$3,IF(AND(N162&gt;datos!$AD$3,N162&lt;=datos!$AD$4),datos!$AC$4,IF(AND(N162&gt;datos!$AD$4,N162&lt;=datos!$AD$5),datos!$AC$5,IF(AND(N162&gt;datos!$AD$5,N162&lt;=datos!$AD$6),datos!$AC$6,IF(N162&gt;datos!$AD$7,datos!$AC$7,0))))))</f>
        <v>0.6</v>
      </c>
      <c r="Q162" s="84" t="s">
        <v>74</v>
      </c>
      <c r="R162" s="125" t="str">
        <f>_xlfn.IFERROR(VLOOKUP(Q162,datos!$AB$10:$AC$21,2,0),"")</f>
        <v>Catastrófico</v>
      </c>
      <c r="S162" s="123">
        <f>_xlfn.IFERROR(IF(OR(Q162=datos!$AB$10,Q162=datos!$AB$16),"",VLOOKUP(Q162,datos!$AB$10:$AD$21,3,0)),"")</f>
        <v>1</v>
      </c>
      <c r="T162" s="126" t="str">
        <f ca="1" t="shared" si="23"/>
        <v>Extremo</v>
      </c>
      <c r="U162" s="95">
        <v>1</v>
      </c>
      <c r="V162" s="84" t="s">
        <v>1569</v>
      </c>
      <c r="W162" s="83" t="s">
        <v>1570</v>
      </c>
      <c r="X162" s="83" t="s">
        <v>1571</v>
      </c>
      <c r="Y162" s="83" t="s">
        <v>1572</v>
      </c>
      <c r="Z162" s="83" t="s">
        <v>1573</v>
      </c>
      <c r="AA162" s="83" t="s">
        <v>1574</v>
      </c>
      <c r="AB162" s="83" t="s">
        <v>1575</v>
      </c>
      <c r="AC162" s="83" t="s">
        <v>1576</v>
      </c>
      <c r="AD162" s="83" t="s">
        <v>1560</v>
      </c>
      <c r="AE162" s="92" t="str">
        <f>IF(AF162="","",VLOOKUP(AF162,datos!$AT$6:$AU$9,2,0))</f>
        <v>Probabilidad</v>
      </c>
      <c r="AF162" s="84" t="s">
        <v>80</v>
      </c>
      <c r="AG162" s="84" t="s">
        <v>84</v>
      </c>
      <c r="AH162" s="87">
        <f>IF(AND(AF162="",AG162=""),"",IF(AF162="",0,VLOOKUP(AF162,datos!$AP$3:$AR$7,3,0))+IF(AG162="",0,VLOOKUP(AG162,datos!$AP$3:$AR$7,3,0)))</f>
        <v>0.4</v>
      </c>
      <c r="AI162" s="113" t="str">
        <f>IF(OR(AJ162="",AJ162=0),"",IF(AJ162&lt;=datos!$AC$3,datos!$AE$3,IF(AJ162&lt;=datos!$AC$4,datos!$AE$4,IF(AJ162&lt;=datos!$AC$5,datos!$AE$5,IF(AJ162&lt;=datos!$AC$6,datos!$AE$6,IF(AJ162&lt;=datos!$AC$7,datos!$AE$7,""))))))</f>
        <v>Baja</v>
      </c>
      <c r="AJ162" s="106">
        <f>IF(AE162="","",IF(U162=1,IF(AE162="Probabilidad",P162-(P162*AH162),P162),IF(AE162="Probabilidad",#REF!-(#REF!*AH162),#REF!)))</f>
        <v>0.36</v>
      </c>
      <c r="AK162" s="107" t="str">
        <f>+IF(AL162&lt;=datos!$AD$11,datos!$AC$11,IF(AL162&lt;=datos!$AD$12,datos!$AC$12,IF(AL162&lt;=datos!$AD$13,datos!$AC$13,IF(AL162&lt;=datos!$AD$14,datos!$AC$14,IF(AL162&lt;=datos!$AD$15,datos!$AC$15,"")))))</f>
        <v>Catastrófico</v>
      </c>
      <c r="AL162" s="106">
        <f>IF(AE162="","",IF(U162=1,IF(AE162="Impacto",S162-(S162*AH162),S162),IF(AE162="Impacto",#REF!-(#REF!*AH162),#REF!)))</f>
        <v>1</v>
      </c>
      <c r="AM162" s="107" t="str">
        <f ca="1" t="shared" si="22"/>
        <v>Extremo</v>
      </c>
      <c r="AN162" s="139" t="s">
        <v>92</v>
      </c>
      <c r="AO162" s="137" t="s">
        <v>1592</v>
      </c>
      <c r="AP162" s="138">
        <v>45291</v>
      </c>
      <c r="AQ162" s="121" t="s">
        <v>1593</v>
      </c>
    </row>
    <row r="163" spans="1:43" ht="180.75" thickBot="1">
      <c r="A163" s="127">
        <v>74</v>
      </c>
      <c r="B163" s="82" t="s">
        <v>44</v>
      </c>
      <c r="C163" s="84" t="s">
        <v>206</v>
      </c>
      <c r="D163" s="92" t="str">
        <f>_xlfn.IFERROR(VLOOKUP(B163,datos!$B$1:$C$21,2,0),"")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3" s="82" t="s">
        <v>54</v>
      </c>
      <c r="F163" s="82" t="s">
        <v>1535</v>
      </c>
      <c r="G163" s="82" t="s">
        <v>1536</v>
      </c>
      <c r="H163" s="84" t="s">
        <v>194</v>
      </c>
      <c r="I163" s="84" t="s">
        <v>238</v>
      </c>
      <c r="J163" s="82" t="s">
        <v>1537</v>
      </c>
      <c r="K163" s="82" t="s">
        <v>155</v>
      </c>
      <c r="L163" s="128" t="s">
        <v>167</v>
      </c>
      <c r="M163" s="122" t="s">
        <v>12</v>
      </c>
      <c r="N163" s="129">
        <v>181</v>
      </c>
      <c r="O163" s="135" t="str">
        <f>_xlfn.IFERROR(VLOOKUP(P163,datos!$AC$2:$AE$7,3,0),"")</f>
        <v>Media</v>
      </c>
      <c r="P163" s="131">
        <f>+IF(OR(N163="",N163=0),"",IF(N163&lt;=datos!$AD$3,datos!$AC$3,IF(AND(N163&gt;datos!$AD$3,N163&lt;=datos!$AD$4),datos!$AC$4,IF(AND(N163&gt;datos!$AD$4,N163&lt;=datos!$AD$5),datos!$AC$5,IF(AND(N163&gt;datos!$AD$5,N163&lt;=datos!$AD$6),datos!$AC$6,IF(N163&gt;datos!$AD$7,datos!$AC$7,0))))))</f>
        <v>0.6</v>
      </c>
      <c r="Q163" s="82" t="s">
        <v>145</v>
      </c>
      <c r="R163" s="136" t="str">
        <f>_xlfn.IFERROR(VLOOKUP(Q163,datos!$AB$10:$AC$21,2,0),"")</f>
        <v>Moderado</v>
      </c>
      <c r="S163" s="131">
        <f>_xlfn.IFERROR(IF(OR(Q163=datos!$AB$10,Q163=datos!$AB$16),"",VLOOKUP(Q163,datos!$AB$10:$AD$21,3,0)),"")</f>
        <v>0.6</v>
      </c>
      <c r="T163" s="124" t="str">
        <f ca="1" t="shared" si="23"/>
        <v>Moderado</v>
      </c>
      <c r="U163" s="98">
        <v>1</v>
      </c>
      <c r="V163" s="82" t="s">
        <v>1577</v>
      </c>
      <c r="W163" s="81" t="s">
        <v>1578</v>
      </c>
      <c r="X163" s="81" t="s">
        <v>408</v>
      </c>
      <c r="Y163" s="81" t="s">
        <v>1579</v>
      </c>
      <c r="Z163" s="81" t="s">
        <v>1580</v>
      </c>
      <c r="AA163" s="81" t="s">
        <v>1581</v>
      </c>
      <c r="AB163" s="81" t="s">
        <v>1582</v>
      </c>
      <c r="AC163" s="81" t="s">
        <v>1583</v>
      </c>
      <c r="AD163" s="81" t="s">
        <v>1560</v>
      </c>
      <c r="AE163" s="90" t="str">
        <f>IF(AF163="","",VLOOKUP(AF163,datos!$AT$6:$AU$9,2,0))</f>
        <v>Probabilidad</v>
      </c>
      <c r="AF163" s="82" t="s">
        <v>80</v>
      </c>
      <c r="AG163" s="82" t="s">
        <v>84</v>
      </c>
      <c r="AH163" s="87">
        <f>IF(AND(AF163="",AG163=""),"",IF(AF163="",0,VLOOKUP(AF163,datos!$AP$3:$AR$7,3,0))+IF(AG163="",0,VLOOKUP(AG163,datos!$AP$3:$AR$7,3,0)))</f>
        <v>0.4</v>
      </c>
      <c r="AI163" s="113" t="str">
        <f>IF(OR(AJ163="",AJ163=0),"",IF(AJ163&lt;=datos!$AC$3,datos!$AE$3,IF(AJ163&lt;=datos!$AC$4,datos!$AE$4,IF(AJ163&lt;=datos!$AC$5,datos!$AE$5,IF(AJ163&lt;=datos!$AC$6,datos!$AE$6,IF(AJ163&lt;=datos!$AC$7,datos!$AE$7,""))))))</f>
        <v>Baja</v>
      </c>
      <c r="AJ163" s="106">
        <f>IF(AE163="","",IF(U163=1,IF(AE163="Probabilidad",P163-(P163*AH163),P163),IF(AE163="Probabilidad",#REF!-(#REF!*AH163),#REF!)))</f>
        <v>0.36</v>
      </c>
      <c r="AK163" s="107" t="str">
        <f>+IF(AL163&lt;=datos!$AD$11,datos!$AC$11,IF(AL163&lt;=datos!$AD$12,datos!$AC$12,IF(AL163&lt;=datos!$AD$13,datos!$AC$13,IF(AL163&lt;=datos!$AD$14,datos!$AC$14,IF(AL163&lt;=datos!$AD$15,datos!$AC$15,"")))))</f>
        <v>Moderado</v>
      </c>
      <c r="AL163" s="106">
        <f>IF(AE163="","",IF(U163=1,IF(AE163="Impacto",S163-(S163*AH163),S163),IF(AE163="Impacto",#REF!-(#REF!*AH163),#REF!)))</f>
        <v>0.6</v>
      </c>
      <c r="AM163" s="107" t="str">
        <f ca="1" t="shared" si="22"/>
        <v>Moderado</v>
      </c>
      <c r="AN163" s="139" t="s">
        <v>92</v>
      </c>
      <c r="AO163" s="137" t="s">
        <v>1594</v>
      </c>
      <c r="AP163" s="138">
        <v>45291</v>
      </c>
      <c r="AQ163" s="121" t="s">
        <v>1595</v>
      </c>
    </row>
    <row r="164" spans="1:43" ht="108">
      <c r="A164" s="153">
        <v>75</v>
      </c>
      <c r="B164" s="155" t="s">
        <v>44</v>
      </c>
      <c r="C164" s="155" t="s">
        <v>206</v>
      </c>
      <c r="D164" s="159" t="str">
        <f>_xlfn.IFERROR(VLOOKUP(B164,datos!$B$1:$C$21,2,0),"")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4" s="155" t="s">
        <v>55</v>
      </c>
      <c r="F164" s="155" t="s">
        <v>1596</v>
      </c>
      <c r="G164" s="155" t="s">
        <v>1597</v>
      </c>
      <c r="H164" s="155" t="s">
        <v>194</v>
      </c>
      <c r="I164" s="155" t="s">
        <v>238</v>
      </c>
      <c r="J164" s="155" t="s">
        <v>1598</v>
      </c>
      <c r="K164" s="155" t="s">
        <v>160</v>
      </c>
      <c r="L164" s="161" t="s">
        <v>59</v>
      </c>
      <c r="M164" s="151" t="s">
        <v>12</v>
      </c>
      <c r="N164" s="163">
        <v>6</v>
      </c>
      <c r="O164" s="165" t="str">
        <f>_xlfn.IFERROR(VLOOKUP(P164,datos!$AC$2:$AE$7,3,0),"")</f>
        <v>Baja</v>
      </c>
      <c r="P164" s="141">
        <f>+IF(OR(N164="",N164=0),"",IF(N164&lt;=datos!$AD$3,datos!$AC$3,IF(AND(N164&gt;datos!$AD$3,N164&lt;=datos!$AD$4),datos!$AC$4,IF(AND(N164&gt;datos!$AD$4,N164&lt;=datos!$AD$5),datos!$AC$5,IF(AND(N164&gt;datos!$AD$5,N164&lt;=datos!$AD$6),datos!$AC$6,IF(N164&gt;datos!$AD$7,datos!$AC$7,0))))))</f>
        <v>0.4</v>
      </c>
      <c r="Q164" s="155" t="s">
        <v>76</v>
      </c>
      <c r="R164" s="157" t="str">
        <f>_xlfn.IFERROR(VLOOKUP(Q164,datos!$AB$10:$AC$21,2,0),"")</f>
        <v>Menor</v>
      </c>
      <c r="S164" s="141">
        <f>_xlfn.IFERROR(IF(OR(Q164=datos!$AB$10,Q164=datos!$AB$16),"",VLOOKUP(Q164,datos!$AB$10:$AD$21,3,0)),"")</f>
        <v>0.4</v>
      </c>
      <c r="T164" s="143" t="str">
        <f ca="1" t="shared" si="23"/>
        <v>Moderado</v>
      </c>
      <c r="U164" s="95">
        <v>1</v>
      </c>
      <c r="V164" s="84" t="s">
        <v>1605</v>
      </c>
      <c r="W164" s="83" t="s">
        <v>1606</v>
      </c>
      <c r="X164" s="83" t="s">
        <v>1607</v>
      </c>
      <c r="Y164" s="83" t="s">
        <v>1608</v>
      </c>
      <c r="Z164" s="83" t="s">
        <v>1609</v>
      </c>
      <c r="AA164" s="83" t="s">
        <v>1610</v>
      </c>
      <c r="AB164" s="83" t="s">
        <v>1611</v>
      </c>
      <c r="AC164" s="83" t="s">
        <v>1612</v>
      </c>
      <c r="AD164" s="83" t="s">
        <v>1613</v>
      </c>
      <c r="AE164" s="92" t="str">
        <f>IF(AF164="","",VLOOKUP(AF164,datos!$AT$6:$AU$9,2,0))</f>
        <v>Probabilidad</v>
      </c>
      <c r="AF164" s="84" t="s">
        <v>80</v>
      </c>
      <c r="AG164" s="84" t="s">
        <v>84</v>
      </c>
      <c r="AH164" s="87">
        <f>IF(AND(AF164="",AG164=""),"",IF(AF164="",0,VLOOKUP(AF164,datos!$AP$3:$AR$7,3,0))+IF(AG164="",0,VLOOKUP(AG164,datos!$AP$3:$AR$7,3,0)))</f>
        <v>0.4</v>
      </c>
      <c r="AI164" s="113" t="str">
        <f>IF(OR(AJ164="",AJ164=0),"",IF(AJ164&lt;=datos!$AC$3,datos!$AE$3,IF(AJ164&lt;=datos!$AC$4,datos!$AE$4,IF(AJ164&lt;=datos!$AC$5,datos!$AE$5,IF(AJ164&lt;=datos!$AC$6,datos!$AE$6,IF(AJ164&lt;=datos!$AC$7,datos!$AE$7,""))))))</f>
        <v>Baja</v>
      </c>
      <c r="AJ164" s="106">
        <f>IF(AE164="","",IF(U164=1,IF(AE164="Probabilidad",P164-(P164*AH164),P164),IF(AE164="Probabilidad",#REF!-(#REF!*AH164),#REF!)))</f>
        <v>0.24</v>
      </c>
      <c r="AK164" s="107" t="str">
        <f>+IF(AL164&lt;=datos!$AD$11,datos!$AC$11,IF(AL164&lt;=datos!$AD$12,datos!$AC$12,IF(AL164&lt;=datos!$AD$13,datos!$AC$13,IF(AL164&lt;=datos!$AD$14,datos!$AC$14,IF(AL164&lt;=datos!$AD$15,datos!$AC$15,"")))))</f>
        <v>Menor</v>
      </c>
      <c r="AL164" s="106">
        <f>IF(AE164="","",IF(U164=1,IF(AE164="Impacto",S164-(S164*AH164),S164),IF(AE164="Impacto",#REF!-(#REF!*AH164),#REF!)))</f>
        <v>0.4</v>
      </c>
      <c r="AM164" s="107" t="str">
        <f ca="1" t="shared" si="22"/>
        <v>Moderado</v>
      </c>
      <c r="AN164" s="145" t="s">
        <v>92</v>
      </c>
      <c r="AO164" s="147" t="s">
        <v>1639</v>
      </c>
      <c r="AP164" s="149">
        <v>45291</v>
      </c>
      <c r="AQ164" s="151" t="s">
        <v>1640</v>
      </c>
    </row>
    <row r="165" spans="1:43" ht="60.75" thickBot="1">
      <c r="A165" s="154"/>
      <c r="B165" s="156"/>
      <c r="C165" s="156"/>
      <c r="D165" s="160"/>
      <c r="E165" s="156"/>
      <c r="F165" s="156"/>
      <c r="G165" s="156"/>
      <c r="H165" s="156"/>
      <c r="I165" s="156"/>
      <c r="J165" s="156"/>
      <c r="K165" s="156"/>
      <c r="L165" s="162"/>
      <c r="M165" s="152"/>
      <c r="N165" s="164"/>
      <c r="O165" s="166"/>
      <c r="P165" s="142"/>
      <c r="Q165" s="156"/>
      <c r="R165" s="158"/>
      <c r="S165" s="142" t="e">
        <f>IF(OR(#REF!=datos!$AB$10,#REF!=datos!$AB$16),"",VLOOKUP(#REF!,datos!$AA$10:$AC$21,3,0))</f>
        <v>#REF!</v>
      </c>
      <c r="T165" s="144"/>
      <c r="U165" s="96">
        <v>2</v>
      </c>
      <c r="V165" s="80" t="s">
        <v>1614</v>
      </c>
      <c r="W165" s="79" t="s">
        <v>1615</v>
      </c>
      <c r="X165" s="79" t="s">
        <v>1616</v>
      </c>
      <c r="Y165" s="79" t="s">
        <v>1617</v>
      </c>
      <c r="Z165" s="79" t="s">
        <v>1618</v>
      </c>
      <c r="AA165" s="79" t="s">
        <v>1619</v>
      </c>
      <c r="AB165" s="79" t="s">
        <v>1620</v>
      </c>
      <c r="AC165" s="79" t="s">
        <v>1621</v>
      </c>
      <c r="AD165" s="79" t="s">
        <v>1613</v>
      </c>
      <c r="AE165" s="91" t="str">
        <f>IF(AF165="","",VLOOKUP(AF165,datos!$AT$6:$AU$9,2,0))</f>
        <v>Probabilidad</v>
      </c>
      <c r="AF165" s="80" t="s">
        <v>80</v>
      </c>
      <c r="AG165" s="80" t="s">
        <v>84</v>
      </c>
      <c r="AH165" s="88">
        <f>IF(AND(AF165="",AG165=""),"",IF(AF165="",0,VLOOKUP(AF165,datos!$AP$3:$AR$7,3,0))+IF(AG165="",0,VLOOKUP(AG165,datos!$AP$3:$AR$7,3,0)))</f>
        <v>0.4</v>
      </c>
      <c r="AI165" s="114" t="str">
        <f>IF(OR(AJ165="",AJ165=0),"",IF(AJ165&lt;=datos!$AC$3,datos!$AE$3,IF(AJ165&lt;=datos!$AC$4,datos!$AE$4,IF(AJ165&lt;=datos!$AC$5,datos!$AE$5,IF(AJ165&lt;=datos!$AC$6,datos!$AE$6,IF(AJ165&lt;=datos!$AC$7,datos!$AE$7,""))))))</f>
        <v>Muy Baja</v>
      </c>
      <c r="AJ165" s="109">
        <f t="shared" si="20"/>
        <v>0.144</v>
      </c>
      <c r="AK165" s="110" t="str">
        <f>+IF(AL165&lt;=datos!$AD$11,datos!$AC$11,IF(AL165&lt;=datos!$AD$12,datos!$AC$12,IF(AL165&lt;=datos!$AD$13,datos!$AC$13,IF(AL165&lt;=datos!$AD$14,datos!$AC$14,IF(AL165&lt;=datos!$AD$15,datos!$AC$15,"")))))</f>
        <v>Menor</v>
      </c>
      <c r="AL165" s="109">
        <f t="shared" si="21"/>
        <v>0.4</v>
      </c>
      <c r="AM165" s="110" t="str">
        <f ca="1" t="shared" si="22"/>
        <v>Bajo</v>
      </c>
      <c r="AN165" s="146"/>
      <c r="AO165" s="148"/>
      <c r="AP165" s="150"/>
      <c r="AQ165" s="152"/>
    </row>
    <row r="166" spans="1:43" ht="180.75" thickBot="1">
      <c r="A166" s="132">
        <v>76</v>
      </c>
      <c r="B166" s="84" t="s">
        <v>44</v>
      </c>
      <c r="C166" s="84" t="s">
        <v>206</v>
      </c>
      <c r="D166" s="92" t="str">
        <f>_xlfn.IFERROR(VLOOKUP(B166,datos!$B$1:$C$21,2,0),"")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6" s="84" t="s">
        <v>55</v>
      </c>
      <c r="F166" s="84" t="s">
        <v>1599</v>
      </c>
      <c r="G166" s="84" t="s">
        <v>1600</v>
      </c>
      <c r="H166" s="84" t="s">
        <v>194</v>
      </c>
      <c r="I166" s="84" t="s">
        <v>238</v>
      </c>
      <c r="J166" s="84" t="s">
        <v>1601</v>
      </c>
      <c r="K166" s="84" t="s">
        <v>159</v>
      </c>
      <c r="L166" s="133" t="s">
        <v>59</v>
      </c>
      <c r="M166" s="121" t="s">
        <v>12</v>
      </c>
      <c r="N166" s="134">
        <v>40</v>
      </c>
      <c r="O166" s="130" t="str">
        <f>_xlfn.IFERROR(VLOOKUP(P166,datos!$AC$2:$AE$7,3,0),"")</f>
        <v>Media</v>
      </c>
      <c r="P166" s="123">
        <f>+IF(OR(N166="",N166=0),"",IF(N166&lt;=datos!$AD$3,datos!$AC$3,IF(AND(N166&gt;datos!$AD$3,N166&lt;=datos!$AD$4),datos!$AC$4,IF(AND(N166&gt;datos!$AD$4,N166&lt;=datos!$AD$5),datos!$AC$5,IF(AND(N166&gt;datos!$AD$5,N166&lt;=datos!$AD$6),datos!$AC$6,IF(N166&gt;datos!$AD$7,datos!$AC$7,0))))))</f>
        <v>0.6</v>
      </c>
      <c r="Q166" s="84" t="s">
        <v>72</v>
      </c>
      <c r="R166" s="125" t="str">
        <f>_xlfn.IFERROR(VLOOKUP(Q166,datos!$AB$10:$AC$21,2,0),"")</f>
        <v>Moderado</v>
      </c>
      <c r="S166" s="123">
        <f>_xlfn.IFERROR(IF(OR(Q166=datos!$AB$10,Q166=datos!$AB$16),"",VLOOKUP(Q166,datos!$AB$10:$AD$21,3,0)),"")</f>
        <v>0.6</v>
      </c>
      <c r="T166" s="126" t="str">
        <f ca="1">_xlfn.IFERROR(INDIRECT("datos!"&amp;HLOOKUP(R166,calculo_imp,2,FALSE)&amp;VLOOKUP(O166,calculo_prob,2,FALSE)),"")</f>
        <v>Moderado</v>
      </c>
      <c r="U166" s="95">
        <v>1</v>
      </c>
      <c r="V166" s="84" t="s">
        <v>1622</v>
      </c>
      <c r="W166" s="83" t="s">
        <v>1623</v>
      </c>
      <c r="X166" s="83" t="s">
        <v>1624</v>
      </c>
      <c r="Y166" s="83" t="s">
        <v>1625</v>
      </c>
      <c r="Z166" s="83" t="s">
        <v>1626</v>
      </c>
      <c r="AA166" s="83" t="s">
        <v>1627</v>
      </c>
      <c r="AB166" s="83" t="s">
        <v>1628</v>
      </c>
      <c r="AC166" s="83" t="s">
        <v>1629</v>
      </c>
      <c r="AD166" s="83" t="s">
        <v>1630</v>
      </c>
      <c r="AE166" s="92" t="str">
        <f>IF(AF166="","",VLOOKUP(AF166,datos!$AT$6:$AU$9,2,0))</f>
        <v>Probabilidad</v>
      </c>
      <c r="AF166" s="84" t="s">
        <v>80</v>
      </c>
      <c r="AG166" s="84" t="s">
        <v>84</v>
      </c>
      <c r="AH166" s="87">
        <f>IF(AND(AF166="",AG166=""),"",IF(AF166="",0,VLOOKUP(AF166,datos!$AP$3:$AR$7,3,0))+IF(AG166="",0,VLOOKUP(AG166,datos!$AP$3:$AR$7,3,0)))</f>
        <v>0.4</v>
      </c>
      <c r="AI166" s="113" t="str">
        <f>IF(OR(AJ166="",AJ166=0),"",IF(AJ166&lt;=datos!$AC$3,datos!$AE$3,IF(AJ166&lt;=datos!$AC$4,datos!$AE$4,IF(AJ166&lt;=datos!$AC$5,datos!$AE$5,IF(AJ166&lt;=datos!$AC$6,datos!$AE$6,IF(AJ166&lt;=datos!$AC$7,datos!$AE$7,""))))))</f>
        <v>Baja</v>
      </c>
      <c r="AJ166" s="106">
        <f>IF(AE166="","",IF(U166=1,IF(AE166="Probabilidad",P166-(P166*AH166),P166),IF(AE166="Probabilidad",#REF!-(#REF!*AH166),#REF!)))</f>
        <v>0.36</v>
      </c>
      <c r="AK166" s="107" t="str">
        <f>+IF(AL166&lt;=datos!$AD$11,datos!$AC$11,IF(AL166&lt;=datos!$AD$12,datos!$AC$12,IF(AL166&lt;=datos!$AD$13,datos!$AC$13,IF(AL166&lt;=datos!$AD$14,datos!$AC$14,IF(AL166&lt;=datos!$AD$15,datos!$AC$15,"")))))</f>
        <v>Moderado</v>
      </c>
      <c r="AL166" s="106">
        <f>IF(AE166="","",IF(U166=1,IF(AE166="Impacto",S166-(S166*AH166),S166),IF(AE166="Impacto",#REF!-(#REF!*AH166),#REF!)))</f>
        <v>0.6</v>
      </c>
      <c r="AM166" s="107" t="str">
        <f aca="true" ca="1" t="shared" si="24" ref="AM166:AM196">_xlfn.IFERROR(INDIRECT("datos!"&amp;HLOOKUP(AK166,calculo_imp,2,FALSE)&amp;VLOOKUP(AI166,calculo_prob,2,FALSE)),"")</f>
        <v>Moderado</v>
      </c>
      <c r="AN166" s="139" t="s">
        <v>92</v>
      </c>
      <c r="AO166" s="137" t="s">
        <v>1641</v>
      </c>
      <c r="AP166" s="138">
        <v>45291</v>
      </c>
      <c r="AQ166" s="121" t="s">
        <v>1642</v>
      </c>
    </row>
    <row r="167" spans="1:43" ht="180.75" thickBot="1">
      <c r="A167" s="132">
        <v>77</v>
      </c>
      <c r="B167" s="84" t="s">
        <v>44</v>
      </c>
      <c r="C167" s="84" t="s">
        <v>206</v>
      </c>
      <c r="D167" s="92" t="str">
        <f>_xlfn.IFERROR(VLOOKUP(B167,datos!$B$1:$C$21,2,0),"")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7" s="84" t="s">
        <v>55</v>
      </c>
      <c r="F167" s="84" t="s">
        <v>1602</v>
      </c>
      <c r="G167" s="84" t="s">
        <v>1603</v>
      </c>
      <c r="H167" s="84" t="s">
        <v>194</v>
      </c>
      <c r="I167" s="84" t="s">
        <v>238</v>
      </c>
      <c r="J167" s="84" t="s">
        <v>1604</v>
      </c>
      <c r="K167" s="84" t="s">
        <v>155</v>
      </c>
      <c r="L167" s="133" t="s">
        <v>167</v>
      </c>
      <c r="M167" s="121" t="s">
        <v>12</v>
      </c>
      <c r="N167" s="134">
        <v>20</v>
      </c>
      <c r="O167" s="130" t="str">
        <f>_xlfn.IFERROR(VLOOKUP(P167,datos!$AC$2:$AE$7,3,0),"")</f>
        <v>Baja</v>
      </c>
      <c r="P167" s="123">
        <f>+IF(OR(N167="",N167=0),"",IF(N167&lt;=datos!$AD$3,datos!$AC$3,IF(AND(N167&gt;datos!$AD$3,N167&lt;=datos!$AD$4),datos!$AC$4,IF(AND(N167&gt;datos!$AD$4,N167&lt;=datos!$AD$5),datos!$AC$5,IF(AND(N167&gt;datos!$AD$5,N167&lt;=datos!$AD$6),datos!$AC$6,IF(N167&gt;datos!$AD$7,datos!$AC$7,0))))))</f>
        <v>0.4</v>
      </c>
      <c r="Q167" s="84" t="s">
        <v>73</v>
      </c>
      <c r="R167" s="125" t="str">
        <f>_xlfn.IFERROR(VLOOKUP(Q167,datos!$AB$10:$AC$21,2,0),"")</f>
        <v>Mayor</v>
      </c>
      <c r="S167" s="123">
        <f>_xlfn.IFERROR(IF(OR(Q167=datos!$AB$10,Q167=datos!$AB$16),"",VLOOKUP(Q167,datos!$AB$10:$AD$21,3,0)),"")</f>
        <v>0.8</v>
      </c>
      <c r="T167" s="126" t="str">
        <f ca="1">_xlfn.IFERROR(INDIRECT("datos!"&amp;HLOOKUP(R167,calculo_imp,2,FALSE)&amp;VLOOKUP(O167,calculo_prob,2,FALSE)),"")</f>
        <v>Alto</v>
      </c>
      <c r="U167" s="95">
        <v>1</v>
      </c>
      <c r="V167" s="84" t="s">
        <v>1631</v>
      </c>
      <c r="W167" s="83" t="s">
        <v>1632</v>
      </c>
      <c r="X167" s="83" t="s">
        <v>1633</v>
      </c>
      <c r="Y167" s="83" t="s">
        <v>1634</v>
      </c>
      <c r="Z167" s="83" t="s">
        <v>1635</v>
      </c>
      <c r="AA167" s="83" t="s">
        <v>1636</v>
      </c>
      <c r="AB167" s="83" t="s">
        <v>1637</v>
      </c>
      <c r="AC167" s="83" t="s">
        <v>1638</v>
      </c>
      <c r="AD167" s="83" t="s">
        <v>1630</v>
      </c>
      <c r="AE167" s="92" t="str">
        <f>IF(AF167="","",VLOOKUP(AF167,datos!$AT$6:$AU$9,2,0))</f>
        <v>Probabilidad</v>
      </c>
      <c r="AF167" s="84" t="s">
        <v>80</v>
      </c>
      <c r="AG167" s="84" t="s">
        <v>84</v>
      </c>
      <c r="AH167" s="87">
        <f>IF(AND(AF167="",AG167=""),"",IF(AF167="",0,VLOOKUP(AF167,datos!$AP$3:$AR$7,3,0))+IF(AG167="",0,VLOOKUP(AG167,datos!$AP$3:$AR$7,3,0)))</f>
        <v>0.4</v>
      </c>
      <c r="AI167" s="113" t="str">
        <f>IF(OR(AJ167="",AJ167=0),"",IF(AJ167&lt;=datos!$AC$3,datos!$AE$3,IF(AJ167&lt;=datos!$AC$4,datos!$AE$4,IF(AJ167&lt;=datos!$AC$5,datos!$AE$5,IF(AJ167&lt;=datos!$AC$6,datos!$AE$6,IF(AJ167&lt;=datos!$AC$7,datos!$AE$7,""))))))</f>
        <v>Baja</v>
      </c>
      <c r="AJ167" s="106">
        <f>IF(AE167="","",IF(U167=1,IF(AE167="Probabilidad",P167-(P167*AH167),P167),IF(AE167="Probabilidad",#REF!-(#REF!*AH167),#REF!)))</f>
        <v>0.24</v>
      </c>
      <c r="AK167" s="107" t="str">
        <f>+IF(AL167&lt;=datos!$AD$11,datos!$AC$11,IF(AL167&lt;=datos!$AD$12,datos!$AC$12,IF(AL167&lt;=datos!$AD$13,datos!$AC$13,IF(AL167&lt;=datos!$AD$14,datos!$AC$14,IF(AL167&lt;=datos!$AD$15,datos!$AC$15,"")))))</f>
        <v>Mayor</v>
      </c>
      <c r="AL167" s="106">
        <f>IF(AE167="","",IF(U167=1,IF(AE167="Impacto",S167-(S167*AH167),S167),IF(AE167="Impacto",#REF!-(#REF!*AH167),#REF!)))</f>
        <v>0.8</v>
      </c>
      <c r="AM167" s="107" t="str">
        <f ca="1" t="shared" si="24"/>
        <v>Alto</v>
      </c>
      <c r="AN167" s="139" t="s">
        <v>92</v>
      </c>
      <c r="AO167" s="137" t="s">
        <v>1643</v>
      </c>
      <c r="AP167" s="138">
        <v>45291</v>
      </c>
      <c r="AQ167" s="121" t="s">
        <v>1644</v>
      </c>
    </row>
    <row r="168" spans="1:43" ht="60">
      <c r="A168" s="153">
        <v>78</v>
      </c>
      <c r="B168" s="155" t="s">
        <v>44</v>
      </c>
      <c r="C168" s="155" t="s">
        <v>206</v>
      </c>
      <c r="D168" s="159" t="str">
        <f>_xlfn.IFERROR(VLOOKUP(B168,datos!$B$1:$C$21,2,0),"")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68" s="155" t="s">
        <v>54</v>
      </c>
      <c r="F168" s="155" t="s">
        <v>1645</v>
      </c>
      <c r="G168" s="155" t="s">
        <v>1646</v>
      </c>
      <c r="H168" s="155" t="s">
        <v>194</v>
      </c>
      <c r="I168" s="155" t="s">
        <v>238</v>
      </c>
      <c r="J168" s="155" t="s">
        <v>1647</v>
      </c>
      <c r="K168" s="155" t="s">
        <v>155</v>
      </c>
      <c r="L168" s="161" t="s">
        <v>167</v>
      </c>
      <c r="M168" s="151" t="s">
        <v>12</v>
      </c>
      <c r="N168" s="163">
        <v>480</v>
      </c>
      <c r="O168" s="165" t="str">
        <f>_xlfn.IFERROR(VLOOKUP(P168,datos!$AC$2:$AE$7,3,0),"")</f>
        <v>Media</v>
      </c>
      <c r="P168" s="141">
        <f>+IF(OR(N168="",N168=0),"",IF(N168&lt;=datos!$AD$3,datos!$AC$3,IF(AND(N168&gt;datos!$AD$3,N168&lt;=datos!$AD$4),datos!$AC$4,IF(AND(N168&gt;datos!$AD$4,N168&lt;=datos!$AD$5),datos!$AC$5,IF(AND(N168&gt;datos!$AD$5,N168&lt;=datos!$AD$6),datos!$AC$6,IF(N168&gt;datos!$AD$7,datos!$AC$7,0))))))</f>
        <v>0.6</v>
      </c>
      <c r="Q168" s="155" t="s">
        <v>72</v>
      </c>
      <c r="R168" s="157" t="str">
        <f>_xlfn.IFERROR(VLOOKUP(Q168,datos!$AB$10:$AC$21,2,0),"")</f>
        <v>Moderado</v>
      </c>
      <c r="S168" s="141">
        <f>_xlfn.IFERROR(IF(OR(Q168=datos!$AB$10,Q168=datos!$AB$16),"",VLOOKUP(Q168,datos!$AB$10:$AD$21,3,0)),"")</f>
        <v>0.6</v>
      </c>
      <c r="T168" s="143" t="str">
        <f ca="1">_xlfn.IFERROR(INDIRECT("datos!"&amp;HLOOKUP(R168,calculo_imp,2,FALSE)&amp;VLOOKUP(O168,calculo_prob,2,FALSE)),"")</f>
        <v>Moderado</v>
      </c>
      <c r="U168" s="95">
        <v>1</v>
      </c>
      <c r="V168" s="84" t="s">
        <v>1648</v>
      </c>
      <c r="W168" s="83" t="s">
        <v>1649</v>
      </c>
      <c r="X168" s="83" t="s">
        <v>279</v>
      </c>
      <c r="Y168" s="83" t="s">
        <v>1650</v>
      </c>
      <c r="Z168" s="83" t="s">
        <v>1651</v>
      </c>
      <c r="AA168" s="83" t="s">
        <v>1652</v>
      </c>
      <c r="AB168" s="83" t="s">
        <v>1653</v>
      </c>
      <c r="AC168" s="83" t="s">
        <v>772</v>
      </c>
      <c r="AD168" s="83" t="s">
        <v>1654</v>
      </c>
      <c r="AE168" s="92" t="str">
        <f>IF(AF168="","",VLOOKUP(AF168,datos!$AT$6:$AU$9,2,0))</f>
        <v>Probabilidad</v>
      </c>
      <c r="AF168" s="84" t="s">
        <v>80</v>
      </c>
      <c r="AG168" s="84" t="s">
        <v>84</v>
      </c>
      <c r="AH168" s="87">
        <f>IF(AND(AF168="",AG168=""),"",IF(AF168="",0,VLOOKUP(AF168,datos!$AP$3:$AR$7,3,0))+IF(AG168="",0,VLOOKUP(AG168,datos!$AP$3:$AR$7,3,0)))</f>
        <v>0.4</v>
      </c>
      <c r="AI168" s="113" t="str">
        <f>IF(OR(AJ168="",AJ168=0),"",IF(AJ168&lt;=datos!$AC$3,datos!$AE$3,IF(AJ168&lt;=datos!$AC$4,datos!$AE$4,IF(AJ168&lt;=datos!$AC$5,datos!$AE$5,IF(AJ168&lt;=datos!$AC$6,datos!$AE$6,IF(AJ168&lt;=datos!$AC$7,datos!$AE$7,""))))))</f>
        <v>Baja</v>
      </c>
      <c r="AJ168" s="106">
        <f>IF(AE168="","",IF(U168=1,IF(AE168="Probabilidad",P168-(P168*AH168),P168),IF(AE168="Probabilidad",#REF!-(#REF!*AH168),#REF!)))</f>
        <v>0.36</v>
      </c>
      <c r="AK168" s="107" t="str">
        <f>+IF(AL168&lt;=datos!$AD$11,datos!$AC$11,IF(AL168&lt;=datos!$AD$12,datos!$AC$12,IF(AL168&lt;=datos!$AD$13,datos!$AC$13,IF(AL168&lt;=datos!$AD$14,datos!$AC$14,IF(AL168&lt;=datos!$AD$15,datos!$AC$15,"")))))</f>
        <v>Moderado</v>
      </c>
      <c r="AL168" s="106">
        <f>IF(AE168="","",IF(U168=1,IF(AE168="Impacto",S168-(S168*AH168),S168),IF(AE168="Impacto",#REF!-(#REF!*AH168),#REF!)))</f>
        <v>0.6</v>
      </c>
      <c r="AM168" s="107" t="str">
        <f ca="1" t="shared" si="24"/>
        <v>Moderado</v>
      </c>
      <c r="AN168" s="145" t="s">
        <v>92</v>
      </c>
      <c r="AO168" s="147" t="s">
        <v>1662</v>
      </c>
      <c r="AP168" s="149">
        <v>45291</v>
      </c>
      <c r="AQ168" s="151" t="s">
        <v>1663</v>
      </c>
    </row>
    <row r="169" spans="1:43" ht="48.75" thickBot="1">
      <c r="A169" s="154"/>
      <c r="B169" s="156"/>
      <c r="C169" s="156"/>
      <c r="D169" s="160"/>
      <c r="E169" s="156"/>
      <c r="F169" s="156"/>
      <c r="G169" s="156"/>
      <c r="H169" s="156"/>
      <c r="I169" s="156"/>
      <c r="J169" s="156"/>
      <c r="K169" s="156"/>
      <c r="L169" s="162"/>
      <c r="M169" s="152"/>
      <c r="N169" s="164"/>
      <c r="O169" s="166"/>
      <c r="P169" s="142"/>
      <c r="Q169" s="156"/>
      <c r="R169" s="158"/>
      <c r="S169" s="142" t="e">
        <f>IF(OR(#REF!=datos!$AB$10,#REF!=datos!$AB$16),"",VLOOKUP(#REF!,datos!$AA$10:$AC$21,3,0))</f>
        <v>#REF!</v>
      </c>
      <c r="T169" s="144"/>
      <c r="U169" s="96">
        <v>2</v>
      </c>
      <c r="V169" s="80" t="s">
        <v>1655</v>
      </c>
      <c r="W169" s="79" t="s">
        <v>1656</v>
      </c>
      <c r="X169" s="79" t="s">
        <v>279</v>
      </c>
      <c r="Y169" s="79" t="s">
        <v>1657</v>
      </c>
      <c r="Z169" s="79" t="s">
        <v>1658</v>
      </c>
      <c r="AA169" s="79" t="s">
        <v>1659</v>
      </c>
      <c r="AB169" s="79" t="s">
        <v>1660</v>
      </c>
      <c r="AC169" s="79" t="s">
        <v>1661</v>
      </c>
      <c r="AD169" s="79" t="s">
        <v>1654</v>
      </c>
      <c r="AE169" s="91" t="str">
        <f>IF(AF169="","",VLOOKUP(AF169,datos!$AT$6:$AU$9,2,0))</f>
        <v>Probabilidad</v>
      </c>
      <c r="AF169" s="80" t="s">
        <v>80</v>
      </c>
      <c r="AG169" s="80" t="s">
        <v>84</v>
      </c>
      <c r="AH169" s="88">
        <f>IF(AND(AF169="",AG169=""),"",IF(AF169="",0,VLOOKUP(AF169,datos!$AP$3:$AR$7,3,0))+IF(AG169="",0,VLOOKUP(AG169,datos!$AP$3:$AR$7,3,0)))</f>
        <v>0.4</v>
      </c>
      <c r="AI169" s="114" t="str">
        <f>IF(OR(AJ169="",AJ169=0),"",IF(AJ169&lt;=datos!$AC$3,datos!$AE$3,IF(AJ169&lt;=datos!$AC$4,datos!$AE$4,IF(AJ169&lt;=datos!$AC$5,datos!$AE$5,IF(AJ169&lt;=datos!$AC$6,datos!$AE$6,IF(AJ169&lt;=datos!$AC$7,datos!$AE$7,""))))))</f>
        <v>Baja</v>
      </c>
      <c r="AJ169" s="109">
        <f aca="true" t="shared" si="25" ref="AJ169:AJ196">IF(AE169="","",IF(U169=1,IF(AE169="Probabilidad",P169-(P169*AH169),P169),IF(AE169="Probabilidad",AJ168-(AJ168*AH169),AJ168)))</f>
        <v>0.216</v>
      </c>
      <c r="AK169" s="110" t="str">
        <f>+IF(AL169&lt;=datos!$AD$11,datos!$AC$11,IF(AL169&lt;=datos!$AD$12,datos!$AC$12,IF(AL169&lt;=datos!$AD$13,datos!$AC$13,IF(AL169&lt;=datos!$AD$14,datos!$AC$14,IF(AL169&lt;=datos!$AD$15,datos!$AC$15,"")))))</f>
        <v>Moderado</v>
      </c>
      <c r="AL169" s="109">
        <f aca="true" t="shared" si="26" ref="AL169:AL196">IF(AE169="","",IF(U169=1,IF(AE169="Impacto",S169-(S169*AH169),S169),IF(AE169="Impacto",AL168-(AL168*AH169),AL168)))</f>
        <v>0.6</v>
      </c>
      <c r="AM169" s="110" t="str">
        <f ca="1" t="shared" si="24"/>
        <v>Moderado</v>
      </c>
      <c r="AN169" s="146"/>
      <c r="AO169" s="148"/>
      <c r="AP169" s="150"/>
      <c r="AQ169" s="152"/>
    </row>
    <row r="170" spans="1:43" ht="312.75" thickBot="1">
      <c r="A170" s="127">
        <v>79</v>
      </c>
      <c r="B170" s="82" t="s">
        <v>44</v>
      </c>
      <c r="C170" s="84" t="s">
        <v>209</v>
      </c>
      <c r="D170" s="92" t="str">
        <f>_xlfn.IFERROR(VLOOKUP(B170,datos!$B$1:$C$21,2,0),"")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70" s="82" t="s">
        <v>54</v>
      </c>
      <c r="F170" s="82" t="s">
        <v>1664</v>
      </c>
      <c r="G170" s="82" t="s">
        <v>1665</v>
      </c>
      <c r="H170" s="84" t="s">
        <v>194</v>
      </c>
      <c r="I170" s="84" t="s">
        <v>238</v>
      </c>
      <c r="J170" s="82" t="s">
        <v>1666</v>
      </c>
      <c r="K170" s="82" t="s">
        <v>155</v>
      </c>
      <c r="L170" s="128" t="s">
        <v>59</v>
      </c>
      <c r="M170" s="122" t="s">
        <v>12</v>
      </c>
      <c r="N170" s="129">
        <v>12</v>
      </c>
      <c r="O170" s="135" t="str">
        <f>_xlfn.IFERROR(VLOOKUP(P170,datos!$AC$2:$AE$7,3,0),"")</f>
        <v>Baja</v>
      </c>
      <c r="P170" s="131">
        <f>+IF(OR(N170="",N170=0),"",IF(N170&lt;=datos!$AD$3,datos!$AC$3,IF(AND(N170&gt;datos!$AD$3,N170&lt;=datos!$AD$4),datos!$AC$4,IF(AND(N170&gt;datos!$AD$4,N170&lt;=datos!$AD$5),datos!$AC$5,IF(AND(N170&gt;datos!$AD$5,N170&lt;=datos!$AD$6),datos!$AC$6,IF(N170&gt;datos!$AD$7,datos!$AC$7,0))))))</f>
        <v>0.4</v>
      </c>
      <c r="Q170" s="82" t="s">
        <v>76</v>
      </c>
      <c r="R170" s="136" t="str">
        <f>_xlfn.IFERROR(VLOOKUP(Q170,datos!$AB$10:$AC$21,2,0),"")</f>
        <v>Menor</v>
      </c>
      <c r="S170" s="131">
        <f>_xlfn.IFERROR(IF(OR(Q170=datos!$AB$10,Q170=datos!$AB$16),"",VLOOKUP(Q170,datos!$AB$10:$AD$21,3,0)),"")</f>
        <v>0.4</v>
      </c>
      <c r="T170" s="124" t="str">
        <f ca="1">_xlfn.IFERROR(INDIRECT("datos!"&amp;HLOOKUP(R170,calculo_imp,2,FALSE)&amp;VLOOKUP(O170,calculo_prob,2,FALSE)),"")</f>
        <v>Moderado</v>
      </c>
      <c r="U170" s="98">
        <v>1</v>
      </c>
      <c r="V170" s="82" t="s">
        <v>1667</v>
      </c>
      <c r="W170" s="81" t="s">
        <v>1668</v>
      </c>
      <c r="X170" s="81" t="s">
        <v>279</v>
      </c>
      <c r="Y170" s="81" t="s">
        <v>1669</v>
      </c>
      <c r="Z170" s="81" t="s">
        <v>1670</v>
      </c>
      <c r="AA170" s="81" t="s">
        <v>1671</v>
      </c>
      <c r="AB170" s="81" t="s">
        <v>1667</v>
      </c>
      <c r="AC170" s="81" t="s">
        <v>1672</v>
      </c>
      <c r="AD170" s="81" t="s">
        <v>1560</v>
      </c>
      <c r="AE170" s="90" t="str">
        <f>IF(AF170="","",VLOOKUP(AF170,datos!$AT$6:$AU$9,2,0))</f>
        <v>Probabilidad</v>
      </c>
      <c r="AF170" s="82" t="s">
        <v>80</v>
      </c>
      <c r="AG170" s="82" t="s">
        <v>84</v>
      </c>
      <c r="AH170" s="87">
        <f>IF(AND(AF170="",AG170=""),"",IF(AF170="",0,VLOOKUP(AF170,datos!$AP$3:$AR$7,3,0))+IF(AG170="",0,VLOOKUP(AG170,datos!$AP$3:$AR$7,3,0)))</f>
        <v>0.4</v>
      </c>
      <c r="AI170" s="113" t="str">
        <f>IF(OR(AJ170="",AJ170=0),"",IF(AJ170&lt;=datos!$AC$3,datos!$AE$3,IF(AJ170&lt;=datos!$AC$4,datos!$AE$4,IF(AJ170&lt;=datos!$AC$5,datos!$AE$5,IF(AJ170&lt;=datos!$AC$6,datos!$AE$6,IF(AJ170&lt;=datos!$AC$7,datos!$AE$7,""))))))</f>
        <v>Baja</v>
      </c>
      <c r="AJ170" s="106">
        <f>IF(AE170="","",IF(U170=1,IF(AE170="Probabilidad",P170-(P170*AH170),P170),IF(AE170="Probabilidad",#REF!-(#REF!*AH170),#REF!)))</f>
        <v>0.24</v>
      </c>
      <c r="AK170" s="107" t="str">
        <f>+IF(AL170&lt;=datos!$AD$11,datos!$AC$11,IF(AL170&lt;=datos!$AD$12,datos!$AC$12,IF(AL170&lt;=datos!$AD$13,datos!$AC$13,IF(AL170&lt;=datos!$AD$14,datos!$AC$14,IF(AL170&lt;=datos!$AD$15,datos!$AC$15,"")))))</f>
        <v>Menor</v>
      </c>
      <c r="AL170" s="106">
        <f>IF(AE170="","",IF(U170=1,IF(AE170="Impacto",S170-(S170*AH170),S170),IF(AE170="Impacto",#REF!-(#REF!*AH170),#REF!)))</f>
        <v>0.4</v>
      </c>
      <c r="AM170" s="107" t="str">
        <f ca="1" t="shared" si="24"/>
        <v>Moderado</v>
      </c>
      <c r="AN170" s="139" t="s">
        <v>92</v>
      </c>
      <c r="AO170" s="137" t="s">
        <v>1673</v>
      </c>
      <c r="AP170" s="138">
        <v>45291</v>
      </c>
      <c r="AQ170" s="121" t="s">
        <v>1674</v>
      </c>
    </row>
    <row r="171" spans="1:43" ht="72">
      <c r="A171" s="153">
        <v>80</v>
      </c>
      <c r="B171" s="155" t="s">
        <v>44</v>
      </c>
      <c r="C171" s="155" t="s">
        <v>209</v>
      </c>
      <c r="D171" s="159" t="str">
        <f>_xlfn.IFERROR(VLOOKUP(B171,datos!$B$1:$C$21,2,0),"")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71" s="155" t="s">
        <v>54</v>
      </c>
      <c r="F171" s="155" t="s">
        <v>1675</v>
      </c>
      <c r="G171" s="155" t="s">
        <v>1676</v>
      </c>
      <c r="H171" s="155" t="s">
        <v>194</v>
      </c>
      <c r="I171" s="155" t="s">
        <v>238</v>
      </c>
      <c r="J171" s="155" t="s">
        <v>1677</v>
      </c>
      <c r="K171" s="155" t="s">
        <v>160</v>
      </c>
      <c r="L171" s="161" t="s">
        <v>167</v>
      </c>
      <c r="M171" s="151" t="s">
        <v>12</v>
      </c>
      <c r="N171" s="163">
        <v>108</v>
      </c>
      <c r="O171" s="165" t="str">
        <f>_xlfn.IFERROR(VLOOKUP(P171,datos!$AC$2:$AE$7,3,0),"")</f>
        <v>Media</v>
      </c>
      <c r="P171" s="141">
        <f>+IF(OR(N171="",N171=0),"",IF(N171&lt;=datos!$AD$3,datos!$AC$3,IF(AND(N171&gt;datos!$AD$3,N171&lt;=datos!$AD$4),datos!$AC$4,IF(AND(N171&gt;datos!$AD$4,N171&lt;=datos!$AD$5),datos!$AC$5,IF(AND(N171&gt;datos!$AD$5,N171&lt;=datos!$AD$6),datos!$AC$6,IF(N171&gt;datos!$AD$7,datos!$AC$7,0))))))</f>
        <v>0.6</v>
      </c>
      <c r="Q171" s="155" t="s">
        <v>145</v>
      </c>
      <c r="R171" s="157" t="str">
        <f>_xlfn.IFERROR(VLOOKUP(Q171,datos!$AB$10:$AC$21,2,0),"")</f>
        <v>Moderado</v>
      </c>
      <c r="S171" s="141">
        <f>_xlfn.IFERROR(IF(OR(Q171=datos!$AB$10,Q171=datos!$AB$16),"",VLOOKUP(Q171,datos!$AB$10:$AD$21,3,0)),"")</f>
        <v>0.6</v>
      </c>
      <c r="T171" s="143" t="str">
        <f ca="1">_xlfn.IFERROR(INDIRECT("datos!"&amp;HLOOKUP(R171,calculo_imp,2,FALSE)&amp;VLOOKUP(O171,calculo_prob,2,FALSE)),"")</f>
        <v>Moderado</v>
      </c>
      <c r="U171" s="95">
        <v>1</v>
      </c>
      <c r="V171" s="84" t="s">
        <v>1681</v>
      </c>
      <c r="W171" s="83" t="s">
        <v>1682</v>
      </c>
      <c r="X171" s="83" t="s">
        <v>923</v>
      </c>
      <c r="Y171" s="83" t="s">
        <v>1683</v>
      </c>
      <c r="Z171" s="83" t="s">
        <v>1684</v>
      </c>
      <c r="AA171" s="83" t="s">
        <v>1685</v>
      </c>
      <c r="AB171" s="83" t="s">
        <v>1686</v>
      </c>
      <c r="AC171" s="83" t="s">
        <v>1687</v>
      </c>
      <c r="AD171" s="83" t="s">
        <v>1032</v>
      </c>
      <c r="AE171" s="92" t="str">
        <f>IF(AF171="","",VLOOKUP(AF171,datos!$AT$6:$AU$9,2,0))</f>
        <v>Probabilidad</v>
      </c>
      <c r="AF171" s="84" t="s">
        <v>80</v>
      </c>
      <c r="AG171" s="84" t="s">
        <v>84</v>
      </c>
      <c r="AH171" s="87">
        <f>IF(AND(AF171="",AG171=""),"",IF(AF171="",0,VLOOKUP(AF171,datos!$AP$3:$AR$7,3,0))+IF(AG171="",0,VLOOKUP(AG171,datos!$AP$3:$AR$7,3,0)))</f>
        <v>0.4</v>
      </c>
      <c r="AI171" s="113" t="str">
        <f>IF(OR(AJ171="",AJ171=0),"",IF(AJ171&lt;=datos!$AC$3,datos!$AE$3,IF(AJ171&lt;=datos!$AC$4,datos!$AE$4,IF(AJ171&lt;=datos!$AC$5,datos!$AE$5,IF(AJ171&lt;=datos!$AC$6,datos!$AE$6,IF(AJ171&lt;=datos!$AC$7,datos!$AE$7,""))))))</f>
        <v>Baja</v>
      </c>
      <c r="AJ171" s="106">
        <f>IF(AE171="","",IF(U171=1,IF(AE171="Probabilidad",P171-(P171*AH171),P171),IF(AE171="Probabilidad",#REF!-(#REF!*AH171),#REF!)))</f>
        <v>0.36</v>
      </c>
      <c r="AK171" s="107" t="str">
        <f>+IF(AL171&lt;=datos!$AD$11,datos!$AC$11,IF(AL171&lt;=datos!$AD$12,datos!$AC$12,IF(AL171&lt;=datos!$AD$13,datos!$AC$13,IF(AL171&lt;=datos!$AD$14,datos!$AC$14,IF(AL171&lt;=datos!$AD$15,datos!$AC$15,"")))))</f>
        <v>Moderado</v>
      </c>
      <c r="AL171" s="106">
        <f>IF(AE171="","",IF(U171=1,IF(AE171="Impacto",S171-(S171*AH171),S171),IF(AE171="Impacto",#REF!-(#REF!*AH171),#REF!)))</f>
        <v>0.6</v>
      </c>
      <c r="AM171" s="107" t="str">
        <f ca="1" t="shared" si="24"/>
        <v>Moderado</v>
      </c>
      <c r="AN171" s="145" t="s">
        <v>92</v>
      </c>
      <c r="AO171" s="147" t="s">
        <v>1705</v>
      </c>
      <c r="AP171" s="149">
        <v>45291</v>
      </c>
      <c r="AQ171" s="151" t="s">
        <v>1706</v>
      </c>
    </row>
    <row r="172" spans="1:43" ht="48.75" thickBot="1">
      <c r="A172" s="154"/>
      <c r="B172" s="156"/>
      <c r="C172" s="156"/>
      <c r="D172" s="160"/>
      <c r="E172" s="156"/>
      <c r="F172" s="156"/>
      <c r="G172" s="156"/>
      <c r="H172" s="156"/>
      <c r="I172" s="156"/>
      <c r="J172" s="156"/>
      <c r="K172" s="156"/>
      <c r="L172" s="162"/>
      <c r="M172" s="152"/>
      <c r="N172" s="164"/>
      <c r="O172" s="166"/>
      <c r="P172" s="142"/>
      <c r="Q172" s="156"/>
      <c r="R172" s="158"/>
      <c r="S172" s="142" t="e">
        <f>IF(OR(#REF!=datos!$AB$10,#REF!=datos!$AB$16),"",VLOOKUP(#REF!,datos!$AA$10:$AC$21,3,0))</f>
        <v>#REF!</v>
      </c>
      <c r="T172" s="144"/>
      <c r="U172" s="96">
        <v>2</v>
      </c>
      <c r="V172" s="80" t="s">
        <v>1688</v>
      </c>
      <c r="W172" s="79" t="s">
        <v>1689</v>
      </c>
      <c r="X172" s="79" t="s">
        <v>909</v>
      </c>
      <c r="Y172" s="79" t="s">
        <v>1690</v>
      </c>
      <c r="Z172" s="79" t="s">
        <v>1691</v>
      </c>
      <c r="AA172" s="79" t="s">
        <v>1692</v>
      </c>
      <c r="AB172" s="79" t="s">
        <v>1693</v>
      </c>
      <c r="AC172" s="79" t="s">
        <v>1687</v>
      </c>
      <c r="AD172" s="79" t="s">
        <v>1032</v>
      </c>
      <c r="AE172" s="91" t="str">
        <f>IF(AF172="","",VLOOKUP(AF172,datos!$AT$6:$AU$9,2,0))</f>
        <v>Probabilidad</v>
      </c>
      <c r="AF172" s="80" t="s">
        <v>81</v>
      </c>
      <c r="AG172" s="80" t="s">
        <v>84</v>
      </c>
      <c r="AH172" s="88">
        <f>IF(AND(AF172="",AG172=""),"",IF(AF172="",0,VLOOKUP(AF172,datos!$AP$3:$AR$7,3,0))+IF(AG172="",0,VLOOKUP(AG172,datos!$AP$3:$AR$7,3,0)))</f>
        <v>0.3</v>
      </c>
      <c r="AI172" s="114" t="str">
        <f>IF(OR(AJ172="",AJ172=0),"",IF(AJ172&lt;=datos!$AC$3,datos!$AE$3,IF(AJ172&lt;=datos!$AC$4,datos!$AE$4,IF(AJ172&lt;=datos!$AC$5,datos!$AE$5,IF(AJ172&lt;=datos!$AC$6,datos!$AE$6,IF(AJ172&lt;=datos!$AC$7,datos!$AE$7,""))))))</f>
        <v>Baja</v>
      </c>
      <c r="AJ172" s="109">
        <f t="shared" si="25"/>
        <v>0.252</v>
      </c>
      <c r="AK172" s="110" t="str">
        <f>+IF(AL172&lt;=datos!$AD$11,datos!$AC$11,IF(AL172&lt;=datos!$AD$12,datos!$AC$12,IF(AL172&lt;=datos!$AD$13,datos!$AC$13,IF(AL172&lt;=datos!$AD$14,datos!$AC$14,IF(AL172&lt;=datos!$AD$15,datos!$AC$15,"")))))</f>
        <v>Moderado</v>
      </c>
      <c r="AL172" s="109">
        <f t="shared" si="26"/>
        <v>0.6</v>
      </c>
      <c r="AM172" s="110" t="str">
        <f ca="1" t="shared" si="24"/>
        <v>Moderado</v>
      </c>
      <c r="AN172" s="146"/>
      <c r="AO172" s="148"/>
      <c r="AP172" s="150"/>
      <c r="AQ172" s="152"/>
    </row>
    <row r="173" spans="1:43" ht="60">
      <c r="A173" s="153">
        <v>81</v>
      </c>
      <c r="B173" s="155" t="s">
        <v>44</v>
      </c>
      <c r="C173" s="155" t="s">
        <v>206</v>
      </c>
      <c r="D173" s="159" t="str">
        <f>_xlfn.IFERROR(VLOOKUP(B173,datos!$B$1:$C$21,2,0),"")</f>
        <v>Gestionar las directrices, lineamientos, políticas, planes y programas, correspondientes para el desarrollo del sector y del Sistema General de Seguridad Social en Salud, coordinando la planeación, el sistema de inversiones, la formulación de proyectos, seguimiento a las entidades públicas distritales adscritas y vinculadas, fortalecimiento a la infraestructura y dotación de la Red prestadora de servicios de salud del Distrito en el marco del Plan Territorial de Salud y el Plan Distrital de Desarrollo.</v>
      </c>
      <c r="E173" s="155" t="s">
        <v>54</v>
      </c>
      <c r="F173" s="155" t="s">
        <v>1678</v>
      </c>
      <c r="G173" s="155" t="s">
        <v>1679</v>
      </c>
      <c r="H173" s="155" t="s">
        <v>193</v>
      </c>
      <c r="I173" s="155" t="s">
        <v>889</v>
      </c>
      <c r="J173" s="155" t="s">
        <v>1680</v>
      </c>
      <c r="K173" s="155" t="s">
        <v>159</v>
      </c>
      <c r="L173" s="161" t="s">
        <v>167</v>
      </c>
      <c r="M173" s="151" t="s">
        <v>12</v>
      </c>
      <c r="N173" s="163">
        <v>12</v>
      </c>
      <c r="O173" s="165" t="str">
        <f>_xlfn.IFERROR(VLOOKUP(P173,datos!$AC$2:$AE$7,3,0),"")</f>
        <v>Baja</v>
      </c>
      <c r="P173" s="141">
        <f>+IF(OR(N173="",N173=0),"",IF(N173&lt;=datos!$AD$3,datos!$AC$3,IF(AND(N173&gt;datos!$AD$3,N173&lt;=datos!$AD$4),datos!$AC$4,IF(AND(N173&gt;datos!$AD$4,N173&lt;=datos!$AD$5),datos!$AC$5,IF(AND(N173&gt;datos!$AD$5,N173&lt;=datos!$AD$6),datos!$AC$6,IF(N173&gt;datos!$AD$7,datos!$AC$7,0))))))</f>
        <v>0.4</v>
      </c>
      <c r="Q173" s="155" t="s">
        <v>145</v>
      </c>
      <c r="R173" s="157" t="str">
        <f>_xlfn.IFERROR(VLOOKUP(Q173,datos!$AB$10:$AC$21,2,0),"")</f>
        <v>Moderado</v>
      </c>
      <c r="S173" s="141">
        <f>_xlfn.IFERROR(IF(OR(Q173=datos!$AB$10,Q173=datos!$AB$16),"",VLOOKUP(Q173,datos!$AB$10:$AD$21,3,0)),"")</f>
        <v>0.6</v>
      </c>
      <c r="T173" s="143" t="str">
        <f ca="1">_xlfn.IFERROR(INDIRECT("datos!"&amp;HLOOKUP(R173,calculo_imp,2,FALSE)&amp;VLOOKUP(O173,calculo_prob,2,FALSE)),"")</f>
        <v>Moderado</v>
      </c>
      <c r="U173" s="95">
        <v>1</v>
      </c>
      <c r="V173" s="84" t="s">
        <v>1694</v>
      </c>
      <c r="W173" s="83" t="s">
        <v>1546</v>
      </c>
      <c r="X173" s="83" t="s">
        <v>1445</v>
      </c>
      <c r="Y173" s="83" t="s">
        <v>1695</v>
      </c>
      <c r="Z173" s="83" t="s">
        <v>1696</v>
      </c>
      <c r="AA173" s="83" t="s">
        <v>1697</v>
      </c>
      <c r="AB173" s="83" t="s">
        <v>1698</v>
      </c>
      <c r="AC173" s="83" t="s">
        <v>1699</v>
      </c>
      <c r="AD173" s="83" t="s">
        <v>1654</v>
      </c>
      <c r="AE173" s="92" t="str">
        <f>IF(AF173="","",VLOOKUP(AF173,datos!$AT$6:$AU$9,2,0))</f>
        <v>Probabilidad</v>
      </c>
      <c r="AF173" s="84" t="s">
        <v>80</v>
      </c>
      <c r="AG173" s="84" t="s">
        <v>84</v>
      </c>
      <c r="AH173" s="87">
        <f>IF(AND(AF173="",AG173=""),"",IF(AF173="",0,VLOOKUP(AF173,datos!$AP$3:$AR$7,3,0))+IF(AG173="",0,VLOOKUP(AG173,datos!$AP$3:$AR$7,3,0)))</f>
        <v>0.4</v>
      </c>
      <c r="AI173" s="113" t="str">
        <f>IF(OR(AJ173="",AJ173=0),"",IF(AJ173&lt;=datos!$AC$3,datos!$AE$3,IF(AJ173&lt;=datos!$AC$4,datos!$AE$4,IF(AJ173&lt;=datos!$AC$5,datos!$AE$5,IF(AJ173&lt;=datos!$AC$6,datos!$AE$6,IF(AJ173&lt;=datos!$AC$7,datos!$AE$7,""))))))</f>
        <v>Baja</v>
      </c>
      <c r="AJ173" s="106">
        <f>IF(AE173="","",IF(U173=1,IF(AE173="Probabilidad",P173-(P173*AH173),P173),IF(AE173="Probabilidad",#REF!-(#REF!*AH173),#REF!)))</f>
        <v>0.24</v>
      </c>
      <c r="AK173" s="107" t="str">
        <f>+IF(AL173&lt;=datos!$AD$11,datos!$AC$11,IF(AL173&lt;=datos!$AD$12,datos!$AC$12,IF(AL173&lt;=datos!$AD$13,datos!$AC$13,IF(AL173&lt;=datos!$AD$14,datos!$AC$14,IF(AL173&lt;=datos!$AD$15,datos!$AC$15,"")))))</f>
        <v>Moderado</v>
      </c>
      <c r="AL173" s="106">
        <f>IF(AE173="","",IF(U173=1,IF(AE173="Impacto",S173-(S173*AH173),S173),IF(AE173="Impacto",#REF!-(#REF!*AH173),#REF!)))</f>
        <v>0.6</v>
      </c>
      <c r="AM173" s="107" t="str">
        <f ca="1" t="shared" si="24"/>
        <v>Moderado</v>
      </c>
      <c r="AN173" s="145" t="s">
        <v>92</v>
      </c>
      <c r="AO173" s="147" t="s">
        <v>1586</v>
      </c>
      <c r="AP173" s="149">
        <v>45291</v>
      </c>
      <c r="AQ173" s="151" t="s">
        <v>1587</v>
      </c>
    </row>
    <row r="174" spans="1:43" ht="72.75" thickBot="1">
      <c r="A174" s="154"/>
      <c r="B174" s="156"/>
      <c r="C174" s="156"/>
      <c r="D174" s="160"/>
      <c r="E174" s="156"/>
      <c r="F174" s="156"/>
      <c r="G174" s="156"/>
      <c r="H174" s="156"/>
      <c r="I174" s="156"/>
      <c r="J174" s="156"/>
      <c r="K174" s="156"/>
      <c r="L174" s="162"/>
      <c r="M174" s="152"/>
      <c r="N174" s="164"/>
      <c r="O174" s="166"/>
      <c r="P174" s="142"/>
      <c r="Q174" s="156"/>
      <c r="R174" s="158"/>
      <c r="S174" s="142" t="e">
        <f>IF(OR(#REF!=datos!$AB$10,#REF!=datos!$AB$16),"",VLOOKUP(#REF!,datos!$AA$10:$AC$21,3,0))</f>
        <v>#REF!</v>
      </c>
      <c r="T174" s="144"/>
      <c r="U174" s="96">
        <v>2</v>
      </c>
      <c r="V174" s="80" t="s">
        <v>1700</v>
      </c>
      <c r="W174" s="79" t="s">
        <v>1546</v>
      </c>
      <c r="X174" s="79" t="s">
        <v>1445</v>
      </c>
      <c r="Y174" s="79" t="s">
        <v>1701</v>
      </c>
      <c r="Z174" s="79" t="s">
        <v>1702</v>
      </c>
      <c r="AA174" s="79" t="s">
        <v>1703</v>
      </c>
      <c r="AB174" s="79" t="s">
        <v>1704</v>
      </c>
      <c r="AC174" s="79" t="s">
        <v>1699</v>
      </c>
      <c r="AD174" s="79" t="s">
        <v>1654</v>
      </c>
      <c r="AE174" s="91" t="str">
        <f>IF(AF174="","",VLOOKUP(AF174,datos!$AT$6:$AU$9,2,0))</f>
        <v>Probabilidad</v>
      </c>
      <c r="AF174" s="80" t="s">
        <v>80</v>
      </c>
      <c r="AG174" s="80" t="s">
        <v>84</v>
      </c>
      <c r="AH174" s="88">
        <f>IF(AND(AF174="",AG174=""),"",IF(AF174="",0,VLOOKUP(AF174,datos!$AP$3:$AR$7,3,0))+IF(AG174="",0,VLOOKUP(AG174,datos!$AP$3:$AR$7,3,0)))</f>
        <v>0.4</v>
      </c>
      <c r="AI174" s="114" t="str">
        <f>IF(OR(AJ174="",AJ174=0),"",IF(AJ174&lt;=datos!$AC$3,datos!$AE$3,IF(AJ174&lt;=datos!$AC$4,datos!$AE$4,IF(AJ174&lt;=datos!$AC$5,datos!$AE$5,IF(AJ174&lt;=datos!$AC$6,datos!$AE$6,IF(AJ174&lt;=datos!$AC$7,datos!$AE$7,""))))))</f>
        <v>Muy Baja</v>
      </c>
      <c r="AJ174" s="109">
        <f t="shared" si="25"/>
        <v>0.144</v>
      </c>
      <c r="AK174" s="110" t="str">
        <f>+IF(AL174&lt;=datos!$AD$11,datos!$AC$11,IF(AL174&lt;=datos!$AD$12,datos!$AC$12,IF(AL174&lt;=datos!$AD$13,datos!$AC$13,IF(AL174&lt;=datos!$AD$14,datos!$AC$14,IF(AL174&lt;=datos!$AD$15,datos!$AC$15,"")))))</f>
        <v>Moderado</v>
      </c>
      <c r="AL174" s="109">
        <f t="shared" si="26"/>
        <v>0.6</v>
      </c>
      <c r="AM174" s="110" t="str">
        <f ca="1" t="shared" si="24"/>
        <v>Moderado</v>
      </c>
      <c r="AN174" s="146"/>
      <c r="AO174" s="148"/>
      <c r="AP174" s="150"/>
      <c r="AQ174" s="152"/>
    </row>
    <row r="175" spans="1:43" ht="84">
      <c r="A175" s="153">
        <v>82</v>
      </c>
      <c r="B175" s="155" t="s">
        <v>46</v>
      </c>
      <c r="C175" s="155" t="s">
        <v>206</v>
      </c>
      <c r="D175" s="159" t="str">
        <f>_xlfn.IFERROR(VLOOKUP(B175,datos!$B$1:$C$21,2,0),"")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75" s="155" t="s">
        <v>54</v>
      </c>
      <c r="F175" s="155" t="s">
        <v>1707</v>
      </c>
      <c r="G175" s="155" t="s">
        <v>1708</v>
      </c>
      <c r="H175" s="155" t="s">
        <v>194</v>
      </c>
      <c r="I175" s="155" t="s">
        <v>783</v>
      </c>
      <c r="J175" s="155" t="s">
        <v>1709</v>
      </c>
      <c r="K175" s="155" t="s">
        <v>162</v>
      </c>
      <c r="L175" s="161" t="s">
        <v>167</v>
      </c>
      <c r="M175" s="151" t="s">
        <v>12</v>
      </c>
      <c r="N175" s="163">
        <v>1</v>
      </c>
      <c r="O175" s="165" t="str">
        <f>_xlfn.IFERROR(VLOOKUP(P175,datos!$AC$2:$AE$7,3,0),"")</f>
        <v>Muy Baja</v>
      </c>
      <c r="P175" s="141">
        <f>+IF(OR(N175="",N175=0),"",IF(N175&lt;=datos!$AD$3,datos!$AC$3,IF(AND(N175&gt;datos!$AD$3,N175&lt;=datos!$AD$4),datos!$AC$4,IF(AND(N175&gt;datos!$AD$4,N175&lt;=datos!$AD$5),datos!$AC$5,IF(AND(N175&gt;datos!$AD$5,N175&lt;=datos!$AD$6),datos!$AC$6,IF(N175&gt;datos!$AD$7,datos!$AC$7,0))))))</f>
        <v>0.2</v>
      </c>
      <c r="Q175" s="155" t="s">
        <v>144</v>
      </c>
      <c r="R175" s="157" t="str">
        <f>_xlfn.IFERROR(VLOOKUP(Q175,datos!$AB$10:$AC$21,2,0),"")</f>
        <v>Leve</v>
      </c>
      <c r="S175" s="141">
        <f>_xlfn.IFERROR(IF(OR(Q175=datos!$AB$10,Q175=datos!$AB$16),"",VLOOKUP(Q175,datos!$AB$10:$AD$21,3,0)),"")</f>
        <v>0.2</v>
      </c>
      <c r="T175" s="143" t="str">
        <f ca="1">_xlfn.IFERROR(INDIRECT("datos!"&amp;HLOOKUP(R175,calculo_imp,2,FALSE)&amp;VLOOKUP(O175,calculo_prob,2,FALSE)),"")</f>
        <v>Bajo</v>
      </c>
      <c r="U175" s="95">
        <v>1</v>
      </c>
      <c r="V175" s="84" t="s">
        <v>1722</v>
      </c>
      <c r="W175" s="83" t="s">
        <v>1723</v>
      </c>
      <c r="X175" s="83" t="s">
        <v>1724</v>
      </c>
      <c r="Y175" s="83" t="s">
        <v>1725</v>
      </c>
      <c r="Z175" s="83" t="s">
        <v>1726</v>
      </c>
      <c r="AA175" s="83" t="s">
        <v>1727</v>
      </c>
      <c r="AB175" s="83" t="s">
        <v>1728</v>
      </c>
      <c r="AC175" s="83" t="s">
        <v>1729</v>
      </c>
      <c r="AD175" s="83" t="s">
        <v>1811</v>
      </c>
      <c r="AE175" s="92" t="str">
        <f>IF(AF175="","",VLOOKUP(AF175,datos!$AT$6:$AU$9,2,0))</f>
        <v>Probabilidad</v>
      </c>
      <c r="AF175" s="84" t="s">
        <v>80</v>
      </c>
      <c r="AG175" s="84" t="s">
        <v>84</v>
      </c>
      <c r="AH175" s="87">
        <f>IF(AND(AF175="",AG175=""),"",IF(AF175="",0,VLOOKUP(AF175,datos!$AP$3:$AR$7,3,0))+IF(AG175="",0,VLOOKUP(AG175,datos!$AP$3:$AR$7,3,0)))</f>
        <v>0.4</v>
      </c>
      <c r="AI175" s="113" t="str">
        <f>IF(OR(AJ175="",AJ175=0),"",IF(AJ175&lt;=datos!$AC$3,datos!$AE$3,IF(AJ175&lt;=datos!$AC$4,datos!$AE$4,IF(AJ175&lt;=datos!$AC$5,datos!$AE$5,IF(AJ175&lt;=datos!$AC$6,datos!$AE$6,IF(AJ175&lt;=datos!$AC$7,datos!$AE$7,""))))))</f>
        <v>Muy Baja</v>
      </c>
      <c r="AJ175" s="106">
        <f>IF(AE175="","",IF(U175=1,IF(AE175="Probabilidad",P175-(P175*AH175),P175),IF(AE175="Probabilidad",#REF!-(#REF!*AH175),#REF!)))</f>
        <v>0.12</v>
      </c>
      <c r="AK175" s="107" t="str">
        <f>+IF(AL175&lt;=datos!$AD$11,datos!$AC$11,IF(AL175&lt;=datos!$AD$12,datos!$AC$12,IF(AL175&lt;=datos!$AD$13,datos!$AC$13,IF(AL175&lt;=datos!$AD$14,datos!$AC$14,IF(AL175&lt;=datos!$AD$15,datos!$AC$15,"")))))</f>
        <v>Leve</v>
      </c>
      <c r="AL175" s="106">
        <f>IF(AE175="","",IF(U175=1,IF(AE175="Impacto",S175-(S175*AH175),S175),IF(AE175="Impacto",#REF!-(#REF!*AH175),#REF!)))</f>
        <v>0.2</v>
      </c>
      <c r="AM175" s="107" t="str">
        <f ca="1" t="shared" si="24"/>
        <v>Bajo</v>
      </c>
      <c r="AN175" s="145" t="s">
        <v>92</v>
      </c>
      <c r="AO175" s="147" t="s">
        <v>1820</v>
      </c>
      <c r="AP175" s="149">
        <v>45291</v>
      </c>
      <c r="AQ175" s="151" t="s">
        <v>1821</v>
      </c>
    </row>
    <row r="176" spans="1:43" ht="156">
      <c r="A176" s="154"/>
      <c r="B176" s="156"/>
      <c r="C176" s="156"/>
      <c r="D176" s="160"/>
      <c r="E176" s="156"/>
      <c r="F176" s="156"/>
      <c r="G176" s="156"/>
      <c r="H176" s="156"/>
      <c r="I176" s="156"/>
      <c r="J176" s="156"/>
      <c r="K176" s="156"/>
      <c r="L176" s="162"/>
      <c r="M176" s="152"/>
      <c r="N176" s="164"/>
      <c r="O176" s="166"/>
      <c r="P176" s="142"/>
      <c r="Q176" s="156"/>
      <c r="R176" s="158"/>
      <c r="S176" s="142" t="e">
        <f>IF(OR(#REF!=datos!$AB$10,#REF!=datos!$AB$16),"",VLOOKUP(#REF!,datos!$AA$10:$AC$21,3,0))</f>
        <v>#REF!</v>
      </c>
      <c r="T176" s="144"/>
      <c r="U176" s="96">
        <v>2</v>
      </c>
      <c r="V176" s="80" t="s">
        <v>1730</v>
      </c>
      <c r="W176" s="79" t="s">
        <v>1723</v>
      </c>
      <c r="X176" s="79" t="s">
        <v>1724</v>
      </c>
      <c r="Y176" s="79" t="s">
        <v>1731</v>
      </c>
      <c r="Z176" s="79" t="s">
        <v>1732</v>
      </c>
      <c r="AA176" s="79" t="s">
        <v>1733</v>
      </c>
      <c r="AB176" s="79" t="s">
        <v>1734</v>
      </c>
      <c r="AC176" s="79" t="s">
        <v>1735</v>
      </c>
      <c r="AD176" s="79" t="s">
        <v>1811</v>
      </c>
      <c r="AE176" s="91" t="str">
        <f>IF(AF176="","",VLOOKUP(AF176,datos!$AT$6:$AU$9,2,0))</f>
        <v>Probabilidad</v>
      </c>
      <c r="AF176" s="80" t="s">
        <v>80</v>
      </c>
      <c r="AG176" s="80" t="s">
        <v>84</v>
      </c>
      <c r="AH176" s="88">
        <f>IF(AND(AF176="",AG176=""),"",IF(AF176="",0,VLOOKUP(AF176,datos!$AP$3:$AR$7,3,0))+IF(AG176="",0,VLOOKUP(AG176,datos!$AP$3:$AR$7,3,0)))</f>
        <v>0.4</v>
      </c>
      <c r="AI176" s="114" t="str">
        <f>IF(OR(AJ176="",AJ176=0),"",IF(AJ176&lt;=datos!$AC$3,datos!$AE$3,IF(AJ176&lt;=datos!$AC$4,datos!$AE$4,IF(AJ176&lt;=datos!$AC$5,datos!$AE$5,IF(AJ176&lt;=datos!$AC$6,datos!$AE$6,IF(AJ176&lt;=datos!$AC$7,datos!$AE$7,""))))))</f>
        <v>Muy Baja</v>
      </c>
      <c r="AJ176" s="109">
        <f t="shared" si="25"/>
        <v>0.072</v>
      </c>
      <c r="AK176" s="110" t="str">
        <f>+IF(AL176&lt;=datos!$AD$11,datos!$AC$11,IF(AL176&lt;=datos!$AD$12,datos!$AC$12,IF(AL176&lt;=datos!$AD$13,datos!$AC$13,IF(AL176&lt;=datos!$AD$14,datos!$AC$14,IF(AL176&lt;=datos!$AD$15,datos!$AC$15,"")))))</f>
        <v>Leve</v>
      </c>
      <c r="AL176" s="109">
        <f t="shared" si="26"/>
        <v>0.2</v>
      </c>
      <c r="AM176" s="110" t="str">
        <f ca="1" t="shared" si="24"/>
        <v>Bajo</v>
      </c>
      <c r="AN176" s="146"/>
      <c r="AO176" s="148"/>
      <c r="AP176" s="150"/>
      <c r="AQ176" s="152"/>
    </row>
    <row r="177" spans="1:43" ht="72.75" thickBot="1">
      <c r="A177" s="154"/>
      <c r="B177" s="156"/>
      <c r="C177" s="156"/>
      <c r="D177" s="160"/>
      <c r="E177" s="156"/>
      <c r="F177" s="156"/>
      <c r="G177" s="156"/>
      <c r="H177" s="156"/>
      <c r="I177" s="156"/>
      <c r="J177" s="156"/>
      <c r="K177" s="156"/>
      <c r="L177" s="162"/>
      <c r="M177" s="152"/>
      <c r="N177" s="164"/>
      <c r="O177" s="166"/>
      <c r="P177" s="142"/>
      <c r="Q177" s="156"/>
      <c r="R177" s="158"/>
      <c r="S177" s="142" t="e">
        <f>IF(OR(#REF!=datos!$AB$10,#REF!=datos!$AB$16),"",VLOOKUP(#REF!,datos!$AA$10:$AC$21,3,0))</f>
        <v>#REF!</v>
      </c>
      <c r="T177" s="144"/>
      <c r="U177" s="96">
        <v>3</v>
      </c>
      <c r="V177" s="80" t="s">
        <v>1736</v>
      </c>
      <c r="W177" s="79" t="s">
        <v>1737</v>
      </c>
      <c r="X177" s="79" t="s">
        <v>1724</v>
      </c>
      <c r="Y177" s="79" t="s">
        <v>1738</v>
      </c>
      <c r="Z177" s="79" t="s">
        <v>1739</v>
      </c>
      <c r="AA177" s="79" t="s">
        <v>1740</v>
      </c>
      <c r="AB177" s="79" t="s">
        <v>1741</v>
      </c>
      <c r="AC177" s="79" t="s">
        <v>1742</v>
      </c>
      <c r="AD177" s="79" t="s">
        <v>1812</v>
      </c>
      <c r="AE177" s="91" t="str">
        <f>IF(AF177="","",VLOOKUP(AF177,datos!$AT$6:$AU$9,2,0))</f>
        <v>Probabilidad</v>
      </c>
      <c r="AF177" s="80" t="s">
        <v>80</v>
      </c>
      <c r="AG177" s="80" t="s">
        <v>84</v>
      </c>
      <c r="AH177" s="88">
        <f>IF(AND(AF177="",AG177=""),"",IF(AF177="",0,VLOOKUP(AF177,datos!$AP$3:$AR$7,3,0))+IF(AG177="",0,VLOOKUP(AG177,datos!$AP$3:$AR$7,3,0)))</f>
        <v>0.4</v>
      </c>
      <c r="AI177" s="114" t="str">
        <f>IF(OR(AJ177="",AJ177=0),"",IF(AJ177&lt;=datos!$AC$3,datos!$AE$3,IF(AJ177&lt;=datos!$AC$4,datos!$AE$4,IF(AJ177&lt;=datos!$AC$5,datos!$AE$5,IF(AJ177&lt;=datos!$AC$6,datos!$AE$6,IF(AJ177&lt;=datos!$AC$7,datos!$AE$7,""))))))</f>
        <v>Muy Baja</v>
      </c>
      <c r="AJ177" s="109">
        <f t="shared" si="25"/>
        <v>0.043199999999999995</v>
      </c>
      <c r="AK177" s="110" t="str">
        <f>+IF(AL177&lt;=datos!$AD$11,datos!$AC$11,IF(AL177&lt;=datos!$AD$12,datos!$AC$12,IF(AL177&lt;=datos!$AD$13,datos!$AC$13,IF(AL177&lt;=datos!$AD$14,datos!$AC$14,IF(AL177&lt;=datos!$AD$15,datos!$AC$15,"")))))</f>
        <v>Leve</v>
      </c>
      <c r="AL177" s="109">
        <f t="shared" si="26"/>
        <v>0.2</v>
      </c>
      <c r="AM177" s="110" t="str">
        <f ca="1" t="shared" si="24"/>
        <v>Bajo</v>
      </c>
      <c r="AN177" s="146"/>
      <c r="AO177" s="148"/>
      <c r="AP177" s="150"/>
      <c r="AQ177" s="152"/>
    </row>
    <row r="178" spans="1:43" ht="120">
      <c r="A178" s="170">
        <v>83</v>
      </c>
      <c r="B178" s="171" t="s">
        <v>46</v>
      </c>
      <c r="C178" s="155" t="s">
        <v>206</v>
      </c>
      <c r="D178" s="159" t="str">
        <f>_xlfn.IFERROR(VLOOKUP(B178,datos!$B$1:$C$21,2,0),"")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78" s="171" t="s">
        <v>54</v>
      </c>
      <c r="F178" s="171" t="s">
        <v>1710</v>
      </c>
      <c r="G178" s="171" t="s">
        <v>1711</v>
      </c>
      <c r="H178" s="155" t="s">
        <v>194</v>
      </c>
      <c r="I178" s="155" t="s">
        <v>783</v>
      </c>
      <c r="J178" s="171" t="s">
        <v>1712</v>
      </c>
      <c r="K178" s="171" t="s">
        <v>162</v>
      </c>
      <c r="L178" s="172" t="s">
        <v>167</v>
      </c>
      <c r="M178" s="173" t="s">
        <v>12</v>
      </c>
      <c r="N178" s="174">
        <v>55</v>
      </c>
      <c r="O178" s="175" t="str">
        <f>_xlfn.IFERROR(VLOOKUP(P178,datos!$AC$2:$AE$7,3,0),"")</f>
        <v>Media</v>
      </c>
      <c r="P178" s="168">
        <f>+IF(OR(N178="",N178=0),"",IF(N178&lt;=datos!$AD$3,datos!$AC$3,IF(AND(N178&gt;datos!$AD$3,N178&lt;=datos!$AD$4),datos!$AC$4,IF(AND(N178&gt;datos!$AD$4,N178&lt;=datos!$AD$5),datos!$AC$5,IF(AND(N178&gt;datos!$AD$5,N178&lt;=datos!$AD$6),datos!$AC$6,IF(N178&gt;datos!$AD$7,datos!$AC$7,0))))))</f>
        <v>0.6</v>
      </c>
      <c r="Q178" s="171" t="s">
        <v>144</v>
      </c>
      <c r="R178" s="167" t="str">
        <f>_xlfn.IFERROR(VLOOKUP(Q178,datos!$AB$10:$AC$21,2,0),"")</f>
        <v>Leve</v>
      </c>
      <c r="S178" s="168">
        <f>_xlfn.IFERROR(IF(OR(Q178=datos!$AB$10,Q178=datos!$AB$16),"",VLOOKUP(Q178,datos!$AB$10:$AD$21,3,0)),"")</f>
        <v>0.2</v>
      </c>
      <c r="T178" s="169" t="str">
        <f ca="1">_xlfn.IFERROR(INDIRECT("datos!"&amp;HLOOKUP(R178,calculo_imp,2,FALSE)&amp;VLOOKUP(O178,calculo_prob,2,FALSE)),"")</f>
        <v>Moderado</v>
      </c>
      <c r="U178" s="98">
        <v>1</v>
      </c>
      <c r="V178" s="82" t="s">
        <v>1743</v>
      </c>
      <c r="W178" s="81" t="s">
        <v>1744</v>
      </c>
      <c r="X178" s="81" t="s">
        <v>374</v>
      </c>
      <c r="Y178" s="81" t="s">
        <v>1745</v>
      </c>
      <c r="Z178" s="81" t="s">
        <v>1746</v>
      </c>
      <c r="AA178" s="81" t="s">
        <v>1747</v>
      </c>
      <c r="AB178" s="81" t="s">
        <v>1748</v>
      </c>
      <c r="AC178" s="81" t="s">
        <v>1749</v>
      </c>
      <c r="AD178" s="81" t="s">
        <v>1813</v>
      </c>
      <c r="AE178" s="90" t="str">
        <f>IF(AF178="","",VLOOKUP(AF178,datos!$AT$6:$AU$9,2,0))</f>
        <v>Probabilidad</v>
      </c>
      <c r="AF178" s="82" t="s">
        <v>80</v>
      </c>
      <c r="AG178" s="82" t="s">
        <v>84</v>
      </c>
      <c r="AH178" s="87">
        <f>IF(AND(AF178="",AG178=""),"",IF(AF178="",0,VLOOKUP(AF178,datos!$AP$3:$AR$7,3,0))+IF(AG178="",0,VLOOKUP(AG178,datos!$AP$3:$AR$7,3,0)))</f>
        <v>0.4</v>
      </c>
      <c r="AI178" s="113" t="str">
        <f>IF(OR(AJ178="",AJ178=0),"",IF(AJ178&lt;=datos!$AC$3,datos!$AE$3,IF(AJ178&lt;=datos!$AC$4,datos!$AE$4,IF(AJ178&lt;=datos!$AC$5,datos!$AE$5,IF(AJ178&lt;=datos!$AC$6,datos!$AE$6,IF(AJ178&lt;=datos!$AC$7,datos!$AE$7,""))))))</f>
        <v>Baja</v>
      </c>
      <c r="AJ178" s="106">
        <f>IF(AE178="","",IF(U178=1,IF(AE178="Probabilidad",P178-(P178*AH178),P178),IF(AE178="Probabilidad",#REF!-(#REF!*AH178),#REF!)))</f>
        <v>0.36</v>
      </c>
      <c r="AK178" s="107" t="str">
        <f>+IF(AL178&lt;=datos!$AD$11,datos!$AC$11,IF(AL178&lt;=datos!$AD$12,datos!$AC$12,IF(AL178&lt;=datos!$AD$13,datos!$AC$13,IF(AL178&lt;=datos!$AD$14,datos!$AC$14,IF(AL178&lt;=datos!$AD$15,datos!$AC$15,"")))))</f>
        <v>Leve</v>
      </c>
      <c r="AL178" s="106">
        <f>IF(AE178="","",IF(U178=1,IF(AE178="Impacto",S178-(S178*AH178),S178),IF(AE178="Impacto",#REF!-(#REF!*AH178),#REF!)))</f>
        <v>0.2</v>
      </c>
      <c r="AM178" s="107" t="str">
        <f ca="1" t="shared" si="24"/>
        <v>Bajo</v>
      </c>
      <c r="AN178" s="145" t="s">
        <v>92</v>
      </c>
      <c r="AO178" s="147" t="s">
        <v>1822</v>
      </c>
      <c r="AP178" s="149">
        <v>45291</v>
      </c>
      <c r="AQ178" s="151" t="s">
        <v>1823</v>
      </c>
    </row>
    <row r="179" spans="1:43" ht="72.75" thickBot="1">
      <c r="A179" s="154"/>
      <c r="B179" s="156"/>
      <c r="C179" s="156"/>
      <c r="D179" s="160"/>
      <c r="E179" s="156"/>
      <c r="F179" s="156"/>
      <c r="G179" s="156"/>
      <c r="H179" s="156"/>
      <c r="I179" s="156"/>
      <c r="J179" s="156"/>
      <c r="K179" s="156"/>
      <c r="L179" s="162"/>
      <c r="M179" s="152"/>
      <c r="N179" s="164"/>
      <c r="O179" s="166"/>
      <c r="P179" s="142"/>
      <c r="Q179" s="156"/>
      <c r="R179" s="158"/>
      <c r="S179" s="142" t="e">
        <f>IF(OR(#REF!=datos!$AB$10,#REF!=datos!$AB$16),"",VLOOKUP(#REF!,datos!$AA$10:$AC$21,3,0))</f>
        <v>#REF!</v>
      </c>
      <c r="T179" s="144"/>
      <c r="U179" s="96">
        <v>2</v>
      </c>
      <c r="V179" s="80" t="s">
        <v>1736</v>
      </c>
      <c r="W179" s="79" t="s">
        <v>1737</v>
      </c>
      <c r="X179" s="79" t="s">
        <v>1724</v>
      </c>
      <c r="Y179" s="79" t="s">
        <v>1750</v>
      </c>
      <c r="Z179" s="79" t="s">
        <v>1751</v>
      </c>
      <c r="AA179" s="79" t="s">
        <v>1740</v>
      </c>
      <c r="AB179" s="79" t="s">
        <v>1741</v>
      </c>
      <c r="AC179" s="79" t="s">
        <v>1742</v>
      </c>
      <c r="AD179" s="79" t="s">
        <v>1812</v>
      </c>
      <c r="AE179" s="91" t="str">
        <f>IF(AF179="","",VLOOKUP(AF179,datos!$AT$6:$AU$9,2,0))</f>
        <v>Probabilidad</v>
      </c>
      <c r="AF179" s="80" t="s">
        <v>80</v>
      </c>
      <c r="AG179" s="80" t="s">
        <v>84</v>
      </c>
      <c r="AH179" s="88">
        <f>IF(AND(AF179="",AG179=""),"",IF(AF179="",0,VLOOKUP(AF179,datos!$AP$3:$AR$7,3,0))+IF(AG179="",0,VLOOKUP(AG179,datos!$AP$3:$AR$7,3,0)))</f>
        <v>0.4</v>
      </c>
      <c r="AI179" s="114" t="str">
        <f>IF(OR(AJ179="",AJ179=0),"",IF(AJ179&lt;=datos!$AC$3,datos!$AE$3,IF(AJ179&lt;=datos!$AC$4,datos!$AE$4,IF(AJ179&lt;=datos!$AC$5,datos!$AE$5,IF(AJ179&lt;=datos!$AC$6,datos!$AE$6,IF(AJ179&lt;=datos!$AC$7,datos!$AE$7,""))))))</f>
        <v>Baja</v>
      </c>
      <c r="AJ179" s="109">
        <f t="shared" si="25"/>
        <v>0.216</v>
      </c>
      <c r="AK179" s="110" t="str">
        <f>+IF(AL179&lt;=datos!$AD$11,datos!$AC$11,IF(AL179&lt;=datos!$AD$12,datos!$AC$12,IF(AL179&lt;=datos!$AD$13,datos!$AC$13,IF(AL179&lt;=datos!$AD$14,datos!$AC$14,IF(AL179&lt;=datos!$AD$15,datos!$AC$15,"")))))</f>
        <v>Leve</v>
      </c>
      <c r="AL179" s="109">
        <f t="shared" si="26"/>
        <v>0.2</v>
      </c>
      <c r="AM179" s="110" t="str">
        <f ca="1" t="shared" si="24"/>
        <v>Bajo</v>
      </c>
      <c r="AN179" s="146"/>
      <c r="AO179" s="148"/>
      <c r="AP179" s="150"/>
      <c r="AQ179" s="152"/>
    </row>
    <row r="180" spans="1:43" ht="144">
      <c r="A180" s="153">
        <v>84</v>
      </c>
      <c r="B180" s="155" t="s">
        <v>46</v>
      </c>
      <c r="C180" s="155" t="s">
        <v>206</v>
      </c>
      <c r="D180" s="159" t="str">
        <f>_xlfn.IFERROR(VLOOKUP(B180,datos!$B$1:$C$21,2,0),"")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80" s="155" t="s">
        <v>54</v>
      </c>
      <c r="F180" s="155" t="s">
        <v>1713</v>
      </c>
      <c r="G180" s="155" t="s">
        <v>1714</v>
      </c>
      <c r="H180" s="155" t="s">
        <v>194</v>
      </c>
      <c r="I180" s="155" t="s">
        <v>783</v>
      </c>
      <c r="J180" s="155" t="s">
        <v>1715</v>
      </c>
      <c r="K180" s="155" t="s">
        <v>162</v>
      </c>
      <c r="L180" s="161" t="s">
        <v>167</v>
      </c>
      <c r="M180" s="151" t="s">
        <v>12</v>
      </c>
      <c r="N180" s="163">
        <v>1289</v>
      </c>
      <c r="O180" s="165" t="str">
        <f>_xlfn.IFERROR(VLOOKUP(P180,datos!$AC$2:$AE$7,3,0),"")</f>
        <v>Alta</v>
      </c>
      <c r="P180" s="141">
        <f>+IF(OR(N180="",N180=0),"",IF(N180&lt;=datos!$AD$3,datos!$AC$3,IF(AND(N180&gt;datos!$AD$3,N180&lt;=datos!$AD$4),datos!$AC$4,IF(AND(N180&gt;datos!$AD$4,N180&lt;=datos!$AD$5),datos!$AC$5,IF(AND(N180&gt;datos!$AD$5,N180&lt;=datos!$AD$6),datos!$AC$6,IF(N180&gt;datos!$AD$7,datos!$AC$7,0))))))</f>
        <v>0.8</v>
      </c>
      <c r="Q180" s="155" t="s">
        <v>144</v>
      </c>
      <c r="R180" s="157" t="str">
        <f>_xlfn.IFERROR(VLOOKUP(Q180,datos!$AB$10:$AC$21,2,0),"")</f>
        <v>Leve</v>
      </c>
      <c r="S180" s="141">
        <f>_xlfn.IFERROR(IF(OR(Q180=datos!$AB$10,Q180=datos!$AB$16),"",VLOOKUP(Q180,datos!$AB$10:$AD$21,3,0)),"")</f>
        <v>0.2</v>
      </c>
      <c r="T180" s="143" t="str">
        <f ca="1">_xlfn.IFERROR(INDIRECT("datos!"&amp;HLOOKUP(R180,calculo_imp,2,FALSE)&amp;VLOOKUP(O180,calculo_prob,2,FALSE)),"")</f>
        <v>Moderado</v>
      </c>
      <c r="U180" s="95">
        <v>1</v>
      </c>
      <c r="V180" s="84" t="s">
        <v>1752</v>
      </c>
      <c r="W180" s="83" t="s">
        <v>1753</v>
      </c>
      <c r="X180" s="83" t="s">
        <v>1724</v>
      </c>
      <c r="Y180" s="83" t="s">
        <v>1754</v>
      </c>
      <c r="Z180" s="83" t="s">
        <v>1755</v>
      </c>
      <c r="AA180" s="83" t="s">
        <v>1756</v>
      </c>
      <c r="AB180" s="83" t="s">
        <v>1757</v>
      </c>
      <c r="AC180" s="83" t="s">
        <v>1758</v>
      </c>
      <c r="AD180" s="83" t="s">
        <v>1814</v>
      </c>
      <c r="AE180" s="92" t="str">
        <f>IF(AF180="","",VLOOKUP(AF180,datos!$AT$6:$AU$9,2,0))</f>
        <v>Probabilidad</v>
      </c>
      <c r="AF180" s="84" t="s">
        <v>80</v>
      </c>
      <c r="AG180" s="84" t="s">
        <v>84</v>
      </c>
      <c r="AH180" s="87">
        <f>IF(AND(AF180="",AG180=""),"",IF(AF180="",0,VLOOKUP(AF180,datos!$AP$3:$AR$7,3,0))+IF(AG180="",0,VLOOKUP(AG180,datos!$AP$3:$AR$7,3,0)))</f>
        <v>0.4</v>
      </c>
      <c r="AI180" s="113" t="str">
        <f>IF(OR(AJ180="",AJ180=0),"",IF(AJ180&lt;=datos!$AC$3,datos!$AE$3,IF(AJ180&lt;=datos!$AC$4,datos!$AE$4,IF(AJ180&lt;=datos!$AC$5,datos!$AE$5,IF(AJ180&lt;=datos!$AC$6,datos!$AE$6,IF(AJ180&lt;=datos!$AC$7,datos!$AE$7,""))))))</f>
        <v>Media</v>
      </c>
      <c r="AJ180" s="106">
        <f>IF(AE180="","",IF(U180=1,IF(AE180="Probabilidad",P180-(P180*AH180),P180),IF(AE180="Probabilidad",#REF!-(#REF!*AH180),#REF!)))</f>
        <v>0.48</v>
      </c>
      <c r="AK180" s="107" t="str">
        <f>+IF(AL180&lt;=datos!$AD$11,datos!$AC$11,IF(AL180&lt;=datos!$AD$12,datos!$AC$12,IF(AL180&lt;=datos!$AD$13,datos!$AC$13,IF(AL180&lt;=datos!$AD$14,datos!$AC$14,IF(AL180&lt;=datos!$AD$15,datos!$AC$15,"")))))</f>
        <v>Leve</v>
      </c>
      <c r="AL180" s="106">
        <f>IF(AE180="","",IF(U180=1,IF(AE180="Impacto",S180-(S180*AH180),S180),IF(AE180="Impacto",#REF!-(#REF!*AH180),#REF!)))</f>
        <v>0.2</v>
      </c>
      <c r="AM180" s="107" t="str">
        <f ca="1" t="shared" si="24"/>
        <v>Moderado</v>
      </c>
      <c r="AN180" s="145" t="s">
        <v>92</v>
      </c>
      <c r="AO180" s="147" t="s">
        <v>1824</v>
      </c>
      <c r="AP180" s="149">
        <v>45291</v>
      </c>
      <c r="AQ180" s="151" t="s">
        <v>1825</v>
      </c>
    </row>
    <row r="181" spans="1:43" ht="72.75" thickBot="1">
      <c r="A181" s="154"/>
      <c r="B181" s="156"/>
      <c r="C181" s="156"/>
      <c r="D181" s="160"/>
      <c r="E181" s="156"/>
      <c r="F181" s="156"/>
      <c r="G181" s="156"/>
      <c r="H181" s="156"/>
      <c r="I181" s="156"/>
      <c r="J181" s="156"/>
      <c r="K181" s="156"/>
      <c r="L181" s="162"/>
      <c r="M181" s="152"/>
      <c r="N181" s="164"/>
      <c r="O181" s="166"/>
      <c r="P181" s="142"/>
      <c r="Q181" s="156"/>
      <c r="R181" s="158"/>
      <c r="S181" s="142" t="e">
        <f>IF(OR(#REF!=datos!$AB$10,#REF!=datos!$AB$16),"",VLOOKUP(#REF!,datos!$AA$10:$AC$21,3,0))</f>
        <v>#REF!</v>
      </c>
      <c r="T181" s="144"/>
      <c r="U181" s="96">
        <v>2</v>
      </c>
      <c r="V181" s="80" t="s">
        <v>1736</v>
      </c>
      <c r="W181" s="79" t="s">
        <v>1737</v>
      </c>
      <c r="X181" s="79" t="s">
        <v>1724</v>
      </c>
      <c r="Y181" s="79" t="s">
        <v>1759</v>
      </c>
      <c r="Z181" s="79" t="s">
        <v>1760</v>
      </c>
      <c r="AA181" s="79" t="s">
        <v>1740</v>
      </c>
      <c r="AB181" s="79" t="s">
        <v>1741</v>
      </c>
      <c r="AC181" s="79" t="s">
        <v>1742</v>
      </c>
      <c r="AD181" s="79" t="s">
        <v>1815</v>
      </c>
      <c r="AE181" s="91" t="str">
        <f>IF(AF181="","",VLOOKUP(AF181,datos!$AT$6:$AU$9,2,0))</f>
        <v>Probabilidad</v>
      </c>
      <c r="AF181" s="80" t="s">
        <v>80</v>
      </c>
      <c r="AG181" s="80" t="s">
        <v>84</v>
      </c>
      <c r="AH181" s="88">
        <f>IF(AND(AF181="",AG181=""),"",IF(AF181="",0,VLOOKUP(AF181,datos!$AP$3:$AR$7,3,0))+IF(AG181="",0,VLOOKUP(AG181,datos!$AP$3:$AR$7,3,0)))</f>
        <v>0.4</v>
      </c>
      <c r="AI181" s="114" t="str">
        <f>IF(OR(AJ181="",AJ181=0),"",IF(AJ181&lt;=datos!$AC$3,datos!$AE$3,IF(AJ181&lt;=datos!$AC$4,datos!$AE$4,IF(AJ181&lt;=datos!$AC$5,datos!$AE$5,IF(AJ181&lt;=datos!$AC$6,datos!$AE$6,IF(AJ181&lt;=datos!$AC$7,datos!$AE$7,""))))))</f>
        <v>Baja</v>
      </c>
      <c r="AJ181" s="109">
        <f t="shared" si="25"/>
        <v>0.288</v>
      </c>
      <c r="AK181" s="110" t="str">
        <f>+IF(AL181&lt;=datos!$AD$11,datos!$AC$11,IF(AL181&lt;=datos!$AD$12,datos!$AC$12,IF(AL181&lt;=datos!$AD$13,datos!$AC$13,IF(AL181&lt;=datos!$AD$14,datos!$AC$14,IF(AL181&lt;=datos!$AD$15,datos!$AC$15,"")))))</f>
        <v>Leve</v>
      </c>
      <c r="AL181" s="109">
        <f t="shared" si="26"/>
        <v>0.2</v>
      </c>
      <c r="AM181" s="110" t="str">
        <f ca="1" t="shared" si="24"/>
        <v>Bajo</v>
      </c>
      <c r="AN181" s="146"/>
      <c r="AO181" s="148"/>
      <c r="AP181" s="150"/>
      <c r="AQ181" s="152"/>
    </row>
    <row r="182" spans="1:43" ht="132">
      <c r="A182" s="153">
        <v>85</v>
      </c>
      <c r="B182" s="155" t="s">
        <v>46</v>
      </c>
      <c r="C182" s="155" t="s">
        <v>206</v>
      </c>
      <c r="D182" s="159" t="str">
        <f>_xlfn.IFERROR(VLOOKUP(B182,datos!$B$1:$C$21,2,0),"")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82" s="155" t="s">
        <v>54</v>
      </c>
      <c r="F182" s="155" t="s">
        <v>1716</v>
      </c>
      <c r="G182" s="155" t="s">
        <v>1717</v>
      </c>
      <c r="H182" s="155" t="s">
        <v>194</v>
      </c>
      <c r="I182" s="155" t="s">
        <v>783</v>
      </c>
      <c r="J182" s="155" t="s">
        <v>1718</v>
      </c>
      <c r="K182" s="155" t="s">
        <v>162</v>
      </c>
      <c r="L182" s="161" t="s">
        <v>167</v>
      </c>
      <c r="M182" s="151" t="s">
        <v>12</v>
      </c>
      <c r="N182" s="163">
        <v>313</v>
      </c>
      <c r="O182" s="165" t="str">
        <f>_xlfn.IFERROR(VLOOKUP(P182,datos!$AC$2:$AE$7,3,0),"")</f>
        <v>Media</v>
      </c>
      <c r="P182" s="141">
        <f>+IF(OR(N182="",N182=0),"",IF(N182&lt;=datos!$AD$3,datos!$AC$3,IF(AND(N182&gt;datos!$AD$3,N182&lt;=datos!$AD$4),datos!$AC$4,IF(AND(N182&gt;datos!$AD$4,N182&lt;=datos!$AD$5),datos!$AC$5,IF(AND(N182&gt;datos!$AD$5,N182&lt;=datos!$AD$6),datos!$AC$6,IF(N182&gt;datos!$AD$7,datos!$AC$7,0))))))</f>
        <v>0.6</v>
      </c>
      <c r="Q182" s="155" t="s">
        <v>144</v>
      </c>
      <c r="R182" s="157" t="str">
        <f>_xlfn.IFERROR(VLOOKUP(Q182,datos!$AB$10:$AC$21,2,0),"")</f>
        <v>Leve</v>
      </c>
      <c r="S182" s="141">
        <f>_xlfn.IFERROR(IF(OR(Q182=datos!$AB$10,Q182=datos!$AB$16),"",VLOOKUP(Q182,datos!$AB$10:$AD$21,3,0)),"")</f>
        <v>0.2</v>
      </c>
      <c r="T182" s="143" t="str">
        <f ca="1">_xlfn.IFERROR(INDIRECT("datos!"&amp;HLOOKUP(R182,calculo_imp,2,FALSE)&amp;VLOOKUP(O182,calculo_prob,2,FALSE)),"")</f>
        <v>Moderado</v>
      </c>
      <c r="U182" s="95">
        <v>1</v>
      </c>
      <c r="V182" s="84" t="s">
        <v>1761</v>
      </c>
      <c r="W182" s="83" t="s">
        <v>1762</v>
      </c>
      <c r="X182" s="83" t="s">
        <v>408</v>
      </c>
      <c r="Y182" s="83" t="s">
        <v>1763</v>
      </c>
      <c r="Z182" s="83" t="s">
        <v>1764</v>
      </c>
      <c r="AA182" s="83" t="s">
        <v>1765</v>
      </c>
      <c r="AB182" s="83" t="s">
        <v>1766</v>
      </c>
      <c r="AC182" s="83" t="s">
        <v>1767</v>
      </c>
      <c r="AD182" s="83" t="s">
        <v>1816</v>
      </c>
      <c r="AE182" s="92" t="str">
        <f>IF(AF182="","",VLOOKUP(AF182,datos!$AT$6:$AU$9,2,0))</f>
        <v>Probabilidad</v>
      </c>
      <c r="AF182" s="84" t="s">
        <v>80</v>
      </c>
      <c r="AG182" s="84" t="s">
        <v>84</v>
      </c>
      <c r="AH182" s="87">
        <f>IF(AND(AF182="",AG182=""),"",IF(AF182="",0,VLOOKUP(AF182,datos!$AP$3:$AR$7,3,0))+IF(AG182="",0,VLOOKUP(AG182,datos!$AP$3:$AR$7,3,0)))</f>
        <v>0.4</v>
      </c>
      <c r="AI182" s="113" t="str">
        <f>IF(OR(AJ182="",AJ182=0),"",IF(AJ182&lt;=datos!$AC$3,datos!$AE$3,IF(AJ182&lt;=datos!$AC$4,datos!$AE$4,IF(AJ182&lt;=datos!$AC$5,datos!$AE$5,IF(AJ182&lt;=datos!$AC$6,datos!$AE$6,IF(AJ182&lt;=datos!$AC$7,datos!$AE$7,""))))))</f>
        <v>Baja</v>
      </c>
      <c r="AJ182" s="106">
        <f>IF(AE182="","",IF(U182=1,IF(AE182="Probabilidad",P182-(P182*AH182),P182),IF(AE182="Probabilidad",#REF!-(#REF!*AH182),#REF!)))</f>
        <v>0.36</v>
      </c>
      <c r="AK182" s="107" t="str">
        <f>+IF(AL182&lt;=datos!$AD$11,datos!$AC$11,IF(AL182&lt;=datos!$AD$12,datos!$AC$12,IF(AL182&lt;=datos!$AD$13,datos!$AC$13,IF(AL182&lt;=datos!$AD$14,datos!$AC$14,IF(AL182&lt;=datos!$AD$15,datos!$AC$15,"")))))</f>
        <v>Leve</v>
      </c>
      <c r="AL182" s="106">
        <f>IF(AE182="","",IF(U182=1,IF(AE182="Impacto",S182-(S182*AH182),S182),IF(AE182="Impacto",#REF!-(#REF!*AH182),#REF!)))</f>
        <v>0.2</v>
      </c>
      <c r="AM182" s="107" t="str">
        <f ca="1" t="shared" si="24"/>
        <v>Bajo</v>
      </c>
      <c r="AN182" s="145" t="s">
        <v>92</v>
      </c>
      <c r="AO182" s="147" t="s">
        <v>1826</v>
      </c>
      <c r="AP182" s="149">
        <v>45291</v>
      </c>
      <c r="AQ182" s="151" t="s">
        <v>1827</v>
      </c>
    </row>
    <row r="183" spans="1:43" ht="96">
      <c r="A183" s="154"/>
      <c r="B183" s="156"/>
      <c r="C183" s="156"/>
      <c r="D183" s="160"/>
      <c r="E183" s="156"/>
      <c r="F183" s="156"/>
      <c r="G183" s="156"/>
      <c r="H183" s="156"/>
      <c r="I183" s="156"/>
      <c r="J183" s="156"/>
      <c r="K183" s="156"/>
      <c r="L183" s="162"/>
      <c r="M183" s="152"/>
      <c r="N183" s="164"/>
      <c r="O183" s="166"/>
      <c r="P183" s="142"/>
      <c r="Q183" s="156"/>
      <c r="R183" s="158"/>
      <c r="S183" s="142" t="e">
        <f>IF(OR(#REF!=datos!$AB$10,#REF!=datos!$AB$16),"",VLOOKUP(#REF!,datos!$AA$10:$AC$21,3,0))</f>
        <v>#REF!</v>
      </c>
      <c r="T183" s="144"/>
      <c r="U183" s="96">
        <v>2</v>
      </c>
      <c r="V183" s="80" t="s">
        <v>1768</v>
      </c>
      <c r="W183" s="79" t="s">
        <v>1762</v>
      </c>
      <c r="X183" s="79" t="s">
        <v>408</v>
      </c>
      <c r="Y183" s="79" t="s">
        <v>1769</v>
      </c>
      <c r="Z183" s="79" t="s">
        <v>1770</v>
      </c>
      <c r="AA183" s="79" t="s">
        <v>1771</v>
      </c>
      <c r="AB183" s="79" t="s">
        <v>1772</v>
      </c>
      <c r="AC183" s="79" t="s">
        <v>1773</v>
      </c>
      <c r="AD183" s="79" t="s">
        <v>1816</v>
      </c>
      <c r="AE183" s="91" t="str">
        <f>IF(AF183="","",VLOOKUP(AF183,datos!$AT$6:$AU$9,2,0))</f>
        <v>Probabilidad</v>
      </c>
      <c r="AF183" s="80" t="s">
        <v>80</v>
      </c>
      <c r="AG183" s="80" t="s">
        <v>84</v>
      </c>
      <c r="AH183" s="88">
        <f>IF(AND(AF183="",AG183=""),"",IF(AF183="",0,VLOOKUP(AF183,datos!$AP$3:$AR$7,3,0))+IF(AG183="",0,VLOOKUP(AG183,datos!$AP$3:$AR$7,3,0)))</f>
        <v>0.4</v>
      </c>
      <c r="AI183" s="114" t="str">
        <f>IF(OR(AJ183="",AJ183=0),"",IF(AJ183&lt;=datos!$AC$3,datos!$AE$3,IF(AJ183&lt;=datos!$AC$4,datos!$AE$4,IF(AJ183&lt;=datos!$AC$5,datos!$AE$5,IF(AJ183&lt;=datos!$AC$6,datos!$AE$6,IF(AJ183&lt;=datos!$AC$7,datos!$AE$7,""))))))</f>
        <v>Baja</v>
      </c>
      <c r="AJ183" s="109">
        <f t="shared" si="25"/>
        <v>0.216</v>
      </c>
      <c r="AK183" s="110" t="str">
        <f>+IF(AL183&lt;=datos!$AD$11,datos!$AC$11,IF(AL183&lt;=datos!$AD$12,datos!$AC$12,IF(AL183&lt;=datos!$AD$13,datos!$AC$13,IF(AL183&lt;=datos!$AD$14,datos!$AC$14,IF(AL183&lt;=datos!$AD$15,datos!$AC$15,"")))))</f>
        <v>Leve</v>
      </c>
      <c r="AL183" s="109">
        <f t="shared" si="26"/>
        <v>0.2</v>
      </c>
      <c r="AM183" s="110" t="str">
        <f ca="1" t="shared" si="24"/>
        <v>Bajo</v>
      </c>
      <c r="AN183" s="146"/>
      <c r="AO183" s="148"/>
      <c r="AP183" s="150"/>
      <c r="AQ183" s="152"/>
    </row>
    <row r="184" spans="1:43" ht="96">
      <c r="A184" s="154"/>
      <c r="B184" s="156"/>
      <c r="C184" s="156"/>
      <c r="D184" s="160"/>
      <c r="E184" s="156"/>
      <c r="F184" s="156"/>
      <c r="G184" s="156"/>
      <c r="H184" s="156"/>
      <c r="I184" s="156"/>
      <c r="J184" s="156"/>
      <c r="K184" s="156"/>
      <c r="L184" s="162"/>
      <c r="M184" s="152"/>
      <c r="N184" s="164"/>
      <c r="O184" s="166"/>
      <c r="P184" s="142"/>
      <c r="Q184" s="156"/>
      <c r="R184" s="158"/>
      <c r="S184" s="142" t="e">
        <f>IF(OR(#REF!=datos!$AB$10,#REF!=datos!$AB$16),"",VLOOKUP(#REF!,datos!$AA$10:$AC$21,3,0))</f>
        <v>#REF!</v>
      </c>
      <c r="T184" s="144"/>
      <c r="U184" s="96">
        <v>3</v>
      </c>
      <c r="V184" s="80" t="s">
        <v>1774</v>
      </c>
      <c r="W184" s="79" t="s">
        <v>1762</v>
      </c>
      <c r="X184" s="79" t="s">
        <v>408</v>
      </c>
      <c r="Y184" s="79" t="s">
        <v>1775</v>
      </c>
      <c r="Z184" s="79" t="s">
        <v>1776</v>
      </c>
      <c r="AA184" s="79" t="s">
        <v>1777</v>
      </c>
      <c r="AB184" s="79" t="s">
        <v>1778</v>
      </c>
      <c r="AC184" s="79" t="s">
        <v>1779</v>
      </c>
      <c r="AD184" s="79" t="s">
        <v>1816</v>
      </c>
      <c r="AE184" s="91" t="str">
        <f>IF(AF184="","",VLOOKUP(AF184,datos!$AT$6:$AU$9,2,0))</f>
        <v>Probabilidad</v>
      </c>
      <c r="AF184" s="80" t="s">
        <v>80</v>
      </c>
      <c r="AG184" s="80" t="s">
        <v>83</v>
      </c>
      <c r="AH184" s="88">
        <f>IF(AND(AF184="",AG184=""),"",IF(AF184="",0,VLOOKUP(AF184,datos!$AP$3:$AR$7,3,0))+IF(AG184="",0,VLOOKUP(AG184,datos!$AP$3:$AR$7,3,0)))</f>
        <v>0.5</v>
      </c>
      <c r="AI184" s="114" t="str">
        <f>IF(OR(AJ184="",AJ184=0),"",IF(AJ184&lt;=datos!$AC$3,datos!$AE$3,IF(AJ184&lt;=datos!$AC$4,datos!$AE$4,IF(AJ184&lt;=datos!$AC$5,datos!$AE$5,IF(AJ184&lt;=datos!$AC$6,datos!$AE$6,IF(AJ184&lt;=datos!$AC$7,datos!$AE$7,""))))))</f>
        <v>Muy Baja</v>
      </c>
      <c r="AJ184" s="109">
        <f t="shared" si="25"/>
        <v>0.108</v>
      </c>
      <c r="AK184" s="110" t="str">
        <f>+IF(AL184&lt;=datos!$AD$11,datos!$AC$11,IF(AL184&lt;=datos!$AD$12,datos!$AC$12,IF(AL184&lt;=datos!$AD$13,datos!$AC$13,IF(AL184&lt;=datos!$AD$14,datos!$AC$14,IF(AL184&lt;=datos!$AD$15,datos!$AC$15,"")))))</f>
        <v>Leve</v>
      </c>
      <c r="AL184" s="109">
        <f t="shared" si="26"/>
        <v>0.2</v>
      </c>
      <c r="AM184" s="110" t="str">
        <f ca="1" t="shared" si="24"/>
        <v>Bajo</v>
      </c>
      <c r="AN184" s="146"/>
      <c r="AO184" s="148"/>
      <c r="AP184" s="150"/>
      <c r="AQ184" s="152"/>
    </row>
    <row r="185" spans="1:43" ht="132">
      <c r="A185" s="154"/>
      <c r="B185" s="156"/>
      <c r="C185" s="156"/>
      <c r="D185" s="160"/>
      <c r="E185" s="156"/>
      <c r="F185" s="156"/>
      <c r="G185" s="156"/>
      <c r="H185" s="156"/>
      <c r="I185" s="156"/>
      <c r="J185" s="156"/>
      <c r="K185" s="156"/>
      <c r="L185" s="162"/>
      <c r="M185" s="152"/>
      <c r="N185" s="164"/>
      <c r="O185" s="166"/>
      <c r="P185" s="142"/>
      <c r="Q185" s="156"/>
      <c r="R185" s="158"/>
      <c r="S185" s="142" t="e">
        <f>IF(OR(#REF!=datos!$AB$10,#REF!=datos!$AB$16),"",VLOOKUP(#REF!,datos!$AA$10:$AC$21,3,0))</f>
        <v>#REF!</v>
      </c>
      <c r="T185" s="144"/>
      <c r="U185" s="96">
        <v>4</v>
      </c>
      <c r="V185" s="80" t="s">
        <v>1780</v>
      </c>
      <c r="W185" s="79" t="s">
        <v>1762</v>
      </c>
      <c r="X185" s="79" t="s">
        <v>408</v>
      </c>
      <c r="Y185" s="79" t="s">
        <v>1781</v>
      </c>
      <c r="Z185" s="79" t="s">
        <v>1782</v>
      </c>
      <c r="AA185" s="79" t="s">
        <v>1783</v>
      </c>
      <c r="AB185" s="79" t="s">
        <v>1784</v>
      </c>
      <c r="AC185" s="79" t="s">
        <v>1785</v>
      </c>
      <c r="AD185" s="79" t="s">
        <v>1816</v>
      </c>
      <c r="AE185" s="91" t="str">
        <f>IF(AF185="","",VLOOKUP(AF185,datos!$AT$6:$AU$9,2,0))</f>
        <v>Probabilidad</v>
      </c>
      <c r="AF185" s="80" t="s">
        <v>80</v>
      </c>
      <c r="AG185" s="80" t="s">
        <v>84</v>
      </c>
      <c r="AH185" s="88">
        <f>IF(AND(AF185="",AG185=""),"",IF(AF185="",0,VLOOKUP(AF185,datos!$AP$3:$AR$7,3,0))+IF(AG185="",0,VLOOKUP(AG185,datos!$AP$3:$AR$7,3,0)))</f>
        <v>0.4</v>
      </c>
      <c r="AI185" s="114" t="str">
        <f>IF(OR(AJ185="",AJ185=0),"",IF(AJ185&lt;=datos!$AC$3,datos!$AE$3,IF(AJ185&lt;=datos!$AC$4,datos!$AE$4,IF(AJ185&lt;=datos!$AC$5,datos!$AE$5,IF(AJ185&lt;=datos!$AC$6,datos!$AE$6,IF(AJ185&lt;=datos!$AC$7,datos!$AE$7,""))))))</f>
        <v>Muy Baja</v>
      </c>
      <c r="AJ185" s="109">
        <f t="shared" si="25"/>
        <v>0.0648</v>
      </c>
      <c r="AK185" s="110" t="str">
        <f>+IF(AL185&lt;=datos!$AD$11,datos!$AC$11,IF(AL185&lt;=datos!$AD$12,datos!$AC$12,IF(AL185&lt;=datos!$AD$13,datos!$AC$13,IF(AL185&lt;=datos!$AD$14,datos!$AC$14,IF(AL185&lt;=datos!$AD$15,datos!$AC$15,"")))))</f>
        <v>Leve</v>
      </c>
      <c r="AL185" s="109">
        <f t="shared" si="26"/>
        <v>0.2</v>
      </c>
      <c r="AM185" s="110" t="str">
        <f ca="1" t="shared" si="24"/>
        <v>Bajo</v>
      </c>
      <c r="AN185" s="146"/>
      <c r="AO185" s="148"/>
      <c r="AP185" s="150"/>
      <c r="AQ185" s="152"/>
    </row>
    <row r="186" spans="1:43" ht="120.75" thickBot="1">
      <c r="A186" s="183"/>
      <c r="B186" s="184"/>
      <c r="C186" s="184"/>
      <c r="D186" s="185"/>
      <c r="E186" s="184"/>
      <c r="F186" s="184"/>
      <c r="G186" s="184"/>
      <c r="H186" s="184"/>
      <c r="I186" s="184"/>
      <c r="J186" s="184"/>
      <c r="K186" s="184"/>
      <c r="L186" s="186"/>
      <c r="M186" s="182"/>
      <c r="N186" s="187"/>
      <c r="O186" s="188"/>
      <c r="P186" s="177"/>
      <c r="Q186" s="184"/>
      <c r="R186" s="176"/>
      <c r="S186" s="177" t="e">
        <f>IF(OR(#REF!=datos!$AB$10,#REF!=datos!$AB$16),"",VLOOKUP(#REF!,datos!$AA$10:$AC$21,3,0))</f>
        <v>#REF!</v>
      </c>
      <c r="T186" s="178"/>
      <c r="U186" s="97">
        <v>5</v>
      </c>
      <c r="V186" s="86" t="s">
        <v>1736</v>
      </c>
      <c r="W186" s="85" t="s">
        <v>1762</v>
      </c>
      <c r="X186" s="85" t="s">
        <v>1724</v>
      </c>
      <c r="Y186" s="85" t="s">
        <v>1786</v>
      </c>
      <c r="Z186" s="85" t="s">
        <v>1787</v>
      </c>
      <c r="AA186" s="85" t="s">
        <v>1740</v>
      </c>
      <c r="AB186" s="85" t="s">
        <v>1741</v>
      </c>
      <c r="AC186" s="85" t="s">
        <v>1742</v>
      </c>
      <c r="AD186" s="85" t="s">
        <v>1817</v>
      </c>
      <c r="AE186" s="93" t="str">
        <f>IF(AF186="","",VLOOKUP(AF186,datos!$AT$6:$AU$9,2,0))</f>
        <v>Probabilidad</v>
      </c>
      <c r="AF186" s="86" t="s">
        <v>80</v>
      </c>
      <c r="AG186" s="86" t="s">
        <v>84</v>
      </c>
      <c r="AH186" s="89">
        <f>IF(AND(AF186="",AG186=""),"",IF(AF186="",0,VLOOKUP(AF186,datos!$AP$3:$AR$7,3,0))+IF(AG186="",0,VLOOKUP(AG186,datos!$AP$3:$AR$7,3,0)))</f>
        <v>0.4</v>
      </c>
      <c r="AI186" s="115" t="str">
        <f>IF(OR(AJ186="",AJ186=0),"",IF(AJ186&lt;=datos!$AC$3,datos!$AE$3,IF(AJ186&lt;=datos!$AC$4,datos!$AE$4,IF(AJ186&lt;=datos!$AC$5,datos!$AE$5,IF(AJ186&lt;=datos!$AC$6,datos!$AE$6,IF(AJ186&lt;=datos!$AC$7,datos!$AE$7,""))))))</f>
        <v>Muy Baja</v>
      </c>
      <c r="AJ186" s="111">
        <f t="shared" si="25"/>
        <v>0.03888</v>
      </c>
      <c r="AK186" s="112" t="str">
        <f>+IF(AL186&lt;=datos!$AD$11,datos!$AC$11,IF(AL186&lt;=datos!$AD$12,datos!$AC$12,IF(AL186&lt;=datos!$AD$13,datos!$AC$13,IF(AL186&lt;=datos!$AD$14,datos!$AC$14,IF(AL186&lt;=datos!$AD$15,datos!$AC$15,"")))))</f>
        <v>Leve</v>
      </c>
      <c r="AL186" s="111">
        <f t="shared" si="26"/>
        <v>0.2</v>
      </c>
      <c r="AM186" s="112" t="str">
        <f ca="1" t="shared" si="24"/>
        <v>Bajo</v>
      </c>
      <c r="AN186" s="179"/>
      <c r="AO186" s="180"/>
      <c r="AP186" s="181"/>
      <c r="AQ186" s="182"/>
    </row>
    <row r="187" spans="1:43" ht="180">
      <c r="A187" s="153">
        <v>86</v>
      </c>
      <c r="B187" s="155" t="s">
        <v>46</v>
      </c>
      <c r="C187" s="155" t="s">
        <v>206</v>
      </c>
      <c r="D187" s="159" t="str">
        <f>_xlfn.IFERROR(VLOOKUP(B187,datos!$B$1:$C$21,2,0),"")</f>
        <v>Establecer y dar lineamientos a las Empresas Administradoras de Planes de Beneficios y su Red de Prestadores de Servicios de Salud, Bancos de Sangre y Bancos de Tejidos; mediante la definición de criterios técnicos y operativos de la prestación de servicios de salud para la mejora de los mismos, en el marco de las políticas y lineamientos del orden nacional y distrital.</v>
      </c>
      <c r="E187" s="155" t="s">
        <v>54</v>
      </c>
      <c r="F187" s="155" t="s">
        <v>1719</v>
      </c>
      <c r="G187" s="155" t="s">
        <v>1720</v>
      </c>
      <c r="H187" s="155" t="s">
        <v>194</v>
      </c>
      <c r="I187" s="155" t="s">
        <v>783</v>
      </c>
      <c r="J187" s="155" t="s">
        <v>1721</v>
      </c>
      <c r="K187" s="155" t="s">
        <v>162</v>
      </c>
      <c r="L187" s="161" t="s">
        <v>167</v>
      </c>
      <c r="M187" s="151" t="s">
        <v>12</v>
      </c>
      <c r="N187" s="163">
        <v>7773</v>
      </c>
      <c r="O187" s="165" t="str">
        <f>_xlfn.IFERROR(VLOOKUP(P187,datos!$AC$2:$AE$7,3,0),"")</f>
        <v>Muy Alta</v>
      </c>
      <c r="P187" s="141">
        <f>+IF(OR(N187="",N187=0),"",IF(N187&lt;=datos!$AD$3,datos!$AC$3,IF(AND(N187&gt;datos!$AD$3,N187&lt;=datos!$AD$4),datos!$AC$4,IF(AND(N187&gt;datos!$AD$4,N187&lt;=datos!$AD$5),datos!$AC$5,IF(AND(N187&gt;datos!$AD$5,N187&lt;=datos!$AD$6),datos!$AC$6,IF(N187&gt;datos!$AD$7,datos!$AC$7,0))))))</f>
        <v>1</v>
      </c>
      <c r="Q187" s="155" t="s">
        <v>144</v>
      </c>
      <c r="R187" s="157" t="str">
        <f>_xlfn.IFERROR(VLOOKUP(Q187,datos!$AB$10:$AC$21,2,0),"")</f>
        <v>Leve</v>
      </c>
      <c r="S187" s="141">
        <f>_xlfn.IFERROR(IF(OR(Q187=datos!$AB$10,Q187=datos!$AB$16),"",VLOOKUP(Q187,datos!$AB$10:$AD$21,3,0)),"")</f>
        <v>0.2</v>
      </c>
      <c r="T187" s="143" t="str">
        <f ca="1">_xlfn.IFERROR(INDIRECT("datos!"&amp;HLOOKUP(R187,calculo_imp,2,FALSE)&amp;VLOOKUP(O187,calculo_prob,2,FALSE)),"")</f>
        <v>Alto</v>
      </c>
      <c r="U187" s="95">
        <v>1</v>
      </c>
      <c r="V187" s="84" t="s">
        <v>1788</v>
      </c>
      <c r="W187" s="83" t="s">
        <v>1789</v>
      </c>
      <c r="X187" s="83" t="s">
        <v>374</v>
      </c>
      <c r="Y187" s="83" t="s">
        <v>1790</v>
      </c>
      <c r="Z187" s="83" t="s">
        <v>1791</v>
      </c>
      <c r="AA187" s="83" t="s">
        <v>1792</v>
      </c>
      <c r="AB187" s="83" t="s">
        <v>1793</v>
      </c>
      <c r="AC187" s="83" t="s">
        <v>1794</v>
      </c>
      <c r="AD187" s="83" t="s">
        <v>1818</v>
      </c>
      <c r="AE187" s="92" t="str">
        <f>IF(AF187="","",VLOOKUP(AF187,datos!$AT$6:$AU$9,2,0))</f>
        <v>Probabilidad</v>
      </c>
      <c r="AF187" s="84" t="s">
        <v>80</v>
      </c>
      <c r="AG187" s="84" t="s">
        <v>84</v>
      </c>
      <c r="AH187" s="87">
        <f>IF(AND(AF187="",AG187=""),"",IF(AF187="",0,VLOOKUP(AF187,datos!$AP$3:$AR$7,3,0))+IF(AG187="",0,VLOOKUP(AG187,datos!$AP$3:$AR$7,3,0)))</f>
        <v>0.4</v>
      </c>
      <c r="AI187" s="113" t="str">
        <f>IF(OR(AJ187="",AJ187=0),"",IF(AJ187&lt;=datos!$AC$3,datos!$AE$3,IF(AJ187&lt;=datos!$AC$4,datos!$AE$4,IF(AJ187&lt;=datos!$AC$5,datos!$AE$5,IF(AJ187&lt;=datos!$AC$6,datos!$AE$6,IF(AJ187&lt;=datos!$AC$7,datos!$AE$7,""))))))</f>
        <v>Media</v>
      </c>
      <c r="AJ187" s="106">
        <f t="shared" si="25"/>
        <v>0.6</v>
      </c>
      <c r="AK187" s="107" t="str">
        <f>+IF(AL187&lt;=datos!$AD$11,datos!$AC$11,IF(AL187&lt;=datos!$AD$12,datos!$AC$12,IF(AL187&lt;=datos!$AD$13,datos!$AC$13,IF(AL187&lt;=datos!$AD$14,datos!$AC$14,IF(AL187&lt;=datos!$AD$15,datos!$AC$15,"")))))</f>
        <v>Leve</v>
      </c>
      <c r="AL187" s="106">
        <f t="shared" si="26"/>
        <v>0.2</v>
      </c>
      <c r="AM187" s="107" t="str">
        <f ca="1" t="shared" si="24"/>
        <v>Moderado</v>
      </c>
      <c r="AN187" s="145" t="s">
        <v>92</v>
      </c>
      <c r="AO187" s="147" t="s">
        <v>1828</v>
      </c>
      <c r="AP187" s="149">
        <v>45291</v>
      </c>
      <c r="AQ187" s="151" t="s">
        <v>1829</v>
      </c>
    </row>
    <row r="188" spans="1:43" ht="168">
      <c r="A188" s="154"/>
      <c r="B188" s="156"/>
      <c r="C188" s="156"/>
      <c r="D188" s="160"/>
      <c r="E188" s="156"/>
      <c r="F188" s="156"/>
      <c r="G188" s="156"/>
      <c r="H188" s="156"/>
      <c r="I188" s="156"/>
      <c r="J188" s="156"/>
      <c r="K188" s="156"/>
      <c r="L188" s="162"/>
      <c r="M188" s="152"/>
      <c r="N188" s="164"/>
      <c r="O188" s="166"/>
      <c r="P188" s="142"/>
      <c r="Q188" s="156"/>
      <c r="R188" s="158"/>
      <c r="S188" s="142" t="e">
        <f>IF(OR(#REF!=datos!$AB$10,#REF!=datos!$AB$16),"",VLOOKUP(#REF!,datos!$AA$10:$AC$21,3,0))</f>
        <v>#REF!</v>
      </c>
      <c r="T188" s="144"/>
      <c r="U188" s="96">
        <v>2</v>
      </c>
      <c r="V188" s="80" t="s">
        <v>1795</v>
      </c>
      <c r="W188" s="79" t="s">
        <v>1789</v>
      </c>
      <c r="X188" s="79" t="s">
        <v>408</v>
      </c>
      <c r="Y188" s="79" t="s">
        <v>1796</v>
      </c>
      <c r="Z188" s="79" t="s">
        <v>1797</v>
      </c>
      <c r="AA188" s="79" t="s">
        <v>1798</v>
      </c>
      <c r="AB188" s="79" t="s">
        <v>1799</v>
      </c>
      <c r="AC188" s="79" t="s">
        <v>1800</v>
      </c>
      <c r="AD188" s="79" t="s">
        <v>1818</v>
      </c>
      <c r="AE188" s="91" t="str">
        <f>IF(AF188="","",VLOOKUP(AF188,datos!$AT$6:$AU$9,2,0))</f>
        <v>Probabilidad</v>
      </c>
      <c r="AF188" s="80" t="s">
        <v>80</v>
      </c>
      <c r="AG188" s="80" t="s">
        <v>84</v>
      </c>
      <c r="AH188" s="88">
        <f>IF(AND(AF188="",AG188=""),"",IF(AF188="",0,VLOOKUP(AF188,datos!$AP$3:$AR$7,3,0))+IF(AG188="",0,VLOOKUP(AG188,datos!$AP$3:$AR$7,3,0)))</f>
        <v>0.4</v>
      </c>
      <c r="AI188" s="114" t="str">
        <f>IF(OR(AJ188="",AJ188=0),"",IF(AJ188&lt;=datos!$AC$3,datos!$AE$3,IF(AJ188&lt;=datos!$AC$4,datos!$AE$4,IF(AJ188&lt;=datos!$AC$5,datos!$AE$5,IF(AJ188&lt;=datos!$AC$6,datos!$AE$6,IF(AJ188&lt;=datos!$AC$7,datos!$AE$7,""))))))</f>
        <v>Baja</v>
      </c>
      <c r="AJ188" s="109">
        <f t="shared" si="25"/>
        <v>0.36</v>
      </c>
      <c r="AK188" s="110" t="str">
        <f>+IF(AL188&lt;=datos!$AD$11,datos!$AC$11,IF(AL188&lt;=datos!$AD$12,datos!$AC$12,IF(AL188&lt;=datos!$AD$13,datos!$AC$13,IF(AL188&lt;=datos!$AD$14,datos!$AC$14,IF(AL188&lt;=datos!$AD$15,datos!$AC$15,"")))))</f>
        <v>Leve</v>
      </c>
      <c r="AL188" s="109">
        <f t="shared" si="26"/>
        <v>0.2</v>
      </c>
      <c r="AM188" s="110" t="str">
        <f ca="1" t="shared" si="24"/>
        <v>Bajo</v>
      </c>
      <c r="AN188" s="146"/>
      <c r="AO188" s="148"/>
      <c r="AP188" s="150"/>
      <c r="AQ188" s="152"/>
    </row>
    <row r="189" spans="1:43" ht="276">
      <c r="A189" s="154"/>
      <c r="B189" s="156"/>
      <c r="C189" s="156"/>
      <c r="D189" s="160"/>
      <c r="E189" s="156"/>
      <c r="F189" s="156"/>
      <c r="G189" s="156"/>
      <c r="H189" s="156"/>
      <c r="I189" s="156"/>
      <c r="J189" s="156"/>
      <c r="K189" s="156"/>
      <c r="L189" s="162"/>
      <c r="M189" s="152"/>
      <c r="N189" s="164"/>
      <c r="O189" s="166"/>
      <c r="P189" s="142"/>
      <c r="Q189" s="156"/>
      <c r="R189" s="158"/>
      <c r="S189" s="142" t="e">
        <f>IF(OR(#REF!=datos!$AB$10,#REF!=datos!$AB$16),"",VLOOKUP(#REF!,datos!$AA$10:$AC$21,3,0))</f>
        <v>#REF!</v>
      </c>
      <c r="T189" s="144"/>
      <c r="U189" s="96">
        <v>3</v>
      </c>
      <c r="V189" s="80" t="s">
        <v>1801</v>
      </c>
      <c r="W189" s="79" t="s">
        <v>1802</v>
      </c>
      <c r="X189" s="79" t="s">
        <v>408</v>
      </c>
      <c r="Y189" s="79" t="s">
        <v>1803</v>
      </c>
      <c r="Z189" s="79" t="s">
        <v>1804</v>
      </c>
      <c r="AA189" s="79" t="s">
        <v>1805</v>
      </c>
      <c r="AB189" s="79" t="s">
        <v>1806</v>
      </c>
      <c r="AC189" s="79" t="s">
        <v>1807</v>
      </c>
      <c r="AD189" s="79" t="s">
        <v>1818</v>
      </c>
      <c r="AE189" s="91" t="str">
        <f>IF(AF189="","",VLOOKUP(AF189,datos!$AT$6:$AU$9,2,0))</f>
        <v>Probabilidad</v>
      </c>
      <c r="AF189" s="80" t="s">
        <v>80</v>
      </c>
      <c r="AG189" s="80" t="s">
        <v>84</v>
      </c>
      <c r="AH189" s="88">
        <f>IF(AND(AF189="",AG189=""),"",IF(AF189="",0,VLOOKUP(AF189,datos!$AP$3:$AR$7,3,0))+IF(AG189="",0,VLOOKUP(AG189,datos!$AP$3:$AR$7,3,0)))</f>
        <v>0.4</v>
      </c>
      <c r="AI189" s="114" t="str">
        <f>IF(OR(AJ189="",AJ189=0),"",IF(AJ189&lt;=datos!$AC$3,datos!$AE$3,IF(AJ189&lt;=datos!$AC$4,datos!$AE$4,IF(AJ189&lt;=datos!$AC$5,datos!$AE$5,IF(AJ189&lt;=datos!$AC$6,datos!$AE$6,IF(AJ189&lt;=datos!$AC$7,datos!$AE$7,""))))))</f>
        <v>Baja</v>
      </c>
      <c r="AJ189" s="109">
        <f t="shared" si="25"/>
        <v>0.216</v>
      </c>
      <c r="AK189" s="110" t="str">
        <f>+IF(AL189&lt;=datos!$AD$11,datos!$AC$11,IF(AL189&lt;=datos!$AD$12,datos!$AC$12,IF(AL189&lt;=datos!$AD$13,datos!$AC$13,IF(AL189&lt;=datos!$AD$14,datos!$AC$14,IF(AL189&lt;=datos!$AD$15,datos!$AC$15,"")))))</f>
        <v>Leve</v>
      </c>
      <c r="AL189" s="109">
        <f t="shared" si="26"/>
        <v>0.2</v>
      </c>
      <c r="AM189" s="110" t="str">
        <f ca="1" t="shared" si="24"/>
        <v>Bajo</v>
      </c>
      <c r="AN189" s="146"/>
      <c r="AO189" s="148"/>
      <c r="AP189" s="150"/>
      <c r="AQ189" s="152"/>
    </row>
    <row r="190" spans="1:43" ht="60.75" thickBot="1">
      <c r="A190" s="154"/>
      <c r="B190" s="156"/>
      <c r="C190" s="156"/>
      <c r="D190" s="160"/>
      <c r="E190" s="156"/>
      <c r="F190" s="156"/>
      <c r="G190" s="156"/>
      <c r="H190" s="156"/>
      <c r="I190" s="156"/>
      <c r="J190" s="156"/>
      <c r="K190" s="156"/>
      <c r="L190" s="162"/>
      <c r="M190" s="152"/>
      <c r="N190" s="164"/>
      <c r="O190" s="166"/>
      <c r="P190" s="142"/>
      <c r="Q190" s="156"/>
      <c r="R190" s="158"/>
      <c r="S190" s="142" t="e">
        <f>IF(OR(#REF!=datos!$AB$10,#REF!=datos!$AB$16),"",VLOOKUP(#REF!,datos!$AA$10:$AC$21,3,0))</f>
        <v>#REF!</v>
      </c>
      <c r="T190" s="144"/>
      <c r="U190" s="96">
        <v>4</v>
      </c>
      <c r="V190" s="80" t="s">
        <v>1736</v>
      </c>
      <c r="W190" s="79" t="s">
        <v>1808</v>
      </c>
      <c r="X190" s="79" t="s">
        <v>1724</v>
      </c>
      <c r="Y190" s="79" t="s">
        <v>1809</v>
      </c>
      <c r="Z190" s="79" t="s">
        <v>1810</v>
      </c>
      <c r="AA190" s="79" t="s">
        <v>1740</v>
      </c>
      <c r="AB190" s="79" t="s">
        <v>1741</v>
      </c>
      <c r="AC190" s="79" t="s">
        <v>1742</v>
      </c>
      <c r="AD190" s="79" t="s">
        <v>1819</v>
      </c>
      <c r="AE190" s="91" t="str">
        <f>IF(AF190="","",VLOOKUP(AF190,datos!$AT$6:$AU$9,2,0))</f>
        <v>Probabilidad</v>
      </c>
      <c r="AF190" s="80" t="s">
        <v>80</v>
      </c>
      <c r="AG190" s="80" t="s">
        <v>84</v>
      </c>
      <c r="AH190" s="88">
        <f>IF(AND(AF190="",AG190=""),"",IF(AF190="",0,VLOOKUP(AF190,datos!$AP$3:$AR$7,3,0))+IF(AG190="",0,VLOOKUP(AG190,datos!$AP$3:$AR$7,3,0)))</f>
        <v>0.4</v>
      </c>
      <c r="AI190" s="114" t="str">
        <f>IF(OR(AJ190="",AJ190=0),"",IF(AJ190&lt;=datos!$AC$3,datos!$AE$3,IF(AJ190&lt;=datos!$AC$4,datos!$AE$4,IF(AJ190&lt;=datos!$AC$5,datos!$AE$5,IF(AJ190&lt;=datos!$AC$6,datos!$AE$6,IF(AJ190&lt;=datos!$AC$7,datos!$AE$7,""))))))</f>
        <v>Muy Baja</v>
      </c>
      <c r="AJ190" s="109">
        <f t="shared" si="25"/>
        <v>0.1296</v>
      </c>
      <c r="AK190" s="110" t="str">
        <f>+IF(AL190&lt;=datos!$AD$11,datos!$AC$11,IF(AL190&lt;=datos!$AD$12,datos!$AC$12,IF(AL190&lt;=datos!$AD$13,datos!$AC$13,IF(AL190&lt;=datos!$AD$14,datos!$AC$14,IF(AL190&lt;=datos!$AD$15,datos!$AC$15,"")))))</f>
        <v>Leve</v>
      </c>
      <c r="AL190" s="109">
        <f t="shared" si="26"/>
        <v>0.2</v>
      </c>
      <c r="AM190" s="110" t="str">
        <f ca="1" t="shared" si="24"/>
        <v>Bajo</v>
      </c>
      <c r="AN190" s="146"/>
      <c r="AO190" s="148"/>
      <c r="AP190" s="150"/>
      <c r="AQ190" s="152"/>
    </row>
    <row r="191" spans="1:43" ht="15" customHeight="1">
      <c r="A191" s="170">
        <v>87</v>
      </c>
      <c r="B191" s="171" t="s">
        <v>43</v>
      </c>
      <c r="C191" s="155" t="s">
        <v>1830</v>
      </c>
      <c r="D191" s="159" t="str">
        <f>_xlfn.IFERROR(VLOOKUP(B191,datos!$B$1:$C$21,2,0),"")</f>
        <v>Dirigir y coordinar el desarrollo administrativo y la gestión institucional, de conformidad con las directrices establecidas del Sistema de Gestión en el marco del Modelo Integrado de Planeación y gestión MIPG para el fortalecimiento de los procesos de la Secretaria Distrital de Salud.</v>
      </c>
      <c r="E191" s="171" t="s">
        <v>54</v>
      </c>
      <c r="F191" s="171" t="s">
        <v>1831</v>
      </c>
      <c r="G191" s="171" t="s">
        <v>1832</v>
      </c>
      <c r="H191" s="155" t="s">
        <v>194</v>
      </c>
      <c r="I191" s="155" t="s">
        <v>1172</v>
      </c>
      <c r="J191" s="171" t="s">
        <v>1833</v>
      </c>
      <c r="K191" s="171" t="s">
        <v>162</v>
      </c>
      <c r="L191" s="172" t="s">
        <v>167</v>
      </c>
      <c r="M191" s="173" t="s">
        <v>12</v>
      </c>
      <c r="N191" s="174">
        <v>1900</v>
      </c>
      <c r="O191" s="175" t="str">
        <f>_xlfn.IFERROR(VLOOKUP(P191,datos!$AC$2:$AE$7,3,0),"")</f>
        <v>Alta</v>
      </c>
      <c r="P191" s="168">
        <f>+IF(OR(N191="",N191=0),"",IF(N191&lt;=datos!$AD$3,datos!$AC$3,IF(AND(N191&gt;datos!$AD$3,N191&lt;=datos!$AD$4),datos!$AC$4,IF(AND(N191&gt;datos!$AD$4,N191&lt;=datos!$AD$5),datos!$AC$5,IF(AND(N191&gt;datos!$AD$5,N191&lt;=datos!$AD$6),datos!$AC$6,IF(N191&gt;datos!$AD$7,datos!$AC$7,0))))))</f>
        <v>0.8</v>
      </c>
      <c r="Q191" s="171" t="s">
        <v>150</v>
      </c>
      <c r="R191" s="167" t="str">
        <f>_xlfn.IFERROR(VLOOKUP(Q191,datos!$AB$10:$AC$21,2,0),"")</f>
        <v>Mayor</v>
      </c>
      <c r="S191" s="168">
        <f>_xlfn.IFERROR(IF(OR(Q191=datos!$AB$10,Q191=datos!$AB$16),"",VLOOKUP(Q191,datos!$AB$10:$AD$21,3,0)),"")</f>
        <v>0.8</v>
      </c>
      <c r="T191" s="169" t="str">
        <f ca="1">_xlfn.IFERROR(INDIRECT("datos!"&amp;HLOOKUP(R191,calculo_imp,2,FALSE)&amp;VLOOKUP(O191,calculo_prob,2,FALSE)),"")</f>
        <v>Alto</v>
      </c>
      <c r="U191" s="98">
        <v>1</v>
      </c>
      <c r="V191" s="82" t="s">
        <v>1834</v>
      </c>
      <c r="W191" s="81" t="s">
        <v>1839</v>
      </c>
      <c r="X191" s="81" t="s">
        <v>1840</v>
      </c>
      <c r="Y191" s="81" t="s">
        <v>1841</v>
      </c>
      <c r="Z191" s="81" t="s">
        <v>1842</v>
      </c>
      <c r="AA191" s="81" t="s">
        <v>1843</v>
      </c>
      <c r="AB191" s="81" t="s">
        <v>1844</v>
      </c>
      <c r="AC191" s="81" t="s">
        <v>1845</v>
      </c>
      <c r="AD191" s="140" t="s">
        <v>1866</v>
      </c>
      <c r="AE191" s="90" t="str">
        <f>IF(AF191="","",VLOOKUP(AF191,datos!$AT$6:$AU$9,2,0))</f>
        <v>Probabilidad</v>
      </c>
      <c r="AF191" s="82" t="s">
        <v>80</v>
      </c>
      <c r="AG191" s="82" t="s">
        <v>84</v>
      </c>
      <c r="AH191" s="87">
        <f>IF(AND(AF191="",AG191=""),"",IF(AF191="",0,VLOOKUP(AF191,datos!$AP$3:$AR$7,3,0))+IF(AG191="",0,VLOOKUP(AG191,datos!$AP$3:$AR$7,3,0)))</f>
        <v>0.4</v>
      </c>
      <c r="AI191" s="113" t="str">
        <f>IF(OR(AJ191="",AJ191=0),"",IF(AJ191&lt;=datos!$AC$3,datos!$AE$3,IF(AJ191&lt;=datos!$AC$4,datos!$AE$4,IF(AJ191&lt;=datos!$AC$5,datos!$AE$5,IF(AJ191&lt;=datos!$AC$6,datos!$AE$6,IF(AJ191&lt;=datos!$AC$7,datos!$AE$7,""))))))</f>
        <v>Media</v>
      </c>
      <c r="AJ191" s="106">
        <f>IF(AE191="","",IF(U191=1,IF(AE191="Probabilidad",P191-(P191*AH191),P191),IF(AE191="Probabilidad",#REF!-(#REF!*AH191),#REF!)))</f>
        <v>0.48</v>
      </c>
      <c r="AK191" s="107" t="str">
        <f>+IF(AL191&lt;=datos!$AD$11,datos!$AC$11,IF(AL191&lt;=datos!$AD$12,datos!$AC$12,IF(AL191&lt;=datos!$AD$13,datos!$AC$13,IF(AL191&lt;=datos!$AD$14,datos!$AC$14,IF(AL191&lt;=datos!$AD$15,datos!$AC$15,"")))))</f>
        <v>Mayor</v>
      </c>
      <c r="AL191" s="106">
        <f>IF(AE191="","",IF(U191=1,IF(AE191="Impacto",S191-(S191*AH191),S191),IF(AE191="Impacto",#REF!-(#REF!*AH191),#REF!)))</f>
        <v>0.8</v>
      </c>
      <c r="AM191" s="107" t="str">
        <f ca="1" t="shared" si="24"/>
        <v>Alto</v>
      </c>
      <c r="AN191" s="145" t="s">
        <v>92</v>
      </c>
      <c r="AO191" s="147"/>
      <c r="AP191" s="149"/>
      <c r="AQ191" s="151"/>
    </row>
    <row r="192" spans="1:43" ht="15" customHeight="1">
      <c r="A192" s="154"/>
      <c r="B192" s="156"/>
      <c r="C192" s="156"/>
      <c r="D192" s="160"/>
      <c r="E192" s="156"/>
      <c r="F192" s="156"/>
      <c r="G192" s="156"/>
      <c r="H192" s="156"/>
      <c r="I192" s="156"/>
      <c r="J192" s="156"/>
      <c r="K192" s="156"/>
      <c r="L192" s="162"/>
      <c r="M192" s="152"/>
      <c r="N192" s="164"/>
      <c r="O192" s="166"/>
      <c r="P192" s="142"/>
      <c r="Q192" s="156"/>
      <c r="R192" s="158"/>
      <c r="S192" s="142" t="e">
        <f>IF(OR(#REF!=datos!$AB$10,#REF!=datos!$AB$16),"",VLOOKUP(#REF!,datos!$AA$10:$AC$21,3,0))</f>
        <v>#REF!</v>
      </c>
      <c r="T192" s="144"/>
      <c r="U192" s="96">
        <v>2</v>
      </c>
      <c r="V192" s="80" t="s">
        <v>1835</v>
      </c>
      <c r="W192" s="79" t="s">
        <v>1839</v>
      </c>
      <c r="X192" s="79" t="s">
        <v>1445</v>
      </c>
      <c r="Y192" s="79" t="s">
        <v>1846</v>
      </c>
      <c r="Z192" s="79" t="s">
        <v>1847</v>
      </c>
      <c r="AA192" s="79" t="s">
        <v>1848</v>
      </c>
      <c r="AB192" s="79" t="s">
        <v>1849</v>
      </c>
      <c r="AC192" s="79" t="s">
        <v>1850</v>
      </c>
      <c r="AD192" s="79" t="s">
        <v>1866</v>
      </c>
      <c r="AE192" s="91" t="str">
        <f>IF(AF192="","",VLOOKUP(AF192,datos!$AT$6:$AU$9,2,0))</f>
        <v>Probabilidad</v>
      </c>
      <c r="AF192" s="80" t="s">
        <v>80</v>
      </c>
      <c r="AG192" s="80" t="s">
        <v>84</v>
      </c>
      <c r="AH192" s="88">
        <f>IF(AND(AF192="",AG192=""),"",IF(AF192="",0,VLOOKUP(AF192,datos!$AP$3:$AR$7,3,0))+IF(AG192="",0,VLOOKUP(AG192,datos!$AP$3:$AR$7,3,0)))</f>
        <v>0.4</v>
      </c>
      <c r="AI192" s="114" t="str">
        <f>IF(OR(AJ192="",AJ192=0),"",IF(AJ192&lt;=datos!$AC$3,datos!$AE$3,IF(AJ192&lt;=datos!$AC$4,datos!$AE$4,IF(AJ192&lt;=datos!$AC$5,datos!$AE$5,IF(AJ192&lt;=datos!$AC$6,datos!$AE$6,IF(AJ192&lt;=datos!$AC$7,datos!$AE$7,""))))))</f>
        <v>Baja</v>
      </c>
      <c r="AJ192" s="109">
        <f t="shared" si="25"/>
        <v>0.288</v>
      </c>
      <c r="AK192" s="110" t="str">
        <f>+IF(AL192&lt;=datos!$AD$11,datos!$AC$11,IF(AL192&lt;=datos!$AD$12,datos!$AC$12,IF(AL192&lt;=datos!$AD$13,datos!$AC$13,IF(AL192&lt;=datos!$AD$14,datos!$AC$14,IF(AL192&lt;=datos!$AD$15,datos!$AC$15,"")))))</f>
        <v>Mayor</v>
      </c>
      <c r="AL192" s="109">
        <f t="shared" si="26"/>
        <v>0.8</v>
      </c>
      <c r="AM192" s="110" t="str">
        <f ca="1" t="shared" si="24"/>
        <v>Alto</v>
      </c>
      <c r="AN192" s="146"/>
      <c r="AO192" s="148"/>
      <c r="AP192" s="150"/>
      <c r="AQ192" s="152"/>
    </row>
    <row r="193" spans="1:43" ht="15" customHeight="1">
      <c r="A193" s="154"/>
      <c r="B193" s="156"/>
      <c r="C193" s="156"/>
      <c r="D193" s="160"/>
      <c r="E193" s="156"/>
      <c r="F193" s="156"/>
      <c r="G193" s="156"/>
      <c r="H193" s="156"/>
      <c r="I193" s="156"/>
      <c r="J193" s="156"/>
      <c r="K193" s="156"/>
      <c r="L193" s="162"/>
      <c r="M193" s="152"/>
      <c r="N193" s="164"/>
      <c r="O193" s="166"/>
      <c r="P193" s="142"/>
      <c r="Q193" s="156"/>
      <c r="R193" s="158"/>
      <c r="S193" s="142" t="e">
        <f>IF(OR(#REF!=datos!$AB$10,#REF!=datos!$AB$16),"",VLOOKUP(#REF!,datos!$AA$10:$AC$21,3,0))</f>
        <v>#REF!</v>
      </c>
      <c r="T193" s="144"/>
      <c r="U193" s="96">
        <v>3</v>
      </c>
      <c r="V193" s="80" t="s">
        <v>1836</v>
      </c>
      <c r="W193" s="79" t="s">
        <v>1839</v>
      </c>
      <c r="X193" s="79" t="s">
        <v>1445</v>
      </c>
      <c r="Y193" s="79" t="s">
        <v>1851</v>
      </c>
      <c r="Z193" s="79" t="s">
        <v>1852</v>
      </c>
      <c r="AA193" s="79" t="s">
        <v>1853</v>
      </c>
      <c r="AB193" s="79" t="s">
        <v>1854</v>
      </c>
      <c r="AC193" s="79" t="s">
        <v>1855</v>
      </c>
      <c r="AD193" s="79" t="s">
        <v>1866</v>
      </c>
      <c r="AE193" s="91" t="str">
        <f>IF(AF193="","",VLOOKUP(AF193,datos!$AT$6:$AU$9,2,0))</f>
        <v>Probabilidad</v>
      </c>
      <c r="AF193" s="80" t="s">
        <v>80</v>
      </c>
      <c r="AG193" s="80" t="s">
        <v>84</v>
      </c>
      <c r="AH193" s="88">
        <f>IF(AND(AF193="",AG193=""),"",IF(AF193="",0,VLOOKUP(AF193,datos!$AP$3:$AR$7,3,0))+IF(AG193="",0,VLOOKUP(AG193,datos!$AP$3:$AR$7,3,0)))</f>
        <v>0.4</v>
      </c>
      <c r="AI193" s="114" t="str">
        <f>IF(OR(AJ193="",AJ193=0),"",IF(AJ193&lt;=datos!$AC$3,datos!$AE$3,IF(AJ193&lt;=datos!$AC$4,datos!$AE$4,IF(AJ193&lt;=datos!$AC$5,datos!$AE$5,IF(AJ193&lt;=datos!$AC$6,datos!$AE$6,IF(AJ193&lt;=datos!$AC$7,datos!$AE$7,""))))))</f>
        <v>Muy Baja</v>
      </c>
      <c r="AJ193" s="109">
        <f t="shared" si="25"/>
        <v>0.17279999999999998</v>
      </c>
      <c r="AK193" s="110" t="str">
        <f>+IF(AL193&lt;=datos!$AD$11,datos!$AC$11,IF(AL193&lt;=datos!$AD$12,datos!$AC$12,IF(AL193&lt;=datos!$AD$13,datos!$AC$13,IF(AL193&lt;=datos!$AD$14,datos!$AC$14,IF(AL193&lt;=datos!$AD$15,datos!$AC$15,"")))))</f>
        <v>Mayor</v>
      </c>
      <c r="AL193" s="109">
        <f t="shared" si="26"/>
        <v>0.8</v>
      </c>
      <c r="AM193" s="110" t="str">
        <f ca="1" t="shared" si="24"/>
        <v>Alto</v>
      </c>
      <c r="AN193" s="146"/>
      <c r="AO193" s="148"/>
      <c r="AP193" s="150"/>
      <c r="AQ193" s="152"/>
    </row>
    <row r="194" spans="1:43" ht="15" customHeight="1">
      <c r="A194" s="154"/>
      <c r="B194" s="156"/>
      <c r="C194" s="156"/>
      <c r="D194" s="160"/>
      <c r="E194" s="156"/>
      <c r="F194" s="156"/>
      <c r="G194" s="156"/>
      <c r="H194" s="156"/>
      <c r="I194" s="156"/>
      <c r="J194" s="156"/>
      <c r="K194" s="156"/>
      <c r="L194" s="162"/>
      <c r="M194" s="152"/>
      <c r="N194" s="164"/>
      <c r="O194" s="166"/>
      <c r="P194" s="142"/>
      <c r="Q194" s="156"/>
      <c r="R194" s="158"/>
      <c r="S194" s="142" t="e">
        <f>IF(OR(#REF!=datos!$AB$10,#REF!=datos!$AB$16),"",VLOOKUP(#REF!,datos!$AA$10:$AC$21,3,0))</f>
        <v>#REF!</v>
      </c>
      <c r="T194" s="144"/>
      <c r="U194" s="96">
        <v>4</v>
      </c>
      <c r="V194" s="80" t="s">
        <v>1837</v>
      </c>
      <c r="W194" s="79" t="s">
        <v>1839</v>
      </c>
      <c r="X194" s="79" t="s">
        <v>1445</v>
      </c>
      <c r="Y194" s="79" t="s">
        <v>1856</v>
      </c>
      <c r="Z194" s="79" t="s">
        <v>1857</v>
      </c>
      <c r="AA194" s="79" t="s">
        <v>1858</v>
      </c>
      <c r="AB194" s="79" t="s">
        <v>1859</v>
      </c>
      <c r="AC194" s="79" t="s">
        <v>1860</v>
      </c>
      <c r="AD194" s="79" t="s">
        <v>1866</v>
      </c>
      <c r="AE194" s="91" t="str">
        <f>IF(AF194="","",VLOOKUP(AF194,datos!$AT$6:$AU$9,2,0))</f>
        <v>Probabilidad</v>
      </c>
      <c r="AF194" s="80" t="s">
        <v>80</v>
      </c>
      <c r="AG194" s="80" t="s">
        <v>84</v>
      </c>
      <c r="AH194" s="88">
        <f>IF(AND(AF194="",AG194=""),"",IF(AF194="",0,VLOOKUP(AF194,datos!$AP$3:$AR$7,3,0))+IF(AG194="",0,VLOOKUP(AG194,datos!$AP$3:$AR$7,3,0)))</f>
        <v>0.4</v>
      </c>
      <c r="AI194" s="114" t="str">
        <f>IF(OR(AJ194="",AJ194=0),"",IF(AJ194&lt;=datos!$AC$3,datos!$AE$3,IF(AJ194&lt;=datos!$AC$4,datos!$AE$4,IF(AJ194&lt;=datos!$AC$5,datos!$AE$5,IF(AJ194&lt;=datos!$AC$6,datos!$AE$6,IF(AJ194&lt;=datos!$AC$7,datos!$AE$7,""))))))</f>
        <v>Muy Baja</v>
      </c>
      <c r="AJ194" s="109">
        <f t="shared" si="25"/>
        <v>0.10367999999999998</v>
      </c>
      <c r="AK194" s="110" t="str">
        <f>+IF(AL194&lt;=datos!$AD$11,datos!$AC$11,IF(AL194&lt;=datos!$AD$12,datos!$AC$12,IF(AL194&lt;=datos!$AD$13,datos!$AC$13,IF(AL194&lt;=datos!$AD$14,datos!$AC$14,IF(AL194&lt;=datos!$AD$15,datos!$AC$15,"")))))</f>
        <v>Mayor</v>
      </c>
      <c r="AL194" s="109">
        <f t="shared" si="26"/>
        <v>0.8</v>
      </c>
      <c r="AM194" s="110" t="str">
        <f ca="1" t="shared" si="24"/>
        <v>Alto</v>
      </c>
      <c r="AN194" s="146"/>
      <c r="AO194" s="148"/>
      <c r="AP194" s="150"/>
      <c r="AQ194" s="152"/>
    </row>
    <row r="195" spans="1:43" ht="15" customHeight="1" thickBot="1">
      <c r="A195" s="183"/>
      <c r="B195" s="184"/>
      <c r="C195" s="184"/>
      <c r="D195" s="185"/>
      <c r="E195" s="184"/>
      <c r="F195" s="184"/>
      <c r="G195" s="184"/>
      <c r="H195" s="184"/>
      <c r="I195" s="184"/>
      <c r="J195" s="184"/>
      <c r="K195" s="184"/>
      <c r="L195" s="186"/>
      <c r="M195" s="182"/>
      <c r="N195" s="187"/>
      <c r="O195" s="188"/>
      <c r="P195" s="177"/>
      <c r="Q195" s="184"/>
      <c r="R195" s="176"/>
      <c r="S195" s="177" t="e">
        <f>IF(OR(#REF!=datos!$AB$10,#REF!=datos!$AB$16),"",VLOOKUP(#REF!,datos!$AA$10:$AC$21,3,0))</f>
        <v>#REF!</v>
      </c>
      <c r="T195" s="178"/>
      <c r="U195" s="97">
        <v>5</v>
      </c>
      <c r="V195" s="86" t="s">
        <v>1838</v>
      </c>
      <c r="W195" s="85" t="s">
        <v>1839</v>
      </c>
      <c r="X195" s="85" t="s">
        <v>1445</v>
      </c>
      <c r="Y195" s="85" t="s">
        <v>1861</v>
      </c>
      <c r="Z195" s="85" t="s">
        <v>1862</v>
      </c>
      <c r="AA195" s="85" t="s">
        <v>1863</v>
      </c>
      <c r="AB195" s="85" t="s">
        <v>1864</v>
      </c>
      <c r="AC195" s="85" t="s">
        <v>1865</v>
      </c>
      <c r="AD195" s="85" t="s">
        <v>1866</v>
      </c>
      <c r="AE195" s="93" t="str">
        <f>IF(AF195="","",VLOOKUP(AF195,datos!$AT$6:$AU$9,2,0))</f>
        <v>Probabilidad</v>
      </c>
      <c r="AF195" s="86" t="s">
        <v>80</v>
      </c>
      <c r="AG195" s="86" t="s">
        <v>84</v>
      </c>
      <c r="AH195" s="89">
        <f>IF(AND(AF195="",AG195=""),"",IF(AF195="",0,VLOOKUP(AF195,datos!$AP$3:$AR$7,3,0))+IF(AG195="",0,VLOOKUP(AG195,datos!$AP$3:$AR$7,3,0)))</f>
        <v>0.4</v>
      </c>
      <c r="AI195" s="115" t="str">
        <f>IF(OR(AJ195="",AJ195=0),"",IF(AJ195&lt;=datos!$AC$3,datos!$AE$3,IF(AJ195&lt;=datos!$AC$4,datos!$AE$4,IF(AJ195&lt;=datos!$AC$5,datos!$AE$5,IF(AJ195&lt;=datos!$AC$6,datos!$AE$6,IF(AJ195&lt;=datos!$AC$7,datos!$AE$7,""))))))</f>
        <v>Muy Baja</v>
      </c>
      <c r="AJ195" s="111">
        <f t="shared" si="25"/>
        <v>0.062207999999999986</v>
      </c>
      <c r="AK195" s="112" t="str">
        <f>+IF(AL195&lt;=datos!$AD$11,datos!$AC$11,IF(AL195&lt;=datos!$AD$12,datos!$AC$12,IF(AL195&lt;=datos!$AD$13,datos!$AC$13,IF(AL195&lt;=datos!$AD$14,datos!$AC$14,IF(AL195&lt;=datos!$AD$15,datos!$AC$15,"")))))</f>
        <v>Mayor</v>
      </c>
      <c r="AL195" s="111">
        <f t="shared" si="26"/>
        <v>0.8</v>
      </c>
      <c r="AM195" s="112" t="str">
        <f ca="1" t="shared" si="24"/>
        <v>Alto</v>
      </c>
      <c r="AN195" s="179"/>
      <c r="AO195" s="180"/>
      <c r="AP195" s="181"/>
      <c r="AQ195" s="182"/>
    </row>
    <row r="196" spans="1:43" ht="216.75" thickBot="1">
      <c r="A196" s="132">
        <v>88</v>
      </c>
      <c r="B196" s="84" t="s">
        <v>37</v>
      </c>
      <c r="C196" s="84" t="s">
        <v>1830</v>
      </c>
      <c r="D196" s="92" t="str">
        <f>_xlfn.IFERROR(VLOOKUP(B196,datos!$B$1:$C$21,2,0),"")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6" s="84" t="s">
        <v>55</v>
      </c>
      <c r="F196" s="84" t="s">
        <v>1867</v>
      </c>
      <c r="G196" s="84" t="s">
        <v>1868</v>
      </c>
      <c r="H196" s="84" t="s">
        <v>194</v>
      </c>
      <c r="I196" s="84" t="s">
        <v>238</v>
      </c>
      <c r="J196" s="84" t="s">
        <v>1869</v>
      </c>
      <c r="K196" s="84" t="s">
        <v>162</v>
      </c>
      <c r="L196" s="133" t="s">
        <v>167</v>
      </c>
      <c r="M196" s="121" t="s">
        <v>12</v>
      </c>
      <c r="N196" s="134">
        <v>172</v>
      </c>
      <c r="O196" s="130" t="str">
        <f>_xlfn.IFERROR(VLOOKUP(P196,datos!$AC$2:$AE$7,3,0),"")</f>
        <v>Media</v>
      </c>
      <c r="P196" s="123">
        <f>+IF(OR(N196="",N196=0),"",IF(N196&lt;=datos!$AD$3,datos!$AC$3,IF(AND(N196&gt;datos!$AD$3,N196&lt;=datos!$AD$4),datos!$AC$4,IF(AND(N196&gt;datos!$AD$4,N196&lt;=datos!$AD$5),datos!$AC$5,IF(AND(N196&gt;datos!$AD$5,N196&lt;=datos!$AD$6),datos!$AC$6,IF(N196&gt;datos!$AD$7,datos!$AC$7,0))))))</f>
        <v>0.6</v>
      </c>
      <c r="Q196" s="84" t="s">
        <v>144</v>
      </c>
      <c r="R196" s="125" t="str">
        <f>_xlfn.IFERROR(VLOOKUP(Q196,datos!$AB$10:$AC$21,2,0),"")</f>
        <v>Leve</v>
      </c>
      <c r="S196" s="123">
        <f>_xlfn.IFERROR(IF(OR(Q196=datos!$AB$10,Q196=datos!$AB$16),"",VLOOKUP(Q196,datos!$AB$10:$AD$21,3,0)),"")</f>
        <v>0.2</v>
      </c>
      <c r="T196" s="126" t="str">
        <f aca="true" ca="1" t="shared" si="27" ref="T196:T208">_xlfn.IFERROR(INDIRECT("datos!"&amp;HLOOKUP(R196,calculo_imp,2,FALSE)&amp;VLOOKUP(O196,calculo_prob,2,FALSE)),"")</f>
        <v>Moderado</v>
      </c>
      <c r="U196" s="95">
        <v>1</v>
      </c>
      <c r="V196" s="84" t="s">
        <v>1904</v>
      </c>
      <c r="W196" s="83" t="s">
        <v>1905</v>
      </c>
      <c r="X196" s="83" t="s">
        <v>1906</v>
      </c>
      <c r="Y196" s="83" t="s">
        <v>1907</v>
      </c>
      <c r="Z196" s="83" t="s">
        <v>1908</v>
      </c>
      <c r="AA196" s="83" t="s">
        <v>1909</v>
      </c>
      <c r="AB196" s="83" t="s">
        <v>1910</v>
      </c>
      <c r="AC196" s="83" t="s">
        <v>1911</v>
      </c>
      <c r="AD196" s="83" t="s">
        <v>372</v>
      </c>
      <c r="AE196" s="92" t="str">
        <f>IF(AF196="","",VLOOKUP(AF196,datos!$AT$6:$AU$9,2,0))</f>
        <v>Probabilidad</v>
      </c>
      <c r="AF196" s="84" t="s">
        <v>80</v>
      </c>
      <c r="AG196" s="84" t="s">
        <v>84</v>
      </c>
      <c r="AH196" s="87">
        <f>IF(AND(AF196="",AG196=""),"",IF(AF196="",0,VLOOKUP(AF196,datos!$AP$3:$AR$7,3,0))+IF(AG196="",0,VLOOKUP(AG196,datos!$AP$3:$AR$7,3,0)))</f>
        <v>0.4</v>
      </c>
      <c r="AI196" s="113" t="str">
        <f>IF(OR(AJ196="",AJ196=0),"",IF(AJ196&lt;=datos!$AC$3,datos!$AE$3,IF(AJ196&lt;=datos!$AC$4,datos!$AE$4,IF(AJ196&lt;=datos!$AC$5,datos!$AE$5,IF(AJ196&lt;=datos!$AC$6,datos!$AE$6,IF(AJ196&lt;=datos!$AC$7,datos!$AE$7,""))))))</f>
        <v>Baja</v>
      </c>
      <c r="AJ196" s="106">
        <f t="shared" si="25"/>
        <v>0.36</v>
      </c>
      <c r="AK196" s="107" t="str">
        <f>+IF(AL196&lt;=datos!$AD$11,datos!$AC$11,IF(AL196&lt;=datos!$AD$12,datos!$AC$12,IF(AL196&lt;=datos!$AD$13,datos!$AC$13,IF(AL196&lt;=datos!$AD$14,datos!$AC$14,IF(AL196&lt;=datos!$AD$15,datos!$AC$15,"")))))</f>
        <v>Leve</v>
      </c>
      <c r="AL196" s="106">
        <f t="shared" si="26"/>
        <v>0.2</v>
      </c>
      <c r="AM196" s="107" t="str">
        <f ca="1" t="shared" si="24"/>
        <v>Bajo</v>
      </c>
      <c r="AN196" s="139" t="s">
        <v>92</v>
      </c>
      <c r="AO196" s="137" t="s">
        <v>1993</v>
      </c>
      <c r="AP196" s="138">
        <v>44957</v>
      </c>
      <c r="AQ196" s="121" t="s">
        <v>1994</v>
      </c>
    </row>
    <row r="197" spans="1:43" ht="216.75" thickBot="1">
      <c r="A197" s="132">
        <v>89</v>
      </c>
      <c r="B197" s="84" t="s">
        <v>37</v>
      </c>
      <c r="C197" s="84" t="s">
        <v>1830</v>
      </c>
      <c r="D197" s="92" t="str">
        <f>_xlfn.IFERROR(VLOOKUP(B197,datos!$B$1:$C$21,2,0),"")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7" s="84" t="s">
        <v>55</v>
      </c>
      <c r="F197" s="84" t="s">
        <v>1870</v>
      </c>
      <c r="G197" s="84" t="s">
        <v>1871</v>
      </c>
      <c r="H197" s="84" t="s">
        <v>194</v>
      </c>
      <c r="I197" s="84" t="s">
        <v>238</v>
      </c>
      <c r="J197" s="84" t="s">
        <v>1872</v>
      </c>
      <c r="K197" s="84" t="s">
        <v>162</v>
      </c>
      <c r="L197" s="133" t="s">
        <v>167</v>
      </c>
      <c r="M197" s="121" t="s">
        <v>12</v>
      </c>
      <c r="N197" s="134">
        <v>105</v>
      </c>
      <c r="O197" s="130" t="str">
        <f>_xlfn.IFERROR(VLOOKUP(P197,datos!$AC$2:$AE$7,3,0),"")</f>
        <v>Media</v>
      </c>
      <c r="P197" s="123">
        <f>+IF(OR(N197="",N197=0),"",IF(N197&lt;=datos!$AD$3,datos!$AC$3,IF(AND(N197&gt;datos!$AD$3,N197&lt;=datos!$AD$4),datos!$AC$4,IF(AND(N197&gt;datos!$AD$4,N197&lt;=datos!$AD$5),datos!$AC$5,IF(AND(N197&gt;datos!$AD$5,N197&lt;=datos!$AD$6),datos!$AC$6,IF(N197&gt;datos!$AD$7,datos!$AC$7,0))))))</f>
        <v>0.6</v>
      </c>
      <c r="Q197" s="84" t="s">
        <v>144</v>
      </c>
      <c r="R197" s="125" t="str">
        <f>_xlfn.IFERROR(VLOOKUP(Q197,datos!$AB$10:$AC$21,2,0),"")</f>
        <v>Leve</v>
      </c>
      <c r="S197" s="123">
        <f>_xlfn.IFERROR(IF(OR(Q197=datos!$AB$10,Q197=datos!$AB$16),"",VLOOKUP(Q197,datos!$AB$10:$AD$21,3,0)),"")</f>
        <v>0.2</v>
      </c>
      <c r="T197" s="126" t="str">
        <f ca="1" t="shared" si="27"/>
        <v>Moderado</v>
      </c>
      <c r="U197" s="95">
        <v>1</v>
      </c>
      <c r="V197" s="84" t="s">
        <v>1912</v>
      </c>
      <c r="W197" s="83" t="s">
        <v>1913</v>
      </c>
      <c r="X197" s="83" t="s">
        <v>1914</v>
      </c>
      <c r="Y197" s="83" t="s">
        <v>1915</v>
      </c>
      <c r="Z197" s="83" t="s">
        <v>1916</v>
      </c>
      <c r="AA197" s="83" t="s">
        <v>1917</v>
      </c>
      <c r="AB197" s="83" t="s">
        <v>1918</v>
      </c>
      <c r="AC197" s="83" t="s">
        <v>1919</v>
      </c>
      <c r="AD197" s="83" t="s">
        <v>1920</v>
      </c>
      <c r="AE197" s="92" t="str">
        <f>IF(AF197="","",VLOOKUP(AF197,datos!$AT$6:$AU$9,2,0))</f>
        <v>Probabilidad</v>
      </c>
      <c r="AF197" s="84" t="s">
        <v>80</v>
      </c>
      <c r="AG197" s="84" t="s">
        <v>84</v>
      </c>
      <c r="AH197" s="87">
        <f>IF(AND(AF197="",AG197=""),"",IF(AF197="",0,VLOOKUP(AF197,datos!$AP$3:$AR$7,3,0))+IF(AG197="",0,VLOOKUP(AG197,datos!$AP$3:$AR$7,3,0)))</f>
        <v>0.4</v>
      </c>
      <c r="AI197" s="113" t="str">
        <f>IF(OR(AJ197="",AJ197=0),"",IF(AJ197&lt;=datos!$AC$3,datos!$AE$3,IF(AJ197&lt;=datos!$AC$4,datos!$AE$4,IF(AJ197&lt;=datos!$AC$5,datos!$AE$5,IF(AJ197&lt;=datos!$AC$6,datos!$AE$6,IF(AJ197&lt;=datos!$AC$7,datos!$AE$7,""))))))</f>
        <v>Baja</v>
      </c>
      <c r="AJ197" s="106">
        <f>IF(AE197="","",IF(U197=1,IF(AE197="Probabilidad",P197-(P197*AH197),P197),IF(AE197="Probabilidad",#REF!-(#REF!*AH197),#REF!)))</f>
        <v>0.36</v>
      </c>
      <c r="AK197" s="107" t="str">
        <f>+IF(AL197&lt;=datos!$AD$11,datos!$AC$11,IF(AL197&lt;=datos!$AD$12,datos!$AC$12,IF(AL197&lt;=datos!$AD$13,datos!$AC$13,IF(AL197&lt;=datos!$AD$14,datos!$AC$14,IF(AL197&lt;=datos!$AD$15,datos!$AC$15,"")))))</f>
        <v>Leve</v>
      </c>
      <c r="AL197" s="106">
        <f>IF(AE197="","",IF(U197=1,IF(AE197="Impacto",S197-(S197*AH197),S197),IF(AE197="Impacto",#REF!-(#REF!*AH197),#REF!)))</f>
        <v>0.2</v>
      </c>
      <c r="AM197" s="107" t="str">
        <f ca="1">_xlfn.IFERROR(INDIRECT("datos!"&amp;HLOOKUP(AK197,calculo_imp,2,FALSE)&amp;VLOOKUP(AI197,calculo_prob,2,FALSE)),"")</f>
        <v>Bajo</v>
      </c>
      <c r="AN197" s="139" t="s">
        <v>92</v>
      </c>
      <c r="AO197" s="137" t="s">
        <v>1995</v>
      </c>
      <c r="AP197" s="138">
        <v>44957</v>
      </c>
      <c r="AQ197" s="121" t="s">
        <v>1996</v>
      </c>
    </row>
    <row r="198" spans="1:43" ht="216.75" thickBot="1">
      <c r="A198" s="132">
        <v>90</v>
      </c>
      <c r="B198" s="84" t="s">
        <v>37</v>
      </c>
      <c r="C198" s="84" t="s">
        <v>207</v>
      </c>
      <c r="D198" s="92" t="str">
        <f>_xlfn.IFERROR(VLOOKUP(B198,datos!$B$1:$C$21,2,0),"")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8" s="84" t="s">
        <v>54</v>
      </c>
      <c r="F198" s="84" t="s">
        <v>1873</v>
      </c>
      <c r="G198" s="84" t="s">
        <v>1874</v>
      </c>
      <c r="H198" s="84" t="s">
        <v>194</v>
      </c>
      <c r="I198" s="84" t="s">
        <v>238</v>
      </c>
      <c r="J198" s="84" t="s">
        <v>1875</v>
      </c>
      <c r="K198" s="84" t="s">
        <v>162</v>
      </c>
      <c r="L198" s="133" t="s">
        <v>167</v>
      </c>
      <c r="M198" s="121" t="s">
        <v>12</v>
      </c>
      <c r="N198" s="134">
        <v>23</v>
      </c>
      <c r="O198" s="130" t="str">
        <f>_xlfn.IFERROR(VLOOKUP(P198,datos!$AC$2:$AE$7,3,0),"")</f>
        <v>Baja</v>
      </c>
      <c r="P198" s="123">
        <f>+IF(OR(N198="",N198=0),"",IF(N198&lt;=datos!$AD$3,datos!$AC$3,IF(AND(N198&gt;datos!$AD$3,N198&lt;=datos!$AD$4),datos!$AC$4,IF(AND(N198&gt;datos!$AD$4,N198&lt;=datos!$AD$5),datos!$AC$5,IF(AND(N198&gt;datos!$AD$5,N198&lt;=datos!$AD$6),datos!$AC$6,IF(N198&gt;datos!$AD$7,datos!$AC$7,0))))))</f>
        <v>0.4</v>
      </c>
      <c r="Q198" s="84" t="s">
        <v>144</v>
      </c>
      <c r="R198" s="125" t="str">
        <f>_xlfn.IFERROR(VLOOKUP(Q198,datos!$AB$10:$AC$21,2,0),"")</f>
        <v>Leve</v>
      </c>
      <c r="S198" s="123">
        <f>_xlfn.IFERROR(IF(OR(Q198=datos!$AB$10,Q198=datos!$AB$16),"",VLOOKUP(Q198,datos!$AB$10:$AD$21,3,0)),"")</f>
        <v>0.2</v>
      </c>
      <c r="T198" s="126" t="str">
        <f ca="1" t="shared" si="27"/>
        <v>Bajo</v>
      </c>
      <c r="U198" s="95">
        <v>1</v>
      </c>
      <c r="V198" s="84" t="s">
        <v>1921</v>
      </c>
      <c r="W198" s="83" t="s">
        <v>1922</v>
      </c>
      <c r="X198" s="83" t="s">
        <v>1923</v>
      </c>
      <c r="Y198" s="83" t="s">
        <v>1924</v>
      </c>
      <c r="Z198" s="83" t="s">
        <v>1925</v>
      </c>
      <c r="AA198" s="83" t="s">
        <v>1926</v>
      </c>
      <c r="AB198" s="83" t="s">
        <v>1927</v>
      </c>
      <c r="AC198" s="83" t="s">
        <v>1928</v>
      </c>
      <c r="AD198" s="83" t="s">
        <v>1920</v>
      </c>
      <c r="AE198" s="92" t="str">
        <f>IF(AF198="","",VLOOKUP(AF198,datos!$AT$6:$AU$9,2,0))</f>
        <v>Probabilidad</v>
      </c>
      <c r="AF198" s="84" t="s">
        <v>80</v>
      </c>
      <c r="AG198" s="84" t="s">
        <v>84</v>
      </c>
      <c r="AH198" s="87">
        <f>IF(AND(AF198="",AG198=""),"",IF(AF198="",0,VLOOKUP(AF198,datos!$AP$3:$AR$7,3,0))+IF(AG198="",0,VLOOKUP(AG198,datos!$AP$3:$AR$7,3,0)))</f>
        <v>0.4</v>
      </c>
      <c r="AI198" s="113" t="str">
        <f>IF(OR(AJ198="",AJ198=0),"",IF(AJ198&lt;=datos!$AC$3,datos!$AE$3,IF(AJ198&lt;=datos!$AC$4,datos!$AE$4,IF(AJ198&lt;=datos!$AC$5,datos!$AE$5,IF(AJ198&lt;=datos!$AC$6,datos!$AE$6,IF(AJ198&lt;=datos!$AC$7,datos!$AE$7,""))))))</f>
        <v>Baja</v>
      </c>
      <c r="AJ198" s="106">
        <f>IF(AE198="","",IF(U198=1,IF(AE198="Probabilidad",P198-(P198*AH198),P198),IF(AE198="Probabilidad",#REF!-(#REF!*AH198),#REF!)))</f>
        <v>0.24</v>
      </c>
      <c r="AK198" s="107" t="str">
        <f>+IF(AL198&lt;=datos!$AD$11,datos!$AC$11,IF(AL198&lt;=datos!$AD$12,datos!$AC$12,IF(AL198&lt;=datos!$AD$13,datos!$AC$13,IF(AL198&lt;=datos!$AD$14,datos!$AC$14,IF(AL198&lt;=datos!$AD$15,datos!$AC$15,"")))))</f>
        <v>Leve</v>
      </c>
      <c r="AL198" s="106">
        <f>IF(AE198="","",IF(U198=1,IF(AE198="Impacto",S198-(S198*AH198),S198),IF(AE198="Impacto",#REF!-(#REF!*AH198),#REF!)))</f>
        <v>0.2</v>
      </c>
      <c r="AM198" s="107" t="str">
        <f ca="1">_xlfn.IFERROR(INDIRECT("datos!"&amp;HLOOKUP(AK198,calculo_imp,2,FALSE)&amp;VLOOKUP(AI198,calculo_prob,2,FALSE)),"")</f>
        <v>Bajo</v>
      </c>
      <c r="AN198" s="139" t="s">
        <v>92</v>
      </c>
      <c r="AO198" s="137" t="s">
        <v>1997</v>
      </c>
      <c r="AP198" s="138">
        <v>44926</v>
      </c>
      <c r="AQ198" s="121" t="s">
        <v>1996</v>
      </c>
    </row>
    <row r="199" spans="1:43" ht="216.75" thickBot="1">
      <c r="A199" s="127">
        <v>91</v>
      </c>
      <c r="B199" s="82" t="s">
        <v>37</v>
      </c>
      <c r="C199" s="84" t="s">
        <v>207</v>
      </c>
      <c r="D199" s="92" t="str">
        <f>_xlfn.IFERROR(VLOOKUP(B199,datos!$B$1:$C$21,2,0),"")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199" s="82" t="s">
        <v>55</v>
      </c>
      <c r="F199" s="82" t="s">
        <v>1876</v>
      </c>
      <c r="G199" s="82" t="s">
        <v>1877</v>
      </c>
      <c r="H199" s="84" t="s">
        <v>194</v>
      </c>
      <c r="I199" s="84" t="s">
        <v>238</v>
      </c>
      <c r="J199" s="82" t="s">
        <v>1878</v>
      </c>
      <c r="K199" s="82" t="s">
        <v>162</v>
      </c>
      <c r="L199" s="128" t="s">
        <v>167</v>
      </c>
      <c r="M199" s="122" t="s">
        <v>12</v>
      </c>
      <c r="N199" s="129">
        <v>18</v>
      </c>
      <c r="O199" s="135" t="str">
        <f>_xlfn.IFERROR(VLOOKUP(P199,datos!$AC$2:$AE$7,3,0),"")</f>
        <v>Baja</v>
      </c>
      <c r="P199" s="131">
        <f>+IF(OR(N199="",N199=0),"",IF(N199&lt;=datos!$AD$3,datos!$AC$3,IF(AND(N199&gt;datos!$AD$3,N199&lt;=datos!$AD$4),datos!$AC$4,IF(AND(N199&gt;datos!$AD$4,N199&lt;=datos!$AD$5),datos!$AC$5,IF(AND(N199&gt;datos!$AD$5,N199&lt;=datos!$AD$6),datos!$AC$6,IF(N199&gt;datos!$AD$7,datos!$AC$7,0))))))</f>
        <v>0.4</v>
      </c>
      <c r="Q199" s="82" t="s">
        <v>144</v>
      </c>
      <c r="R199" s="136" t="str">
        <f>_xlfn.IFERROR(VLOOKUP(Q199,datos!$AB$10:$AC$21,2,0),"")</f>
        <v>Leve</v>
      </c>
      <c r="S199" s="131">
        <f>_xlfn.IFERROR(IF(OR(Q199=datos!$AB$10,Q199=datos!$AB$16),"",VLOOKUP(Q199,datos!$AB$10:$AD$21,3,0)),"")</f>
        <v>0.2</v>
      </c>
      <c r="T199" s="124" t="str">
        <f ca="1" t="shared" si="27"/>
        <v>Bajo</v>
      </c>
      <c r="U199" s="98">
        <v>1</v>
      </c>
      <c r="V199" s="82" t="s">
        <v>1929</v>
      </c>
      <c r="W199" s="81" t="s">
        <v>1930</v>
      </c>
      <c r="X199" s="81" t="s">
        <v>896</v>
      </c>
      <c r="Y199" s="81" t="s">
        <v>1931</v>
      </c>
      <c r="Z199" s="81" t="s">
        <v>1932</v>
      </c>
      <c r="AA199" s="81" t="s">
        <v>1933</v>
      </c>
      <c r="AB199" s="81" t="s">
        <v>1934</v>
      </c>
      <c r="AC199" s="81" t="s">
        <v>1935</v>
      </c>
      <c r="AD199" s="81" t="s">
        <v>1920</v>
      </c>
      <c r="AE199" s="90" t="str">
        <f>IF(AF199="","",VLOOKUP(AF199,datos!$AT$6:$AU$9,2,0))</f>
        <v>Probabilidad</v>
      </c>
      <c r="AF199" s="82" t="s">
        <v>80</v>
      </c>
      <c r="AG199" s="82" t="s">
        <v>84</v>
      </c>
      <c r="AH199" s="87">
        <f>IF(AND(AF199="",AG199=""),"",IF(AF199="",0,VLOOKUP(AF199,datos!$AP$3:$AR$7,3,0))+IF(AG199="",0,VLOOKUP(AG199,datos!$AP$3:$AR$7,3,0)))</f>
        <v>0.4</v>
      </c>
      <c r="AI199" s="113" t="str">
        <f>IF(OR(AJ199="",AJ199=0),"",IF(AJ199&lt;=datos!$AC$3,datos!$AE$3,IF(AJ199&lt;=datos!$AC$4,datos!$AE$4,IF(AJ199&lt;=datos!$AC$5,datos!$AE$5,IF(AJ199&lt;=datos!$AC$6,datos!$AE$6,IF(AJ199&lt;=datos!$AC$7,datos!$AE$7,""))))))</f>
        <v>Baja</v>
      </c>
      <c r="AJ199" s="106">
        <f>IF(AE199="","",IF(U199=1,IF(AE199="Probabilidad",P199-(P199*AH199),P199),IF(AE199="Probabilidad",#REF!-(#REF!*AH199),#REF!)))</f>
        <v>0.24</v>
      </c>
      <c r="AK199" s="107" t="str">
        <f>+IF(AL199&lt;=datos!$AD$11,datos!$AC$11,IF(AL199&lt;=datos!$AD$12,datos!$AC$12,IF(AL199&lt;=datos!$AD$13,datos!$AC$13,IF(AL199&lt;=datos!$AD$14,datos!$AC$14,IF(AL199&lt;=datos!$AD$15,datos!$AC$15,"")))))</f>
        <v>Leve</v>
      </c>
      <c r="AL199" s="106">
        <f>IF(AE199="","",IF(U199=1,IF(AE199="Impacto",S199-(S199*AH199),S199),IF(AE199="Impacto",#REF!-(#REF!*AH199),#REF!)))</f>
        <v>0.2</v>
      </c>
      <c r="AM199" s="107" t="str">
        <f ca="1">_xlfn.IFERROR(INDIRECT("datos!"&amp;HLOOKUP(AK199,calculo_imp,2,FALSE)&amp;VLOOKUP(AI199,calculo_prob,2,FALSE)),"")</f>
        <v>Bajo</v>
      </c>
      <c r="AN199" s="139" t="s">
        <v>92</v>
      </c>
      <c r="AO199" s="137" t="s">
        <v>1998</v>
      </c>
      <c r="AP199" s="138">
        <v>44957</v>
      </c>
      <c r="AQ199" s="121" t="s">
        <v>1996</v>
      </c>
    </row>
    <row r="200" spans="1:43" ht="216.75" thickBot="1">
      <c r="A200" s="132">
        <v>92</v>
      </c>
      <c r="B200" s="84" t="s">
        <v>37</v>
      </c>
      <c r="C200" s="84" t="s">
        <v>207</v>
      </c>
      <c r="D200" s="92" t="str">
        <f>_xlfn.IFERROR(VLOOKUP(B200,datos!$B$1:$C$21,2,0),"")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0" s="84" t="s">
        <v>55</v>
      </c>
      <c r="F200" s="84" t="s">
        <v>1879</v>
      </c>
      <c r="G200" s="84" t="s">
        <v>1880</v>
      </c>
      <c r="H200" s="84" t="s">
        <v>194</v>
      </c>
      <c r="I200" s="84" t="s">
        <v>238</v>
      </c>
      <c r="J200" s="84" t="s">
        <v>1881</v>
      </c>
      <c r="K200" s="84" t="s">
        <v>162</v>
      </c>
      <c r="L200" s="133" t="s">
        <v>167</v>
      </c>
      <c r="M200" s="121" t="s">
        <v>12</v>
      </c>
      <c r="N200" s="134">
        <v>27</v>
      </c>
      <c r="O200" s="130" t="str">
        <f>_xlfn.IFERROR(VLOOKUP(P200,datos!$AC$2:$AE$7,3,0),"")</f>
        <v>Media</v>
      </c>
      <c r="P200" s="123">
        <f>+IF(OR(N200="",N200=0),"",IF(N200&lt;=datos!$AD$3,datos!$AC$3,IF(AND(N200&gt;datos!$AD$3,N200&lt;=datos!$AD$4),datos!$AC$4,IF(AND(N200&gt;datos!$AD$4,N200&lt;=datos!$AD$5),datos!$AC$5,IF(AND(N200&gt;datos!$AD$5,N200&lt;=datos!$AD$6),datos!$AC$6,IF(N200&gt;datos!$AD$7,datos!$AC$7,0))))))</f>
        <v>0.6</v>
      </c>
      <c r="Q200" s="84" t="s">
        <v>144</v>
      </c>
      <c r="R200" s="125" t="str">
        <f>_xlfn.IFERROR(VLOOKUP(Q200,datos!$AB$10:$AC$21,2,0),"")</f>
        <v>Leve</v>
      </c>
      <c r="S200" s="123">
        <f>_xlfn.IFERROR(IF(OR(Q200=datos!$AB$10,Q200=datos!$AB$16),"",VLOOKUP(Q200,datos!$AB$10:$AD$21,3,0)),"")</f>
        <v>0.2</v>
      </c>
      <c r="T200" s="126" t="str">
        <f ca="1" t="shared" si="27"/>
        <v>Moderado</v>
      </c>
      <c r="U200" s="95">
        <v>1</v>
      </c>
      <c r="V200" s="84" t="s">
        <v>1936</v>
      </c>
      <c r="W200" s="83" t="s">
        <v>1937</v>
      </c>
      <c r="X200" s="83" t="s">
        <v>909</v>
      </c>
      <c r="Y200" s="83" t="s">
        <v>1938</v>
      </c>
      <c r="Z200" s="83" t="s">
        <v>1939</v>
      </c>
      <c r="AA200" s="83" t="s">
        <v>1926</v>
      </c>
      <c r="AB200" s="83" t="s">
        <v>1940</v>
      </c>
      <c r="AC200" s="83" t="s">
        <v>1941</v>
      </c>
      <c r="AD200" s="83" t="s">
        <v>1920</v>
      </c>
      <c r="AE200" s="92" t="str">
        <f>IF(AF200="","",VLOOKUP(AF200,datos!$AT$6:$AU$9,2,0))</f>
        <v>Probabilidad</v>
      </c>
      <c r="AF200" s="84" t="s">
        <v>81</v>
      </c>
      <c r="AG200" s="84" t="s">
        <v>84</v>
      </c>
      <c r="AH200" s="87">
        <f>IF(AND(AF200="",AG200=""),"",IF(AF200="",0,VLOOKUP(AF200,datos!$AP$3:$AR$7,3,0))+IF(AG200="",0,VLOOKUP(AG200,datos!$AP$3:$AR$7,3,0)))</f>
        <v>0.3</v>
      </c>
      <c r="AI200" s="113" t="str">
        <f>IF(OR(AJ200="",AJ200=0),"",IF(AJ200&lt;=datos!$AC$3,datos!$AE$3,IF(AJ200&lt;=datos!$AC$4,datos!$AE$4,IF(AJ200&lt;=datos!$AC$5,datos!$AE$5,IF(AJ200&lt;=datos!$AC$6,datos!$AE$6,IF(AJ200&lt;=datos!$AC$7,datos!$AE$7,""))))))</f>
        <v>Media</v>
      </c>
      <c r="AJ200" s="106">
        <f>IF(AE200="","",IF(U200=1,IF(AE200="Probabilidad",P200-(P200*AH200),P200),IF(AE200="Probabilidad",#REF!-(#REF!*AH200),#REF!)))</f>
        <v>0.42</v>
      </c>
      <c r="AK200" s="107" t="str">
        <f>+IF(AL200&lt;=datos!$AD$11,datos!$AC$11,IF(AL200&lt;=datos!$AD$12,datos!$AC$12,IF(AL200&lt;=datos!$AD$13,datos!$AC$13,IF(AL200&lt;=datos!$AD$14,datos!$AC$14,IF(AL200&lt;=datos!$AD$15,datos!$AC$15,"")))))</f>
        <v>Leve</v>
      </c>
      <c r="AL200" s="106">
        <f>IF(AE200="","",IF(U200=1,IF(AE200="Impacto",S200-(S200*AH200),S200),IF(AE200="Impacto",#REF!-(#REF!*AH200),#REF!)))</f>
        <v>0.2</v>
      </c>
      <c r="AM200" s="107" t="str">
        <f ca="1">_xlfn.IFERROR(INDIRECT("datos!"&amp;HLOOKUP(AK200,calculo_imp,2,FALSE)&amp;VLOOKUP(AI200,calculo_prob,2,FALSE)),"")</f>
        <v>Moderado</v>
      </c>
      <c r="AN200" s="139" t="s">
        <v>92</v>
      </c>
      <c r="AO200" s="137" t="s">
        <v>1999</v>
      </c>
      <c r="AP200" s="138">
        <v>44957</v>
      </c>
      <c r="AQ200" s="121" t="s">
        <v>1996</v>
      </c>
    </row>
    <row r="201" spans="1:43" ht="216.75" thickBot="1">
      <c r="A201" s="132">
        <v>93</v>
      </c>
      <c r="B201" s="84" t="s">
        <v>37</v>
      </c>
      <c r="C201" s="84" t="s">
        <v>207</v>
      </c>
      <c r="D201" s="92" t="str">
        <f>_xlfn.IFERROR(VLOOKUP(B201,datos!$B$1:$C$21,2,0),"")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1" s="84" t="s">
        <v>55</v>
      </c>
      <c r="F201" s="84" t="s">
        <v>1882</v>
      </c>
      <c r="G201" s="84" t="s">
        <v>1883</v>
      </c>
      <c r="H201" s="84" t="s">
        <v>194</v>
      </c>
      <c r="I201" s="84" t="s">
        <v>238</v>
      </c>
      <c r="J201" s="84" t="s">
        <v>1884</v>
      </c>
      <c r="K201" s="84" t="s">
        <v>162</v>
      </c>
      <c r="L201" s="133" t="s">
        <v>167</v>
      </c>
      <c r="M201" s="121" t="s">
        <v>12</v>
      </c>
      <c r="N201" s="134">
        <v>61</v>
      </c>
      <c r="O201" s="130" t="str">
        <f>_xlfn.IFERROR(VLOOKUP(P201,datos!$AC$2:$AE$7,3,0),"")</f>
        <v>Media</v>
      </c>
      <c r="P201" s="123">
        <f>+IF(OR(N201="",N201=0),"",IF(N201&lt;=datos!$AD$3,datos!$AC$3,IF(AND(N201&gt;datos!$AD$3,N201&lt;=datos!$AD$4),datos!$AC$4,IF(AND(N201&gt;datos!$AD$4,N201&lt;=datos!$AD$5),datos!$AC$5,IF(AND(N201&gt;datos!$AD$5,N201&lt;=datos!$AD$6),datos!$AC$6,IF(N201&gt;datos!$AD$7,datos!$AC$7,0))))))</f>
        <v>0.6</v>
      </c>
      <c r="Q201" s="84" t="s">
        <v>72</v>
      </c>
      <c r="R201" s="125" t="str">
        <f>_xlfn.IFERROR(VLOOKUP(Q201,datos!$AB$10:$AC$21,2,0),"")</f>
        <v>Moderado</v>
      </c>
      <c r="S201" s="123">
        <f>_xlfn.IFERROR(IF(OR(Q201=datos!$AB$10,Q201=datos!$AB$16),"",VLOOKUP(Q201,datos!$AB$10:$AD$21,3,0)),"")</f>
        <v>0.6</v>
      </c>
      <c r="T201" s="126" t="str">
        <f ca="1" t="shared" si="27"/>
        <v>Moderado</v>
      </c>
      <c r="U201" s="95">
        <v>1</v>
      </c>
      <c r="V201" s="84" t="s">
        <v>1942</v>
      </c>
      <c r="W201" s="83" t="s">
        <v>1943</v>
      </c>
      <c r="X201" s="83" t="s">
        <v>896</v>
      </c>
      <c r="Y201" s="83" t="s">
        <v>1944</v>
      </c>
      <c r="Z201" s="83" t="s">
        <v>1945</v>
      </c>
      <c r="AA201" s="83" t="s">
        <v>1946</v>
      </c>
      <c r="AB201" s="83" t="s">
        <v>1947</v>
      </c>
      <c r="AC201" s="83" t="s">
        <v>1948</v>
      </c>
      <c r="AD201" s="83" t="s">
        <v>372</v>
      </c>
      <c r="AE201" s="92" t="str">
        <f>IF(AF201="","",VLOOKUP(AF201,datos!$AT$6:$AU$9,2,0))</f>
        <v>Probabilidad</v>
      </c>
      <c r="AF201" s="84" t="s">
        <v>80</v>
      </c>
      <c r="AG201" s="84" t="s">
        <v>84</v>
      </c>
      <c r="AH201" s="87">
        <f>IF(AND(AF201="",AG201=""),"",IF(AF201="",0,VLOOKUP(AF201,datos!$AP$3:$AR$7,3,0))+IF(AG201="",0,VLOOKUP(AG201,datos!$AP$3:$AR$7,3,0)))</f>
        <v>0.4</v>
      </c>
      <c r="AI201" s="113" t="str">
        <f>IF(OR(AJ201="",AJ201=0),"",IF(AJ201&lt;=datos!$AC$3,datos!$AE$3,IF(AJ201&lt;=datos!$AC$4,datos!$AE$4,IF(AJ201&lt;=datos!$AC$5,datos!$AE$5,IF(AJ201&lt;=datos!$AC$6,datos!$AE$6,IF(AJ201&lt;=datos!$AC$7,datos!$AE$7,""))))))</f>
        <v>Baja</v>
      </c>
      <c r="AJ201" s="106">
        <f>IF(AE201="","",IF(U201=1,IF(AE201="Probabilidad",P201-(P201*AH201),P201),IF(AE201="Probabilidad",#REF!-(#REF!*AH201),#REF!)))</f>
        <v>0.36</v>
      </c>
      <c r="AK201" s="107" t="str">
        <f>+IF(AL201&lt;=datos!$AD$11,datos!$AC$11,IF(AL201&lt;=datos!$AD$12,datos!$AC$12,IF(AL201&lt;=datos!$AD$13,datos!$AC$13,IF(AL201&lt;=datos!$AD$14,datos!$AC$14,IF(AL201&lt;=datos!$AD$15,datos!$AC$15,"")))))</f>
        <v>Moderado</v>
      </c>
      <c r="AL201" s="106">
        <f>IF(AE201="","",IF(U201=1,IF(AE201="Impacto",S201-(S201*AH201),S201),IF(AE201="Impacto",#REF!-(#REF!*AH201),#REF!)))</f>
        <v>0.6</v>
      </c>
      <c r="AM201" s="107" t="str">
        <f ca="1">_xlfn.IFERROR(INDIRECT("datos!"&amp;HLOOKUP(AK201,calculo_imp,2,FALSE)&amp;VLOOKUP(AI201,calculo_prob,2,FALSE)),"")</f>
        <v>Moderado</v>
      </c>
      <c r="AN201" s="139" t="s">
        <v>92</v>
      </c>
      <c r="AO201" s="137" t="s">
        <v>2000</v>
      </c>
      <c r="AP201" s="138">
        <v>44957</v>
      </c>
      <c r="AQ201" s="121" t="s">
        <v>1994</v>
      </c>
    </row>
    <row r="202" spans="1:43" ht="216.75" thickBot="1">
      <c r="A202" s="132">
        <v>94</v>
      </c>
      <c r="B202" s="84" t="s">
        <v>37</v>
      </c>
      <c r="C202" s="84" t="s">
        <v>207</v>
      </c>
      <c r="D202" s="92" t="str">
        <f>_xlfn.IFERROR(VLOOKUP(B202,datos!$B$1:$C$21,2,0),"")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2" s="84" t="s">
        <v>54</v>
      </c>
      <c r="F202" s="84" t="s">
        <v>1885</v>
      </c>
      <c r="G202" s="84" t="s">
        <v>1886</v>
      </c>
      <c r="H202" s="84" t="s">
        <v>193</v>
      </c>
      <c r="I202" s="84" t="s">
        <v>1887</v>
      </c>
      <c r="J202" s="84" t="s">
        <v>1888</v>
      </c>
      <c r="K202" s="84" t="s">
        <v>162</v>
      </c>
      <c r="L202" s="133" t="s">
        <v>167</v>
      </c>
      <c r="M202" s="121" t="s">
        <v>12</v>
      </c>
      <c r="N202" s="134">
        <v>1053</v>
      </c>
      <c r="O202" s="130" t="str">
        <f>_xlfn.IFERROR(VLOOKUP(P202,datos!$AC$2:$AE$7,3,0),"")</f>
        <v>Alta</v>
      </c>
      <c r="P202" s="123">
        <f>+IF(OR(N202="",N202=0),"",IF(N202&lt;=datos!$AD$3,datos!$AC$3,IF(AND(N202&gt;datos!$AD$3,N202&lt;=datos!$AD$4),datos!$AC$4,IF(AND(N202&gt;datos!$AD$4,N202&lt;=datos!$AD$5),datos!$AC$5,IF(AND(N202&gt;datos!$AD$5,N202&lt;=datos!$AD$6),datos!$AC$6,IF(N202&gt;datos!$AD$7,datos!$AC$7,0))))))</f>
        <v>0.8</v>
      </c>
      <c r="Q202" s="84" t="s">
        <v>144</v>
      </c>
      <c r="R202" s="125" t="str">
        <f>_xlfn.IFERROR(VLOOKUP(Q202,datos!$AB$10:$AC$21,2,0),"")</f>
        <v>Leve</v>
      </c>
      <c r="S202" s="123">
        <f>_xlfn.IFERROR(IF(OR(Q202=datos!$AB$10,Q202=datos!$AB$16),"",VLOOKUP(Q202,datos!$AB$10:$AD$21,3,0)),"")</f>
        <v>0.2</v>
      </c>
      <c r="T202" s="126" t="str">
        <f ca="1" t="shared" si="27"/>
        <v>Moderado</v>
      </c>
      <c r="U202" s="95">
        <v>1</v>
      </c>
      <c r="V202" s="84" t="s">
        <v>1949</v>
      </c>
      <c r="W202" s="83" t="s">
        <v>1950</v>
      </c>
      <c r="X202" s="83" t="s">
        <v>1951</v>
      </c>
      <c r="Y202" s="83" t="s">
        <v>1952</v>
      </c>
      <c r="Z202" s="83" t="s">
        <v>1953</v>
      </c>
      <c r="AA202" s="83" t="s">
        <v>1954</v>
      </c>
      <c r="AB202" s="83" t="s">
        <v>1955</v>
      </c>
      <c r="AC202" s="83" t="s">
        <v>1949</v>
      </c>
      <c r="AD202" s="83" t="s">
        <v>372</v>
      </c>
      <c r="AE202" s="92" t="str">
        <f>IF(AF202="","",VLOOKUP(AF202,datos!$AT$6:$AU$9,2,0))</f>
        <v>Probabilidad</v>
      </c>
      <c r="AF202" s="84" t="s">
        <v>80</v>
      </c>
      <c r="AG202" s="84" t="s">
        <v>84</v>
      </c>
      <c r="AH202" s="87">
        <f>IF(AND(AF202="",AG202=""),"",IF(AF202="",0,VLOOKUP(AF202,datos!$AP$3:$AR$7,3,0))+IF(AG202="",0,VLOOKUP(AG202,datos!$AP$3:$AR$7,3,0)))</f>
        <v>0.4</v>
      </c>
      <c r="AI202" s="113" t="str">
        <f>IF(OR(AJ202="",AJ202=0),"",IF(AJ202&lt;=datos!$AC$3,datos!$AE$3,IF(AJ202&lt;=datos!$AC$4,datos!$AE$4,IF(AJ202&lt;=datos!$AC$5,datos!$AE$5,IF(AJ202&lt;=datos!$AC$6,datos!$AE$6,IF(AJ202&lt;=datos!$AC$7,datos!$AE$7,""))))))</f>
        <v>Media</v>
      </c>
      <c r="AJ202" s="106">
        <f>IF(AE202="","",IF(U202=1,IF(AE202="Probabilidad",P202-(P202*AH202),P202),IF(AE202="Probabilidad",#REF!-(#REF!*AH202),#REF!)))</f>
        <v>0.48</v>
      </c>
      <c r="AK202" s="107" t="str">
        <f>+IF(AL202&lt;=datos!$AD$11,datos!$AC$11,IF(AL202&lt;=datos!$AD$12,datos!$AC$12,IF(AL202&lt;=datos!$AD$13,datos!$AC$13,IF(AL202&lt;=datos!$AD$14,datos!$AC$14,IF(AL202&lt;=datos!$AD$15,datos!$AC$15,"")))))</f>
        <v>Leve</v>
      </c>
      <c r="AL202" s="106">
        <f>IF(AE202="","",IF(U202=1,IF(AE202="Impacto",S202-(S202*AH202),S202),IF(AE202="Impacto",#REF!-(#REF!*AH202),#REF!)))</f>
        <v>0.2</v>
      </c>
      <c r="AM202" s="107" t="str">
        <f aca="true" ca="1" t="shared" si="28" ref="AM202:AM207">_xlfn.IFERROR(INDIRECT("datos!"&amp;HLOOKUP(AK202,calculo_imp,2,FALSE)&amp;VLOOKUP(AI202,calculo_prob,2,FALSE)),"")</f>
        <v>Moderado</v>
      </c>
      <c r="AN202" s="139" t="s">
        <v>92</v>
      </c>
      <c r="AO202" s="137" t="s">
        <v>2001</v>
      </c>
      <c r="AP202" s="138">
        <v>44957</v>
      </c>
      <c r="AQ202" s="121" t="s">
        <v>1996</v>
      </c>
    </row>
    <row r="203" spans="1:43" ht="216.75" thickBot="1">
      <c r="A203" s="132">
        <v>95</v>
      </c>
      <c r="B203" s="84" t="s">
        <v>37</v>
      </c>
      <c r="C203" s="84" t="s">
        <v>1830</v>
      </c>
      <c r="D203" s="92" t="str">
        <f>_xlfn.IFERROR(VLOOKUP(B203,datos!$B$1:$C$21,2,0),"")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3" s="84" t="s">
        <v>53</v>
      </c>
      <c r="F203" s="84" t="s">
        <v>1889</v>
      </c>
      <c r="G203" s="84" t="s">
        <v>1890</v>
      </c>
      <c r="H203" s="84" t="s">
        <v>193</v>
      </c>
      <c r="I203" s="84" t="s">
        <v>1887</v>
      </c>
      <c r="J203" s="84" t="s">
        <v>1891</v>
      </c>
      <c r="K203" s="84" t="s">
        <v>162</v>
      </c>
      <c r="L203" s="133" t="s">
        <v>167</v>
      </c>
      <c r="M203" s="121" t="s">
        <v>12</v>
      </c>
      <c r="N203" s="134">
        <v>195</v>
      </c>
      <c r="O203" s="130" t="str">
        <f>_xlfn.IFERROR(VLOOKUP(P203,datos!$AC$2:$AE$7,3,0),"")</f>
        <v>Media</v>
      </c>
      <c r="P203" s="123">
        <f>+IF(OR(N203="",N203=0),"",IF(N203&lt;=datos!$AD$3,datos!$AC$3,IF(AND(N203&gt;datos!$AD$3,N203&lt;=datos!$AD$4),datos!$AC$4,IF(AND(N203&gt;datos!$AD$4,N203&lt;=datos!$AD$5),datos!$AC$5,IF(AND(N203&gt;datos!$AD$5,N203&lt;=datos!$AD$6),datos!$AC$6,IF(N203&gt;datos!$AD$7,datos!$AC$7,0))))))</f>
        <v>0.6</v>
      </c>
      <c r="Q203" s="84" t="s">
        <v>75</v>
      </c>
      <c r="R203" s="125" t="str">
        <f>_xlfn.IFERROR(VLOOKUP(Q203,datos!$AB$10:$AC$21,2,0),"")</f>
        <v>Leve</v>
      </c>
      <c r="S203" s="123">
        <f>_xlfn.IFERROR(IF(OR(Q203=datos!$AB$10,Q203=datos!$AB$16),"",VLOOKUP(Q203,datos!$AB$10:$AD$21,3,0)),"")</f>
        <v>0.2</v>
      </c>
      <c r="T203" s="126" t="str">
        <f ca="1" t="shared" si="27"/>
        <v>Moderado</v>
      </c>
      <c r="U203" s="95">
        <v>1</v>
      </c>
      <c r="V203" s="84" t="s">
        <v>1956</v>
      </c>
      <c r="W203" s="83" t="s">
        <v>1957</v>
      </c>
      <c r="X203" s="83" t="s">
        <v>896</v>
      </c>
      <c r="Y203" s="83" t="s">
        <v>1958</v>
      </c>
      <c r="Z203" s="83" t="s">
        <v>1959</v>
      </c>
      <c r="AA203" s="83" t="s">
        <v>1960</v>
      </c>
      <c r="AB203" s="83" t="s">
        <v>1961</v>
      </c>
      <c r="AC203" s="83" t="s">
        <v>1962</v>
      </c>
      <c r="AD203" s="83" t="s">
        <v>1963</v>
      </c>
      <c r="AE203" s="92" t="str">
        <f>IF(AF203="","",VLOOKUP(AF203,datos!$AT$6:$AU$9,2,0))</f>
        <v>Probabilidad</v>
      </c>
      <c r="AF203" s="84" t="s">
        <v>81</v>
      </c>
      <c r="AG203" s="84" t="s">
        <v>84</v>
      </c>
      <c r="AH203" s="87">
        <f>IF(AND(AF203="",AG203=""),"",IF(AF203="",0,VLOOKUP(AF203,datos!$AP$3:$AR$7,3,0))+IF(AG203="",0,VLOOKUP(AG203,datos!$AP$3:$AR$7,3,0)))</f>
        <v>0.3</v>
      </c>
      <c r="AI203" s="113" t="str">
        <f>IF(OR(AJ203="",AJ203=0),"",IF(AJ203&lt;=datos!$AC$3,datos!$AE$3,IF(AJ203&lt;=datos!$AC$4,datos!$AE$4,IF(AJ203&lt;=datos!$AC$5,datos!$AE$5,IF(AJ203&lt;=datos!$AC$6,datos!$AE$6,IF(AJ203&lt;=datos!$AC$7,datos!$AE$7,""))))))</f>
        <v>Media</v>
      </c>
      <c r="AJ203" s="106">
        <f>IF(AE203="","",IF(U203=1,IF(AE203="Probabilidad",P203-(P203*AH203),P203),IF(AE203="Probabilidad",#REF!-(#REF!*AH203),#REF!)))</f>
        <v>0.42</v>
      </c>
      <c r="AK203" s="107" t="str">
        <f>+IF(AL203&lt;=datos!$AD$11,datos!$AC$11,IF(AL203&lt;=datos!$AD$12,datos!$AC$12,IF(AL203&lt;=datos!$AD$13,datos!$AC$13,IF(AL203&lt;=datos!$AD$14,datos!$AC$14,IF(AL203&lt;=datos!$AD$15,datos!$AC$15,"")))))</f>
        <v>Leve</v>
      </c>
      <c r="AL203" s="106">
        <f>IF(AE203="","",IF(U203=1,IF(AE203="Impacto",S203-(S203*AH203),S203),IF(AE203="Impacto",#REF!-(#REF!*AH203),#REF!)))</f>
        <v>0.2</v>
      </c>
      <c r="AM203" s="107" t="str">
        <f ca="1" t="shared" si="28"/>
        <v>Moderado</v>
      </c>
      <c r="AN203" s="139" t="s">
        <v>92</v>
      </c>
      <c r="AO203" s="137" t="s">
        <v>2002</v>
      </c>
      <c r="AP203" s="138">
        <v>44957</v>
      </c>
      <c r="AQ203" s="121" t="s">
        <v>1994</v>
      </c>
    </row>
    <row r="204" spans="1:43" ht="216.75" thickBot="1">
      <c r="A204" s="127">
        <v>96</v>
      </c>
      <c r="B204" s="82" t="s">
        <v>37</v>
      </c>
      <c r="C204" s="84" t="s">
        <v>1830</v>
      </c>
      <c r="D204" s="92" t="str">
        <f>_xlfn.IFERROR(VLOOKUP(B204,datos!$B$1:$C$21,2,0),"")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4" s="82" t="s">
        <v>53</v>
      </c>
      <c r="F204" s="82" t="s">
        <v>1892</v>
      </c>
      <c r="G204" s="82" t="s">
        <v>1893</v>
      </c>
      <c r="H204" s="84" t="s">
        <v>194</v>
      </c>
      <c r="I204" s="84" t="s">
        <v>238</v>
      </c>
      <c r="J204" s="82" t="s">
        <v>1894</v>
      </c>
      <c r="K204" s="82" t="s">
        <v>162</v>
      </c>
      <c r="L204" s="128" t="s">
        <v>167</v>
      </c>
      <c r="M204" s="122" t="s">
        <v>12</v>
      </c>
      <c r="N204" s="129">
        <v>110</v>
      </c>
      <c r="O204" s="135" t="str">
        <f>_xlfn.IFERROR(VLOOKUP(P204,datos!$AC$2:$AE$7,3,0),"")</f>
        <v>Media</v>
      </c>
      <c r="P204" s="131">
        <f>+IF(OR(N204="",N204=0),"",IF(N204&lt;=datos!$AD$3,datos!$AC$3,IF(AND(N204&gt;datos!$AD$3,N204&lt;=datos!$AD$4),datos!$AC$4,IF(AND(N204&gt;datos!$AD$4,N204&lt;=datos!$AD$5),datos!$AC$5,IF(AND(N204&gt;datos!$AD$5,N204&lt;=datos!$AD$6),datos!$AC$6,IF(N204&gt;datos!$AD$7,datos!$AC$7,0))))))</f>
        <v>0.6</v>
      </c>
      <c r="Q204" s="82" t="s">
        <v>72</v>
      </c>
      <c r="R204" s="136" t="str">
        <f>_xlfn.IFERROR(VLOOKUP(Q204,datos!$AB$10:$AC$21,2,0),"")</f>
        <v>Moderado</v>
      </c>
      <c r="S204" s="131">
        <f>_xlfn.IFERROR(IF(OR(Q204=datos!$AB$10,Q204=datos!$AB$16),"",VLOOKUP(Q204,datos!$AB$10:$AD$21,3,0)),"")</f>
        <v>0.6</v>
      </c>
      <c r="T204" s="124" t="str">
        <f ca="1" t="shared" si="27"/>
        <v>Moderado</v>
      </c>
      <c r="U204" s="98">
        <v>1</v>
      </c>
      <c r="V204" s="82" t="s">
        <v>1964</v>
      </c>
      <c r="W204" s="81" t="s">
        <v>1943</v>
      </c>
      <c r="X204" s="81" t="s">
        <v>896</v>
      </c>
      <c r="Y204" s="81" t="s">
        <v>1965</v>
      </c>
      <c r="Z204" s="81" t="s">
        <v>1966</v>
      </c>
      <c r="AA204" s="81" t="s">
        <v>1967</v>
      </c>
      <c r="AB204" s="81" t="s">
        <v>1968</v>
      </c>
      <c r="AC204" s="81" t="s">
        <v>1969</v>
      </c>
      <c r="AD204" s="81" t="s">
        <v>1963</v>
      </c>
      <c r="AE204" s="90" t="str">
        <f>IF(AF204="","",VLOOKUP(AF204,datos!$AT$6:$AU$9,2,0))</f>
        <v>Probabilidad</v>
      </c>
      <c r="AF204" s="82" t="s">
        <v>81</v>
      </c>
      <c r="AG204" s="82" t="s">
        <v>84</v>
      </c>
      <c r="AH204" s="87">
        <f>IF(AND(AF204="",AG204=""),"",IF(AF204="",0,VLOOKUP(AF204,datos!$AP$3:$AR$7,3,0))+IF(AG204="",0,VLOOKUP(AG204,datos!$AP$3:$AR$7,3,0)))</f>
        <v>0.3</v>
      </c>
      <c r="AI204" s="113" t="str">
        <f>IF(OR(AJ204="",AJ204=0),"",IF(AJ204&lt;=datos!$AC$3,datos!$AE$3,IF(AJ204&lt;=datos!$AC$4,datos!$AE$4,IF(AJ204&lt;=datos!$AC$5,datos!$AE$5,IF(AJ204&lt;=datos!$AC$6,datos!$AE$6,IF(AJ204&lt;=datos!$AC$7,datos!$AE$7,""))))))</f>
        <v>Media</v>
      </c>
      <c r="AJ204" s="106">
        <f>IF(AE204="","",IF(U204=1,IF(AE204="Probabilidad",P204-(P204*AH204),P204),IF(AE204="Probabilidad",#REF!-(#REF!*AH204),#REF!)))</f>
        <v>0.42</v>
      </c>
      <c r="AK204" s="107" t="str">
        <f>+IF(AL204&lt;=datos!$AD$11,datos!$AC$11,IF(AL204&lt;=datos!$AD$12,datos!$AC$12,IF(AL204&lt;=datos!$AD$13,datos!$AC$13,IF(AL204&lt;=datos!$AD$14,datos!$AC$14,IF(AL204&lt;=datos!$AD$15,datos!$AC$15,"")))))</f>
        <v>Moderado</v>
      </c>
      <c r="AL204" s="106">
        <f>IF(AE204="","",IF(U204=1,IF(AE204="Impacto",S204-(S204*AH204),S204),IF(AE204="Impacto",#REF!-(#REF!*AH204),#REF!)))</f>
        <v>0.6</v>
      </c>
      <c r="AM204" s="107" t="str">
        <f ca="1" t="shared" si="28"/>
        <v>Moderado</v>
      </c>
      <c r="AN204" s="139" t="s">
        <v>92</v>
      </c>
      <c r="AO204" s="137" t="s">
        <v>2003</v>
      </c>
      <c r="AP204" s="138">
        <v>44926</v>
      </c>
      <c r="AQ204" s="121" t="s">
        <v>1994</v>
      </c>
    </row>
    <row r="205" spans="1:43" ht="216.75" thickBot="1">
      <c r="A205" s="127">
        <v>97</v>
      </c>
      <c r="B205" s="82" t="s">
        <v>37</v>
      </c>
      <c r="C205" s="84" t="s">
        <v>1830</v>
      </c>
      <c r="D205" s="92" t="str">
        <f>_xlfn.IFERROR(VLOOKUP(B205,datos!$B$1:$C$21,2,0),"")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5" s="82" t="s">
        <v>54</v>
      </c>
      <c r="F205" s="82" t="s">
        <v>1895</v>
      </c>
      <c r="G205" s="82" t="s">
        <v>1896</v>
      </c>
      <c r="H205" s="84" t="s">
        <v>194</v>
      </c>
      <c r="I205" s="84" t="s">
        <v>238</v>
      </c>
      <c r="J205" s="82" t="s">
        <v>1897</v>
      </c>
      <c r="K205" s="82" t="s">
        <v>162</v>
      </c>
      <c r="L205" s="128" t="s">
        <v>167</v>
      </c>
      <c r="M205" s="122" t="s">
        <v>12</v>
      </c>
      <c r="N205" s="129">
        <v>5985</v>
      </c>
      <c r="O205" s="135" t="str">
        <f>_xlfn.IFERROR(VLOOKUP(P205,datos!$AC$2:$AE$7,3,0),"")</f>
        <v>Muy Alta</v>
      </c>
      <c r="P205" s="131">
        <f>+IF(OR(N205="",N205=0),"",IF(N205&lt;=datos!$AD$3,datos!$AC$3,IF(AND(N205&gt;datos!$AD$3,N205&lt;=datos!$AD$4),datos!$AC$4,IF(AND(N205&gt;datos!$AD$4,N205&lt;=datos!$AD$5),datos!$AC$5,IF(AND(N205&gt;datos!$AD$5,N205&lt;=datos!$AD$6),datos!$AC$6,IF(N205&gt;datos!$AD$7,datos!$AC$7,0))))))</f>
        <v>1</v>
      </c>
      <c r="Q205" s="82" t="s">
        <v>144</v>
      </c>
      <c r="R205" s="136" t="str">
        <f>_xlfn.IFERROR(VLOOKUP(Q205,datos!$AB$10:$AC$21,2,0),"")</f>
        <v>Leve</v>
      </c>
      <c r="S205" s="131">
        <f>_xlfn.IFERROR(IF(OR(Q205=datos!$AB$10,Q205=datos!$AB$16),"",VLOOKUP(Q205,datos!$AB$10:$AD$21,3,0)),"")</f>
        <v>0.2</v>
      </c>
      <c r="T205" s="124" t="str">
        <f ca="1" t="shared" si="27"/>
        <v>Alto</v>
      </c>
      <c r="U205" s="98">
        <v>1</v>
      </c>
      <c r="V205" s="82" t="s">
        <v>1970</v>
      </c>
      <c r="W205" s="81" t="s">
        <v>1971</v>
      </c>
      <c r="X205" s="81" t="s">
        <v>1972</v>
      </c>
      <c r="Y205" s="81" t="s">
        <v>1973</v>
      </c>
      <c r="Z205" s="81" t="s">
        <v>1974</v>
      </c>
      <c r="AA205" s="81" t="s">
        <v>1975</v>
      </c>
      <c r="AB205" s="81" t="s">
        <v>1976</v>
      </c>
      <c r="AC205" s="81" t="s">
        <v>1977</v>
      </c>
      <c r="AD205" s="81" t="s">
        <v>1978</v>
      </c>
      <c r="AE205" s="90" t="str">
        <f>IF(AF205="","",VLOOKUP(AF205,datos!$AT$6:$AU$9,2,0))</f>
        <v>Probabilidad</v>
      </c>
      <c r="AF205" s="82" t="s">
        <v>80</v>
      </c>
      <c r="AG205" s="82" t="s">
        <v>84</v>
      </c>
      <c r="AH205" s="87">
        <f>IF(AND(AF205="",AG205=""),"",IF(AF205="",0,VLOOKUP(AF205,datos!$AP$3:$AR$7,3,0))+IF(AG205="",0,VLOOKUP(AG205,datos!$AP$3:$AR$7,3,0)))</f>
        <v>0.4</v>
      </c>
      <c r="AI205" s="113" t="str">
        <f>IF(OR(AJ205="",AJ205=0),"",IF(AJ205&lt;=datos!$AC$3,datos!$AE$3,IF(AJ205&lt;=datos!$AC$4,datos!$AE$4,IF(AJ205&lt;=datos!$AC$5,datos!$AE$5,IF(AJ205&lt;=datos!$AC$6,datos!$AE$6,IF(AJ205&lt;=datos!$AC$7,datos!$AE$7,""))))))</f>
        <v>Media</v>
      </c>
      <c r="AJ205" s="106">
        <f>IF(AE205="","",IF(U205=1,IF(AE205="Probabilidad",P205-(P205*AH205),P205),IF(AE205="Probabilidad",#REF!-(#REF!*AH205),#REF!)))</f>
        <v>0.6</v>
      </c>
      <c r="AK205" s="107" t="str">
        <f>+IF(AL205&lt;=datos!$AD$11,datos!$AC$11,IF(AL205&lt;=datos!$AD$12,datos!$AC$12,IF(AL205&lt;=datos!$AD$13,datos!$AC$13,IF(AL205&lt;=datos!$AD$14,datos!$AC$14,IF(AL205&lt;=datos!$AD$15,datos!$AC$15,"")))))</f>
        <v>Leve</v>
      </c>
      <c r="AL205" s="106">
        <f>IF(AE205="","",IF(U205=1,IF(AE205="Impacto",S205-(S205*AH205),S205),IF(AE205="Impacto",#REF!-(#REF!*AH205),#REF!)))</f>
        <v>0.2</v>
      </c>
      <c r="AM205" s="107" t="str">
        <f ca="1" t="shared" si="28"/>
        <v>Moderado</v>
      </c>
      <c r="AN205" s="139" t="s">
        <v>92</v>
      </c>
      <c r="AO205" s="137" t="s">
        <v>2004</v>
      </c>
      <c r="AP205" s="138">
        <v>44957</v>
      </c>
      <c r="AQ205" s="121" t="s">
        <v>2005</v>
      </c>
    </row>
    <row r="206" spans="1:43" ht="216.75" thickBot="1">
      <c r="A206" s="132">
        <v>98</v>
      </c>
      <c r="B206" s="84" t="s">
        <v>37</v>
      </c>
      <c r="C206" s="84" t="s">
        <v>209</v>
      </c>
      <c r="D206" s="92" t="str">
        <f>_xlfn.IFERROR(VLOOKUP(B206,datos!$B$1:$C$21,2,0),"")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6" s="84" t="s">
        <v>55</v>
      </c>
      <c r="F206" s="84" t="s">
        <v>1898</v>
      </c>
      <c r="G206" s="84" t="s">
        <v>1899</v>
      </c>
      <c r="H206" s="84" t="s">
        <v>194</v>
      </c>
      <c r="I206" s="84" t="s">
        <v>238</v>
      </c>
      <c r="J206" s="84" t="s">
        <v>1900</v>
      </c>
      <c r="K206" s="84" t="s">
        <v>162</v>
      </c>
      <c r="L206" s="133" t="s">
        <v>59</v>
      </c>
      <c r="M206" s="121" t="s">
        <v>233</v>
      </c>
      <c r="N206" s="134">
        <v>12</v>
      </c>
      <c r="O206" s="130" t="str">
        <f>_xlfn.IFERROR(VLOOKUP(P206,datos!$AC$2:$AE$7,3,0),"")</f>
        <v>Baja</v>
      </c>
      <c r="P206" s="123">
        <f>+IF(OR(N206="",N206=0),"",IF(N206&lt;=datos!$AD$3,datos!$AC$3,IF(AND(N206&gt;datos!$AD$3,N206&lt;=datos!$AD$4),datos!$AC$4,IF(AND(N206&gt;datos!$AD$4,N206&lt;=datos!$AD$5),datos!$AC$5,IF(AND(N206&gt;datos!$AD$5,N206&lt;=datos!$AD$6),datos!$AC$6,IF(N206&gt;datos!$AD$7,datos!$AC$7,0))))))</f>
        <v>0.4</v>
      </c>
      <c r="Q206" s="84" t="s">
        <v>149</v>
      </c>
      <c r="R206" s="125" t="str">
        <f>_xlfn.IFERROR(VLOOKUP(Q206,datos!$AB$10:$AC$21,2,0),"")</f>
        <v>Menor</v>
      </c>
      <c r="S206" s="123">
        <f>_xlfn.IFERROR(IF(OR(Q206=datos!$AB$10,Q206=datos!$AB$16),"",VLOOKUP(Q206,datos!$AB$10:$AD$21,3,0)),"")</f>
        <v>0.4</v>
      </c>
      <c r="T206" s="126" t="str">
        <f ca="1" t="shared" si="27"/>
        <v>Moderado</v>
      </c>
      <c r="U206" s="95">
        <v>1</v>
      </c>
      <c r="V206" s="84" t="s">
        <v>1979</v>
      </c>
      <c r="W206" s="83" t="s">
        <v>1980</v>
      </c>
      <c r="X206" s="83" t="s">
        <v>279</v>
      </c>
      <c r="Y206" s="83" t="s">
        <v>1981</v>
      </c>
      <c r="Z206" s="83" t="s">
        <v>1982</v>
      </c>
      <c r="AA206" s="83" t="s">
        <v>1983</v>
      </c>
      <c r="AB206" s="83" t="s">
        <v>1984</v>
      </c>
      <c r="AC206" s="83" t="s">
        <v>1985</v>
      </c>
      <c r="AD206" s="83" t="s">
        <v>1986</v>
      </c>
      <c r="AE206" s="92" t="str">
        <f>IF(AF206="","",VLOOKUP(AF206,datos!$AT$6:$AU$9,2,0))</f>
        <v>Probabilidad</v>
      </c>
      <c r="AF206" s="84" t="s">
        <v>80</v>
      </c>
      <c r="AG206" s="84" t="s">
        <v>84</v>
      </c>
      <c r="AH206" s="87">
        <f>IF(AND(AF206="",AG206=""),"",IF(AF206="",0,VLOOKUP(AF206,datos!$AP$3:$AR$7,3,0))+IF(AG206="",0,VLOOKUP(AG206,datos!$AP$3:$AR$7,3,0)))</f>
        <v>0.4</v>
      </c>
      <c r="AI206" s="113" t="str">
        <f>IF(OR(AJ206="",AJ206=0),"",IF(AJ206&lt;=datos!$AC$3,datos!$AE$3,IF(AJ206&lt;=datos!$AC$4,datos!$AE$4,IF(AJ206&lt;=datos!$AC$5,datos!$AE$5,IF(AJ206&lt;=datos!$AC$6,datos!$AE$6,IF(AJ206&lt;=datos!$AC$7,datos!$AE$7,""))))))</f>
        <v>Baja</v>
      </c>
      <c r="AJ206" s="106">
        <f>IF(AE206="","",IF(U206=1,IF(AE206="Probabilidad",P206-(P206*AH206),P206),IF(AE206="Probabilidad",#REF!-(#REF!*AH206),#REF!)))</f>
        <v>0.24</v>
      </c>
      <c r="AK206" s="107" t="str">
        <f>+IF(AL206&lt;=datos!$AD$11,datos!$AC$11,IF(AL206&lt;=datos!$AD$12,datos!$AC$12,IF(AL206&lt;=datos!$AD$13,datos!$AC$13,IF(AL206&lt;=datos!$AD$14,datos!$AC$14,IF(AL206&lt;=datos!$AD$15,datos!$AC$15,"")))))</f>
        <v>Menor</v>
      </c>
      <c r="AL206" s="106">
        <f>IF(AE206="","",IF(U206=1,IF(AE206="Impacto",S206-(S206*AH206),S206),IF(AE206="Impacto",#REF!-(#REF!*AH206),#REF!)))</f>
        <v>0.4</v>
      </c>
      <c r="AM206" s="107" t="str">
        <f ca="1" t="shared" si="28"/>
        <v>Moderado</v>
      </c>
      <c r="AN206" s="139" t="s">
        <v>92</v>
      </c>
      <c r="AO206" s="137" t="s">
        <v>2006</v>
      </c>
      <c r="AP206" s="138">
        <v>45291</v>
      </c>
      <c r="AQ206" s="121" t="s">
        <v>2007</v>
      </c>
    </row>
    <row r="207" spans="1:43" ht="216.75" thickBot="1">
      <c r="A207" s="132">
        <v>99</v>
      </c>
      <c r="B207" s="84" t="s">
        <v>37</v>
      </c>
      <c r="C207" s="84" t="s">
        <v>209</v>
      </c>
      <c r="D207" s="92" t="str">
        <f>_xlfn.IFERROR(VLOOKUP(B207,datos!$B$1:$C$21,2,0),"")</f>
        <v>Gestionar el proceso de Talento Humano durante el ciclo de vida del servidor público (vinculación, permanencia y retiro) en todas las Dependencias de la SDS, a través de la vinculación de los servidores públicos, el trámite de situaciones administrativas, el desarrollo de las actividades del Sistema de Gestión de Seguridad y Salud en el Trabajo, el desarrollo de los Planes de Bienestar y de Capacitaciones y la administración del personal, con el fin de proveer, fortalecer y mantener el Talento Humano competente, motivado y comprometido con el logro de los objetivos institucionales durante la vigencia.</v>
      </c>
      <c r="E207" s="84" t="s">
        <v>55</v>
      </c>
      <c r="F207" s="84" t="s">
        <v>1901</v>
      </c>
      <c r="G207" s="84" t="s">
        <v>1902</v>
      </c>
      <c r="H207" s="84" t="s">
        <v>193</v>
      </c>
      <c r="I207" s="84" t="s">
        <v>238</v>
      </c>
      <c r="J207" s="84" t="s">
        <v>1903</v>
      </c>
      <c r="K207" s="84" t="s">
        <v>162</v>
      </c>
      <c r="L207" s="133" t="s">
        <v>167</v>
      </c>
      <c r="M207" s="121" t="s">
        <v>233</v>
      </c>
      <c r="N207" s="134">
        <v>60</v>
      </c>
      <c r="O207" s="130" t="str">
        <f>_xlfn.IFERROR(VLOOKUP(P207,datos!$AC$2:$AE$7,3,0),"")</f>
        <v>Media</v>
      </c>
      <c r="P207" s="123">
        <f>+IF(OR(N207="",N207=0),"",IF(N207&lt;=datos!$AD$3,datos!$AC$3,IF(AND(N207&gt;datos!$AD$3,N207&lt;=datos!$AD$4),datos!$AC$4,IF(AND(N207&gt;datos!$AD$4,N207&lt;=datos!$AD$5),datos!$AC$5,IF(AND(N207&gt;datos!$AD$5,N207&lt;=datos!$AD$6),datos!$AC$6,IF(N207&gt;datos!$AD$7,datos!$AC$7,0))))))</f>
        <v>0.6</v>
      </c>
      <c r="Q207" s="84" t="s">
        <v>144</v>
      </c>
      <c r="R207" s="125" t="str">
        <f>_xlfn.IFERROR(VLOOKUP(Q207,datos!$AB$10:$AC$21,2,0),"")</f>
        <v>Leve</v>
      </c>
      <c r="S207" s="123">
        <f>_xlfn.IFERROR(IF(OR(Q207=datos!$AB$10,Q207=datos!$AB$16),"",VLOOKUP(Q207,datos!$AB$10:$AD$21,3,0)),"")</f>
        <v>0.2</v>
      </c>
      <c r="T207" s="126" t="str">
        <f ca="1" t="shared" si="27"/>
        <v>Moderado</v>
      </c>
      <c r="U207" s="95">
        <v>1</v>
      </c>
      <c r="V207" s="84" t="s">
        <v>1987</v>
      </c>
      <c r="W207" s="83" t="s">
        <v>1980</v>
      </c>
      <c r="X207" s="83" t="s">
        <v>279</v>
      </c>
      <c r="Y207" s="83" t="s">
        <v>1988</v>
      </c>
      <c r="Z207" s="83" t="s">
        <v>1989</v>
      </c>
      <c r="AA207" s="83" t="s">
        <v>1990</v>
      </c>
      <c r="AB207" s="83" t="s">
        <v>1991</v>
      </c>
      <c r="AC207" s="83" t="s">
        <v>1992</v>
      </c>
      <c r="AD207" s="83" t="s">
        <v>1986</v>
      </c>
      <c r="AE207" s="92" t="str">
        <f>IF(AF207="","",VLOOKUP(AF207,datos!$AT$6:$AU$9,2,0))</f>
        <v>Probabilidad</v>
      </c>
      <c r="AF207" s="84" t="s">
        <v>80</v>
      </c>
      <c r="AG207" s="84" t="s">
        <v>84</v>
      </c>
      <c r="AH207" s="87">
        <f>IF(AND(AF207="",AG207=""),"",IF(AF207="",0,VLOOKUP(AF207,datos!$AP$3:$AR$7,3,0))+IF(AG207="",0,VLOOKUP(AG207,datos!$AP$3:$AR$7,3,0)))</f>
        <v>0.4</v>
      </c>
      <c r="AI207" s="113" t="str">
        <f>IF(OR(AJ207="",AJ207=0),"",IF(AJ207&lt;=datos!$AC$3,datos!$AE$3,IF(AJ207&lt;=datos!$AC$4,datos!$AE$4,IF(AJ207&lt;=datos!$AC$5,datos!$AE$5,IF(AJ207&lt;=datos!$AC$6,datos!$AE$6,IF(AJ207&lt;=datos!$AC$7,datos!$AE$7,""))))))</f>
        <v>Baja</v>
      </c>
      <c r="AJ207" s="106">
        <f>IF(AE207="","",IF(U207=1,IF(AE207="Probabilidad",P207-(P207*AH207),P207),IF(AE207="Probabilidad",#REF!-(#REF!*AH207),#REF!)))</f>
        <v>0.36</v>
      </c>
      <c r="AK207" s="107" t="str">
        <f>+IF(AL207&lt;=datos!$AD$11,datos!$AC$11,IF(AL207&lt;=datos!$AD$12,datos!$AC$12,IF(AL207&lt;=datos!$AD$13,datos!$AC$13,IF(AL207&lt;=datos!$AD$14,datos!$AC$14,IF(AL207&lt;=datos!$AD$15,datos!$AC$15,"")))))</f>
        <v>Leve</v>
      </c>
      <c r="AL207" s="106">
        <f>IF(AE207="","",IF(U207=1,IF(AE207="Impacto",S207-(S207*AH207),S207),IF(AE207="Impacto",#REF!-(#REF!*AH207),#REF!)))</f>
        <v>0.2</v>
      </c>
      <c r="AM207" s="107" t="str">
        <f ca="1" t="shared" si="28"/>
        <v>Bajo</v>
      </c>
      <c r="AN207" s="139" t="s">
        <v>92</v>
      </c>
      <c r="AO207" s="137" t="s">
        <v>2008</v>
      </c>
      <c r="AP207" s="138">
        <v>45291</v>
      </c>
      <c r="AQ207" s="121" t="s">
        <v>2009</v>
      </c>
    </row>
    <row r="208" spans="1:43" ht="168">
      <c r="A208" s="153">
        <v>100</v>
      </c>
      <c r="B208" s="155" t="s">
        <v>35</v>
      </c>
      <c r="C208" s="155" t="s">
        <v>206</v>
      </c>
      <c r="D208" s="159" t="str">
        <f>_xlfn.IFERROR(VLOOKUP(B208,datos!$B$1:$C$21,2,0),"")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08" s="155" t="s">
        <v>54</v>
      </c>
      <c r="F208" s="155" t="s">
        <v>2010</v>
      </c>
      <c r="G208" s="155" t="s">
        <v>2011</v>
      </c>
      <c r="H208" s="155" t="s">
        <v>194</v>
      </c>
      <c r="I208" s="155" t="s">
        <v>647</v>
      </c>
      <c r="J208" s="155" t="s">
        <v>2012</v>
      </c>
      <c r="K208" s="155" t="s">
        <v>162</v>
      </c>
      <c r="L208" s="161" t="s">
        <v>167</v>
      </c>
      <c r="M208" s="151" t="s">
        <v>12</v>
      </c>
      <c r="N208" s="163">
        <v>600000</v>
      </c>
      <c r="O208" s="165" t="str">
        <f>_xlfn.IFERROR(VLOOKUP(P208,datos!$AC$2:$AE$7,3,0),"")</f>
        <v>Muy Alta</v>
      </c>
      <c r="P208" s="141">
        <f>+IF(OR(N208="",N208=0),"",IF(N208&lt;=datos!$AD$3,datos!$AC$3,IF(AND(N208&gt;datos!$AD$3,N208&lt;=datos!$AD$4),datos!$AC$4,IF(AND(N208&gt;datos!$AD$4,N208&lt;=datos!$AD$5),datos!$AC$5,IF(AND(N208&gt;datos!$AD$5,N208&lt;=datos!$AD$6),datos!$AC$6,IF(N208&gt;datos!$AD$7,datos!$AC$7,0))))))</f>
        <v>1</v>
      </c>
      <c r="Q208" s="155" t="s">
        <v>150</v>
      </c>
      <c r="R208" s="157" t="str">
        <f>_xlfn.IFERROR(VLOOKUP(Q208,datos!$AB$10:$AC$21,2,0),"")</f>
        <v>Mayor</v>
      </c>
      <c r="S208" s="141">
        <f>_xlfn.IFERROR(IF(OR(Q208=datos!$AB$10,Q208=datos!$AB$16),"",VLOOKUP(Q208,datos!$AB$10:$AD$21,3,0)),"")</f>
        <v>0.8</v>
      </c>
      <c r="T208" s="143" t="str">
        <f ca="1" t="shared" si="27"/>
        <v>Alto</v>
      </c>
      <c r="U208" s="95">
        <v>1</v>
      </c>
      <c r="V208" s="84" t="s">
        <v>2027</v>
      </c>
      <c r="W208" s="83" t="s">
        <v>2028</v>
      </c>
      <c r="X208" s="83" t="s">
        <v>2029</v>
      </c>
      <c r="Y208" s="83" t="s">
        <v>2030</v>
      </c>
      <c r="Z208" s="83" t="s">
        <v>2031</v>
      </c>
      <c r="AA208" s="83" t="s">
        <v>2032</v>
      </c>
      <c r="AB208" s="83" t="s">
        <v>2033</v>
      </c>
      <c r="AC208" s="83" t="s">
        <v>2034</v>
      </c>
      <c r="AD208" s="83" t="s">
        <v>2035</v>
      </c>
      <c r="AE208" s="92" t="str">
        <f>IF(AF208="","",VLOOKUP(AF208,datos!$AT$6:$AU$9,2,0))</f>
        <v>Probabilidad</v>
      </c>
      <c r="AF208" s="84" t="s">
        <v>81</v>
      </c>
      <c r="AG208" s="84" t="s">
        <v>84</v>
      </c>
      <c r="AH208" s="87">
        <f>IF(AND(AF208="",AG208=""),"",IF(AF208="",0,VLOOKUP(AF208,datos!$AP$3:$AR$7,3,0))+IF(AG208="",0,VLOOKUP(AG208,datos!$AP$3:$AR$7,3,0)))</f>
        <v>0.3</v>
      </c>
      <c r="AI208" s="113" t="str">
        <f>IF(OR(AJ208="",AJ208=0),"",IF(AJ208&lt;=datos!$AC$3,datos!$AE$3,IF(AJ208&lt;=datos!$AC$4,datos!$AE$4,IF(AJ208&lt;=datos!$AC$5,datos!$AE$5,IF(AJ208&lt;=datos!$AC$6,datos!$AE$6,IF(AJ208&lt;=datos!$AC$7,datos!$AE$7,""))))))</f>
        <v>Alta</v>
      </c>
      <c r="AJ208" s="106">
        <f>IF(AE208="","",IF(U208=1,IF(AE208="Probabilidad",P208-(P208*AH208),P208),IF(AE208="Probabilidad",#REF!-(#REF!*AH208),#REF!)))</f>
        <v>0.7</v>
      </c>
      <c r="AK208" s="107" t="str">
        <f>+IF(AL208&lt;=datos!$AD$11,datos!$AC$11,IF(AL208&lt;=datos!$AD$12,datos!$AC$12,IF(AL208&lt;=datos!$AD$13,datos!$AC$13,IF(AL208&lt;=datos!$AD$14,datos!$AC$14,IF(AL208&lt;=datos!$AD$15,datos!$AC$15,"")))))</f>
        <v>Mayor</v>
      </c>
      <c r="AL208" s="106">
        <f>IF(AE208="","",IF(U208=1,IF(AE208="Impacto",S208-(S208*AH208),S208),IF(AE208="Impacto",#REF!-(#REF!*AH208),#REF!)))</f>
        <v>0.8</v>
      </c>
      <c r="AM208" s="107" t="str">
        <f aca="true" ca="1" t="shared" si="29" ref="AM208:AM229">_xlfn.IFERROR(INDIRECT("datos!"&amp;HLOOKUP(AK208,calculo_imp,2,FALSE)&amp;VLOOKUP(AI208,calculo_prob,2,FALSE)),"")</f>
        <v>Alto</v>
      </c>
      <c r="AN208" s="145"/>
      <c r="AO208" s="147"/>
      <c r="AP208" s="149"/>
      <c r="AQ208" s="151"/>
    </row>
    <row r="209" spans="1:43" ht="168">
      <c r="A209" s="154"/>
      <c r="B209" s="156"/>
      <c r="C209" s="156"/>
      <c r="D209" s="160"/>
      <c r="E209" s="156"/>
      <c r="F209" s="156"/>
      <c r="G209" s="156"/>
      <c r="H209" s="156"/>
      <c r="I209" s="156"/>
      <c r="J209" s="156"/>
      <c r="K209" s="156"/>
      <c r="L209" s="162"/>
      <c r="M209" s="152"/>
      <c r="N209" s="164"/>
      <c r="O209" s="166"/>
      <c r="P209" s="142"/>
      <c r="Q209" s="156"/>
      <c r="R209" s="158"/>
      <c r="S209" s="142" t="e">
        <f>IF(OR(#REF!=datos!$AB$10,#REF!=datos!$AB$16),"",VLOOKUP(#REF!,datos!$AA$10:$AC$21,3,0))</f>
        <v>#REF!</v>
      </c>
      <c r="T209" s="144"/>
      <c r="U209" s="96">
        <v>2</v>
      </c>
      <c r="V209" s="80" t="s">
        <v>2036</v>
      </c>
      <c r="W209" s="79" t="s">
        <v>2037</v>
      </c>
      <c r="X209" s="79" t="s">
        <v>2038</v>
      </c>
      <c r="Y209" s="79" t="s">
        <v>2039</v>
      </c>
      <c r="Z209" s="79" t="s">
        <v>2040</v>
      </c>
      <c r="AA209" s="79" t="s">
        <v>2041</v>
      </c>
      <c r="AB209" s="79" t="s">
        <v>2042</v>
      </c>
      <c r="AC209" s="79" t="s">
        <v>2043</v>
      </c>
      <c r="AD209" s="79" t="s">
        <v>2035</v>
      </c>
      <c r="AE209" s="91" t="str">
        <f>IF(AF209="","",VLOOKUP(AF209,datos!$AT$6:$AU$9,2,0))</f>
        <v>Probabilidad</v>
      </c>
      <c r="AF209" s="80" t="s">
        <v>81</v>
      </c>
      <c r="AG209" s="80" t="s">
        <v>84</v>
      </c>
      <c r="AH209" s="88">
        <f>IF(AND(AF209="",AG209=""),"",IF(AF209="",0,VLOOKUP(AF209,datos!$AP$3:$AR$7,3,0))+IF(AG209="",0,VLOOKUP(AG209,datos!$AP$3:$AR$7,3,0)))</f>
        <v>0.3</v>
      </c>
      <c r="AI209" s="114" t="str">
        <f>IF(OR(AJ209="",AJ209=0),"",IF(AJ209&lt;=datos!$AC$3,datos!$AE$3,IF(AJ209&lt;=datos!$AC$4,datos!$AE$4,IF(AJ209&lt;=datos!$AC$5,datos!$AE$5,IF(AJ209&lt;=datos!$AC$6,datos!$AE$6,IF(AJ209&lt;=datos!$AC$7,datos!$AE$7,""))))))</f>
        <v>Media</v>
      </c>
      <c r="AJ209" s="109">
        <f aca="true" t="shared" si="30" ref="AJ209:AJ229">IF(AE209="","",IF(U209=1,IF(AE209="Probabilidad",P209-(P209*AH209),P209),IF(AE209="Probabilidad",AJ208-(AJ208*AH209),AJ208)))</f>
        <v>0.49</v>
      </c>
      <c r="AK209" s="110" t="str">
        <f>+IF(AL209&lt;=datos!$AD$11,datos!$AC$11,IF(AL209&lt;=datos!$AD$12,datos!$AC$12,IF(AL209&lt;=datos!$AD$13,datos!$AC$13,IF(AL209&lt;=datos!$AD$14,datos!$AC$14,IF(AL209&lt;=datos!$AD$15,datos!$AC$15,"")))))</f>
        <v>Mayor</v>
      </c>
      <c r="AL209" s="109">
        <f aca="true" t="shared" si="31" ref="AL209:AL229">IF(AE209="","",IF(U209=1,IF(AE209="Impacto",S209-(S209*AH209),S209),IF(AE209="Impacto",AL208-(AL208*AH209),AL208)))</f>
        <v>0.8</v>
      </c>
      <c r="AM209" s="110" t="str">
        <f ca="1" t="shared" si="29"/>
        <v>Alto</v>
      </c>
      <c r="AN209" s="146"/>
      <c r="AO209" s="148"/>
      <c r="AP209" s="150"/>
      <c r="AQ209" s="152"/>
    </row>
    <row r="210" spans="1:43" ht="168">
      <c r="A210" s="154"/>
      <c r="B210" s="156"/>
      <c r="C210" s="156"/>
      <c r="D210" s="160"/>
      <c r="E210" s="156"/>
      <c r="F210" s="156"/>
      <c r="G210" s="156"/>
      <c r="H210" s="156"/>
      <c r="I210" s="156"/>
      <c r="J210" s="156"/>
      <c r="K210" s="156"/>
      <c r="L210" s="162"/>
      <c r="M210" s="152"/>
      <c r="N210" s="164"/>
      <c r="O210" s="166"/>
      <c r="P210" s="142"/>
      <c r="Q210" s="156"/>
      <c r="R210" s="158"/>
      <c r="S210" s="142" t="e">
        <f>IF(OR(#REF!=datos!$AB$10,#REF!=datos!$AB$16),"",VLOOKUP(#REF!,datos!$AA$10:$AC$21,3,0))</f>
        <v>#REF!</v>
      </c>
      <c r="T210" s="144"/>
      <c r="U210" s="96">
        <v>3</v>
      </c>
      <c r="V210" s="80" t="s">
        <v>2044</v>
      </c>
      <c r="W210" s="79" t="s">
        <v>2045</v>
      </c>
      <c r="X210" s="79" t="s">
        <v>896</v>
      </c>
      <c r="Y210" s="79" t="s">
        <v>2046</v>
      </c>
      <c r="Z210" s="79" t="s">
        <v>2047</v>
      </c>
      <c r="AA210" s="79" t="s">
        <v>2048</v>
      </c>
      <c r="AB210" s="79" t="s">
        <v>2049</v>
      </c>
      <c r="AC210" s="79" t="s">
        <v>2050</v>
      </c>
      <c r="AD210" s="79" t="s">
        <v>2035</v>
      </c>
      <c r="AE210" s="91" t="str">
        <f>IF(AF210="","",VLOOKUP(AF210,datos!$AT$6:$AU$9,2,0))</f>
        <v>Probabilidad</v>
      </c>
      <c r="AF210" s="80" t="s">
        <v>81</v>
      </c>
      <c r="AG210" s="80" t="s">
        <v>84</v>
      </c>
      <c r="AH210" s="88">
        <f>IF(AND(AF210="",AG210=""),"",IF(AF210="",0,VLOOKUP(AF210,datos!$AP$3:$AR$7,3,0))+IF(AG210="",0,VLOOKUP(AG210,datos!$AP$3:$AR$7,3,0)))</f>
        <v>0.3</v>
      </c>
      <c r="AI210" s="114" t="str">
        <f>IF(OR(AJ210="",AJ210=0),"",IF(AJ210&lt;=datos!$AC$3,datos!$AE$3,IF(AJ210&lt;=datos!$AC$4,datos!$AE$4,IF(AJ210&lt;=datos!$AC$5,datos!$AE$5,IF(AJ210&lt;=datos!$AC$6,datos!$AE$6,IF(AJ210&lt;=datos!$AC$7,datos!$AE$7,""))))))</f>
        <v>Baja</v>
      </c>
      <c r="AJ210" s="109">
        <f t="shared" si="30"/>
        <v>0.34299999999999997</v>
      </c>
      <c r="AK210" s="110" t="str">
        <f>+IF(AL210&lt;=datos!$AD$11,datos!$AC$11,IF(AL210&lt;=datos!$AD$12,datos!$AC$12,IF(AL210&lt;=datos!$AD$13,datos!$AC$13,IF(AL210&lt;=datos!$AD$14,datos!$AC$14,IF(AL210&lt;=datos!$AD$15,datos!$AC$15,"")))))</f>
        <v>Mayor</v>
      </c>
      <c r="AL210" s="109">
        <f t="shared" si="31"/>
        <v>0.8</v>
      </c>
      <c r="AM210" s="110" t="str">
        <f ca="1" t="shared" si="29"/>
        <v>Alto</v>
      </c>
      <c r="AN210" s="146"/>
      <c r="AO210" s="148"/>
      <c r="AP210" s="150"/>
      <c r="AQ210" s="152"/>
    </row>
    <row r="211" spans="1:43" ht="168.75" thickBot="1">
      <c r="A211" s="154"/>
      <c r="B211" s="156"/>
      <c r="C211" s="156"/>
      <c r="D211" s="160"/>
      <c r="E211" s="156"/>
      <c r="F211" s="156"/>
      <c r="G211" s="156"/>
      <c r="H211" s="156"/>
      <c r="I211" s="156"/>
      <c r="J211" s="156"/>
      <c r="K211" s="156"/>
      <c r="L211" s="162"/>
      <c r="M211" s="152"/>
      <c r="N211" s="164"/>
      <c r="O211" s="166"/>
      <c r="P211" s="142"/>
      <c r="Q211" s="156"/>
      <c r="R211" s="158"/>
      <c r="S211" s="142" t="e">
        <f>IF(OR(#REF!=datos!$AB$10,#REF!=datos!$AB$16),"",VLOOKUP(#REF!,datos!$AA$10:$AC$21,3,0))</f>
        <v>#REF!</v>
      </c>
      <c r="T211" s="144"/>
      <c r="U211" s="96">
        <v>4</v>
      </c>
      <c r="V211" s="80" t="s">
        <v>2051</v>
      </c>
      <c r="W211" s="79" t="s">
        <v>2052</v>
      </c>
      <c r="X211" s="79" t="s">
        <v>896</v>
      </c>
      <c r="Y211" s="79" t="s">
        <v>2053</v>
      </c>
      <c r="Z211" s="79" t="s">
        <v>2054</v>
      </c>
      <c r="AA211" s="79" t="s">
        <v>2055</v>
      </c>
      <c r="AB211" s="79" t="s">
        <v>2056</v>
      </c>
      <c r="AC211" s="79" t="s">
        <v>2057</v>
      </c>
      <c r="AD211" s="79" t="s">
        <v>2035</v>
      </c>
      <c r="AE211" s="91" t="str">
        <f>IF(AF211="","",VLOOKUP(AF211,datos!$AT$6:$AU$9,2,0))</f>
        <v>Probabilidad</v>
      </c>
      <c r="AF211" s="80" t="s">
        <v>81</v>
      </c>
      <c r="AG211" s="80" t="s">
        <v>84</v>
      </c>
      <c r="AH211" s="88">
        <f>IF(AND(AF211="",AG211=""),"",IF(AF211="",0,VLOOKUP(AF211,datos!$AP$3:$AR$7,3,0))+IF(AG211="",0,VLOOKUP(AG211,datos!$AP$3:$AR$7,3,0)))</f>
        <v>0.3</v>
      </c>
      <c r="AI211" s="114" t="str">
        <f>IF(OR(AJ211="",AJ211=0),"",IF(AJ211&lt;=datos!$AC$3,datos!$AE$3,IF(AJ211&lt;=datos!$AC$4,datos!$AE$4,IF(AJ211&lt;=datos!$AC$5,datos!$AE$5,IF(AJ211&lt;=datos!$AC$6,datos!$AE$6,IF(AJ211&lt;=datos!$AC$7,datos!$AE$7,""))))))</f>
        <v>Baja</v>
      </c>
      <c r="AJ211" s="109">
        <f t="shared" si="30"/>
        <v>0.24009999999999998</v>
      </c>
      <c r="AK211" s="110" t="str">
        <f>+IF(AL211&lt;=datos!$AD$11,datos!$AC$11,IF(AL211&lt;=datos!$AD$12,datos!$AC$12,IF(AL211&lt;=datos!$AD$13,datos!$AC$13,IF(AL211&lt;=datos!$AD$14,datos!$AC$14,IF(AL211&lt;=datos!$AD$15,datos!$AC$15,"")))))</f>
        <v>Mayor</v>
      </c>
      <c r="AL211" s="109">
        <f t="shared" si="31"/>
        <v>0.8</v>
      </c>
      <c r="AM211" s="110" t="str">
        <f ca="1" t="shared" si="29"/>
        <v>Alto</v>
      </c>
      <c r="AN211" s="146"/>
      <c r="AO211" s="148"/>
      <c r="AP211" s="150"/>
      <c r="AQ211" s="152"/>
    </row>
    <row r="212" spans="1:43" ht="168.75" thickBot="1">
      <c r="A212" s="132">
        <v>101</v>
      </c>
      <c r="B212" s="84" t="s">
        <v>35</v>
      </c>
      <c r="C212" s="84" t="s">
        <v>206</v>
      </c>
      <c r="D212" s="92" t="str">
        <f>_xlfn.IFERROR(VLOOKUP(B212,datos!$B$1:$C$21,2,0),"")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2" s="84" t="s">
        <v>54</v>
      </c>
      <c r="F212" s="84" t="s">
        <v>2013</v>
      </c>
      <c r="G212" s="84" t="s">
        <v>2014</v>
      </c>
      <c r="H212" s="84" t="s">
        <v>194</v>
      </c>
      <c r="I212" s="84" t="s">
        <v>647</v>
      </c>
      <c r="J212" s="84" t="s">
        <v>2015</v>
      </c>
      <c r="K212" s="84" t="s">
        <v>162</v>
      </c>
      <c r="L212" s="133" t="s">
        <v>167</v>
      </c>
      <c r="M212" s="121" t="s">
        <v>12</v>
      </c>
      <c r="N212" s="134">
        <v>360</v>
      </c>
      <c r="O212" s="130" t="str">
        <f>_xlfn.IFERROR(VLOOKUP(P212,datos!$AC$2:$AE$7,3,0),"")</f>
        <v>Media</v>
      </c>
      <c r="P212" s="123">
        <f>+IF(OR(N212="",N212=0),"",IF(N212&lt;=datos!$AD$3,datos!$AC$3,IF(AND(N212&gt;datos!$AD$3,N212&lt;=datos!$AD$4),datos!$AC$4,IF(AND(N212&gt;datos!$AD$4,N212&lt;=datos!$AD$5),datos!$AC$5,IF(AND(N212&gt;datos!$AD$5,N212&lt;=datos!$AD$6),datos!$AC$6,IF(N212&gt;datos!$AD$7,datos!$AC$7,0))))))</f>
        <v>0.6</v>
      </c>
      <c r="Q212" s="84" t="s">
        <v>145</v>
      </c>
      <c r="R212" s="125" t="str">
        <f>_xlfn.IFERROR(VLOOKUP(Q212,datos!$AB$10:$AC$21,2,0),"")</f>
        <v>Moderado</v>
      </c>
      <c r="S212" s="123">
        <f>_xlfn.IFERROR(IF(OR(Q212=datos!$AB$10,Q212=datos!$AB$16),"",VLOOKUP(Q212,datos!$AB$10:$AD$21,3,0)),"")</f>
        <v>0.6</v>
      </c>
      <c r="T212" s="126" t="str">
        <f ca="1">_xlfn.IFERROR(INDIRECT("datos!"&amp;HLOOKUP(R212,calculo_imp,2,FALSE)&amp;VLOOKUP(O212,calculo_prob,2,FALSE)),"")</f>
        <v>Moderado</v>
      </c>
      <c r="U212" s="95">
        <v>1</v>
      </c>
      <c r="V212" s="84" t="s">
        <v>2058</v>
      </c>
      <c r="W212" s="83" t="s">
        <v>2059</v>
      </c>
      <c r="X212" s="83" t="s">
        <v>2060</v>
      </c>
      <c r="Y212" s="83" t="s">
        <v>2061</v>
      </c>
      <c r="Z212" s="83" t="s">
        <v>2062</v>
      </c>
      <c r="AA212" s="83" t="s">
        <v>2063</v>
      </c>
      <c r="AB212" s="83" t="s">
        <v>2064</v>
      </c>
      <c r="AC212" s="83" t="s">
        <v>2065</v>
      </c>
      <c r="AD212" s="83" t="s">
        <v>2035</v>
      </c>
      <c r="AE212" s="92" t="str">
        <f>IF(AF212="","",VLOOKUP(AF212,datos!$AT$6:$AU$9,2,0))</f>
        <v>Probabilidad</v>
      </c>
      <c r="AF212" s="84" t="s">
        <v>81</v>
      </c>
      <c r="AG212" s="84" t="s">
        <v>84</v>
      </c>
      <c r="AH212" s="87">
        <f>IF(AND(AF212="",AG212=""),"",IF(AF212="",0,VLOOKUP(AF212,datos!$AP$3:$AR$7,3,0))+IF(AG212="",0,VLOOKUP(AG212,datos!$AP$3:$AR$7,3,0)))</f>
        <v>0.3</v>
      </c>
      <c r="AI212" s="113" t="str">
        <f>IF(OR(AJ212="",AJ212=0),"",IF(AJ212&lt;=datos!$AC$3,datos!$AE$3,IF(AJ212&lt;=datos!$AC$4,datos!$AE$4,IF(AJ212&lt;=datos!$AC$5,datos!$AE$5,IF(AJ212&lt;=datos!$AC$6,datos!$AE$6,IF(AJ212&lt;=datos!$AC$7,datos!$AE$7,""))))))</f>
        <v>Media</v>
      </c>
      <c r="AJ212" s="106">
        <f>IF(AE212="","",IF(U212=1,IF(AE212="Probabilidad",P212-(P212*AH212),P212),IF(AE212="Probabilidad",#REF!-(#REF!*AH212),#REF!)))</f>
        <v>0.42</v>
      </c>
      <c r="AK212" s="107" t="str">
        <f>+IF(AL212&lt;=datos!$AD$11,datos!$AC$11,IF(AL212&lt;=datos!$AD$12,datos!$AC$12,IF(AL212&lt;=datos!$AD$13,datos!$AC$13,IF(AL212&lt;=datos!$AD$14,datos!$AC$14,IF(AL212&lt;=datos!$AD$15,datos!$AC$15,"")))))</f>
        <v>Moderado</v>
      </c>
      <c r="AL212" s="106">
        <f>IF(AE212="","",IF(U212=1,IF(AE212="Impacto",S212-(S212*AH212),S212),IF(AE212="Impacto",#REF!-(#REF!*AH212),#REF!)))</f>
        <v>0.6</v>
      </c>
      <c r="AM212" s="107" t="str">
        <f ca="1" t="shared" si="29"/>
        <v>Moderado</v>
      </c>
      <c r="AN212" s="139"/>
      <c r="AO212" s="137"/>
      <c r="AP212" s="138"/>
      <c r="AQ212" s="121"/>
    </row>
    <row r="213" spans="1:43" ht="120.75" thickBot="1">
      <c r="A213" s="127">
        <v>102</v>
      </c>
      <c r="B213" s="82" t="s">
        <v>35</v>
      </c>
      <c r="C213" s="84" t="s">
        <v>206</v>
      </c>
      <c r="D213" s="92" t="str">
        <f>_xlfn.IFERROR(VLOOKUP(B213,datos!$B$1:$C$21,2,0),"")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3" s="82" t="s">
        <v>54</v>
      </c>
      <c r="F213" s="82" t="s">
        <v>2016</v>
      </c>
      <c r="G213" s="82" t="s">
        <v>2017</v>
      </c>
      <c r="H213" s="84" t="s">
        <v>193</v>
      </c>
      <c r="I213" s="84" t="s">
        <v>2018</v>
      </c>
      <c r="J213" s="82" t="s">
        <v>2019</v>
      </c>
      <c r="K213" s="82" t="s">
        <v>162</v>
      </c>
      <c r="L213" s="128" t="s">
        <v>167</v>
      </c>
      <c r="M213" s="122" t="s">
        <v>12</v>
      </c>
      <c r="N213" s="129">
        <v>200</v>
      </c>
      <c r="O213" s="135" t="str">
        <f>_xlfn.IFERROR(VLOOKUP(P213,datos!$AC$2:$AE$7,3,0),"")</f>
        <v>Media</v>
      </c>
      <c r="P213" s="131">
        <f>+IF(OR(N213="",N213=0),"",IF(N213&lt;=datos!$AD$3,datos!$AC$3,IF(AND(N213&gt;datos!$AD$3,N213&lt;=datos!$AD$4),datos!$AC$4,IF(AND(N213&gt;datos!$AD$4,N213&lt;=datos!$AD$5),datos!$AC$5,IF(AND(N213&gt;datos!$AD$5,N213&lt;=datos!$AD$6),datos!$AC$6,IF(N213&gt;datos!$AD$7,datos!$AC$7,0))))))</f>
        <v>0.6</v>
      </c>
      <c r="Q213" s="82" t="s">
        <v>145</v>
      </c>
      <c r="R213" s="136" t="str">
        <f>_xlfn.IFERROR(VLOOKUP(Q213,datos!$AB$10:$AC$21,2,0),"")</f>
        <v>Moderado</v>
      </c>
      <c r="S213" s="131">
        <f>_xlfn.IFERROR(IF(OR(Q213=datos!$AB$10,Q213=datos!$AB$16),"",VLOOKUP(Q213,datos!$AB$10:$AD$21,3,0)),"")</f>
        <v>0.6</v>
      </c>
      <c r="T213" s="124" t="str">
        <f ca="1">_xlfn.IFERROR(INDIRECT("datos!"&amp;HLOOKUP(R213,calculo_imp,2,FALSE)&amp;VLOOKUP(O213,calculo_prob,2,FALSE)),"")</f>
        <v>Moderado</v>
      </c>
      <c r="U213" s="98">
        <v>1</v>
      </c>
      <c r="V213" s="82" t="s">
        <v>2066</v>
      </c>
      <c r="W213" s="81" t="s">
        <v>2067</v>
      </c>
      <c r="X213" s="81" t="s">
        <v>768</v>
      </c>
      <c r="Y213" s="81" t="s">
        <v>2068</v>
      </c>
      <c r="Z213" s="81" t="s">
        <v>2069</v>
      </c>
      <c r="AA213" s="81" t="s">
        <v>2070</v>
      </c>
      <c r="AB213" s="81" t="s">
        <v>2071</v>
      </c>
      <c r="AC213" s="81" t="s">
        <v>2072</v>
      </c>
      <c r="AD213" s="81" t="s">
        <v>2073</v>
      </c>
      <c r="AE213" s="90" t="str">
        <f>IF(AF213="","",VLOOKUP(AF213,datos!$AT$6:$AU$9,2,0))</f>
        <v>Probabilidad</v>
      </c>
      <c r="AF213" s="82" t="s">
        <v>81</v>
      </c>
      <c r="AG213" s="82" t="s">
        <v>84</v>
      </c>
      <c r="AH213" s="87">
        <f>IF(AND(AF213="",AG213=""),"",IF(AF213="",0,VLOOKUP(AF213,datos!$AP$3:$AR$7,3,0))+IF(AG213="",0,VLOOKUP(AG213,datos!$AP$3:$AR$7,3,0)))</f>
        <v>0.3</v>
      </c>
      <c r="AI213" s="113" t="str">
        <f>IF(OR(AJ213="",AJ213=0),"",IF(AJ213&lt;=datos!$AC$3,datos!$AE$3,IF(AJ213&lt;=datos!$AC$4,datos!$AE$4,IF(AJ213&lt;=datos!$AC$5,datos!$AE$5,IF(AJ213&lt;=datos!$AC$6,datos!$AE$6,IF(AJ213&lt;=datos!$AC$7,datos!$AE$7,""))))))</f>
        <v>Media</v>
      </c>
      <c r="AJ213" s="106">
        <f>IF(AE213="","",IF(U213=1,IF(AE213="Probabilidad",P213-(P213*AH213),P213),IF(AE213="Probabilidad",#REF!-(#REF!*AH213),#REF!)))</f>
        <v>0.42</v>
      </c>
      <c r="AK213" s="107" t="str">
        <f>+IF(AL213&lt;=datos!$AD$11,datos!$AC$11,IF(AL213&lt;=datos!$AD$12,datos!$AC$12,IF(AL213&lt;=datos!$AD$13,datos!$AC$13,IF(AL213&lt;=datos!$AD$14,datos!$AC$14,IF(AL213&lt;=datos!$AD$15,datos!$AC$15,"")))))</f>
        <v>Moderado</v>
      </c>
      <c r="AL213" s="106">
        <f>IF(AE213="","",IF(U213=1,IF(AE213="Impacto",S213-(S213*AH213),S213),IF(AE213="Impacto",#REF!-(#REF!*AH213),#REF!)))</f>
        <v>0.6</v>
      </c>
      <c r="AM213" s="107" t="str">
        <f ca="1" t="shared" si="29"/>
        <v>Moderado</v>
      </c>
      <c r="AN213" s="139"/>
      <c r="AO213" s="137"/>
      <c r="AP213" s="138"/>
      <c r="AQ213" s="121"/>
    </row>
    <row r="214" spans="1:43" ht="120.75" thickBot="1">
      <c r="A214" s="132">
        <v>103</v>
      </c>
      <c r="B214" s="84" t="s">
        <v>35</v>
      </c>
      <c r="C214" s="84" t="s">
        <v>206</v>
      </c>
      <c r="D214" s="92" t="str">
        <f>_xlfn.IFERROR(VLOOKUP(B214,datos!$B$1:$C$21,2,0),"")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4" s="84" t="s">
        <v>54</v>
      </c>
      <c r="F214" s="84" t="s">
        <v>2020</v>
      </c>
      <c r="G214" s="84" t="s">
        <v>2017</v>
      </c>
      <c r="H214" s="84" t="s">
        <v>193</v>
      </c>
      <c r="I214" s="84" t="s">
        <v>2021</v>
      </c>
      <c r="J214" s="84" t="s">
        <v>2022</v>
      </c>
      <c r="K214" s="84" t="s">
        <v>162</v>
      </c>
      <c r="L214" s="133" t="s">
        <v>167</v>
      </c>
      <c r="M214" s="121" t="s">
        <v>12</v>
      </c>
      <c r="N214" s="134">
        <v>15</v>
      </c>
      <c r="O214" s="130" t="str">
        <f>_xlfn.IFERROR(VLOOKUP(P214,datos!$AC$2:$AE$7,3,0),"")</f>
        <v>Baja</v>
      </c>
      <c r="P214" s="123">
        <f>+IF(OR(N214="",N214=0),"",IF(N214&lt;=datos!$AD$3,datos!$AC$3,IF(AND(N214&gt;datos!$AD$3,N214&lt;=datos!$AD$4),datos!$AC$4,IF(AND(N214&gt;datos!$AD$4,N214&lt;=datos!$AD$5),datos!$AC$5,IF(AND(N214&gt;datos!$AD$5,N214&lt;=datos!$AD$6),datos!$AC$6,IF(N214&gt;datos!$AD$7,datos!$AC$7,0))))))</f>
        <v>0.4</v>
      </c>
      <c r="Q214" s="84" t="s">
        <v>150</v>
      </c>
      <c r="R214" s="125" t="str">
        <f>_xlfn.IFERROR(VLOOKUP(Q214,datos!$AB$10:$AC$21,2,0),"")</f>
        <v>Mayor</v>
      </c>
      <c r="S214" s="123">
        <f>_xlfn.IFERROR(IF(OR(Q214=datos!$AB$10,Q214=datos!$AB$16),"",VLOOKUP(Q214,datos!$AB$10:$AD$21,3,0)),"")</f>
        <v>0.8</v>
      </c>
      <c r="T214" s="126" t="str">
        <f ca="1">_xlfn.IFERROR(INDIRECT("datos!"&amp;HLOOKUP(R214,calculo_imp,2,FALSE)&amp;VLOOKUP(O214,calculo_prob,2,FALSE)),"")</f>
        <v>Alto</v>
      </c>
      <c r="U214" s="95">
        <v>1</v>
      </c>
      <c r="V214" s="84" t="s">
        <v>2066</v>
      </c>
      <c r="W214" s="83" t="s">
        <v>2074</v>
      </c>
      <c r="X214" s="83" t="s">
        <v>768</v>
      </c>
      <c r="Y214" s="83" t="s">
        <v>2075</v>
      </c>
      <c r="Z214" s="83" t="s">
        <v>2069</v>
      </c>
      <c r="AA214" s="83" t="s">
        <v>2070</v>
      </c>
      <c r="AB214" s="83" t="s">
        <v>2071</v>
      </c>
      <c r="AC214" s="83" t="s">
        <v>2076</v>
      </c>
      <c r="AD214" s="83" t="s">
        <v>2073</v>
      </c>
      <c r="AE214" s="92" t="str">
        <f>IF(AF214="","",VLOOKUP(AF214,datos!$AT$6:$AU$9,2,0))</f>
        <v>Probabilidad</v>
      </c>
      <c r="AF214" s="84" t="s">
        <v>81</v>
      </c>
      <c r="AG214" s="84" t="s">
        <v>84</v>
      </c>
      <c r="AH214" s="87">
        <f>IF(AND(AF214="",AG214=""),"",IF(AF214="",0,VLOOKUP(AF214,datos!$AP$3:$AR$7,3,0))+IF(AG214="",0,VLOOKUP(AG214,datos!$AP$3:$AR$7,3,0)))</f>
        <v>0.3</v>
      </c>
      <c r="AI214" s="113" t="str">
        <f>IF(OR(AJ214="",AJ214=0),"",IF(AJ214&lt;=datos!$AC$3,datos!$AE$3,IF(AJ214&lt;=datos!$AC$4,datos!$AE$4,IF(AJ214&lt;=datos!$AC$5,datos!$AE$5,IF(AJ214&lt;=datos!$AC$6,datos!$AE$6,IF(AJ214&lt;=datos!$AC$7,datos!$AE$7,""))))))</f>
        <v>Baja</v>
      </c>
      <c r="AJ214" s="106">
        <f>IF(AE214="","",IF(U214=1,IF(AE214="Probabilidad",P214-(P214*AH214),P214),IF(AE214="Probabilidad",#REF!-(#REF!*AH214),#REF!)))</f>
        <v>0.28</v>
      </c>
      <c r="AK214" s="107" t="str">
        <f>+IF(AL214&lt;=datos!$AD$11,datos!$AC$11,IF(AL214&lt;=datos!$AD$12,datos!$AC$12,IF(AL214&lt;=datos!$AD$13,datos!$AC$13,IF(AL214&lt;=datos!$AD$14,datos!$AC$14,IF(AL214&lt;=datos!$AD$15,datos!$AC$15,"")))))</f>
        <v>Mayor</v>
      </c>
      <c r="AL214" s="106">
        <f>IF(AE214="","",IF(U214=1,IF(AE214="Impacto",S214-(S214*AH214),S214),IF(AE214="Impacto",#REF!-(#REF!*AH214),#REF!)))</f>
        <v>0.8</v>
      </c>
      <c r="AM214" s="107" t="str">
        <f ca="1" t="shared" si="29"/>
        <v>Alto</v>
      </c>
      <c r="AN214" s="139"/>
      <c r="AO214" s="137"/>
      <c r="AP214" s="138"/>
      <c r="AQ214" s="121"/>
    </row>
    <row r="215" spans="1:43" ht="120.75" thickBot="1">
      <c r="A215" s="132">
        <v>104</v>
      </c>
      <c r="B215" s="84" t="s">
        <v>35</v>
      </c>
      <c r="C215" s="84" t="s">
        <v>206</v>
      </c>
      <c r="D215" s="92" t="str">
        <f>_xlfn.IFERROR(VLOOKUP(B215,datos!$B$1:$C$21,2,0),"")</f>
        <v>Gestionar las urgencias, emergencias y desastres del sector salud en la ciudad de Bogotá, mediante la aplicación del procedimiento de regulación de la urgencia médica y de protocolos, planes y procedimientos ante situaciones de emergencias y desastres para preservar la salud e impactar la morbimortalidad de la población del Distrito Capital.</v>
      </c>
      <c r="E215" s="84" t="s">
        <v>54</v>
      </c>
      <c r="F215" s="84" t="s">
        <v>2023</v>
      </c>
      <c r="G215" s="84" t="s">
        <v>2024</v>
      </c>
      <c r="H215" s="84" t="s">
        <v>193</v>
      </c>
      <c r="I215" s="84" t="s">
        <v>2025</v>
      </c>
      <c r="J215" s="84" t="s">
        <v>2026</v>
      </c>
      <c r="K215" s="84" t="s">
        <v>162</v>
      </c>
      <c r="L215" s="133" t="s">
        <v>167</v>
      </c>
      <c r="M215" s="121" t="s">
        <v>12</v>
      </c>
      <c r="N215" s="134">
        <v>700</v>
      </c>
      <c r="O215" s="130" t="str">
        <f>_xlfn.IFERROR(VLOOKUP(P215,datos!$AC$2:$AE$7,3,0),"")</f>
        <v>Alta</v>
      </c>
      <c r="P215" s="123">
        <f>+IF(OR(N215="",N215=0),"",IF(N215&lt;=datos!$AD$3,datos!$AC$3,IF(AND(N215&gt;datos!$AD$3,N215&lt;=datos!$AD$4),datos!$AC$4,IF(AND(N215&gt;datos!$AD$4,N215&lt;=datos!$AD$5),datos!$AC$5,IF(AND(N215&gt;datos!$AD$5,N215&lt;=datos!$AD$6),datos!$AC$6,IF(N215&gt;datos!$AD$7,datos!$AC$7,0))))))</f>
        <v>0.8</v>
      </c>
      <c r="Q215" s="84" t="s">
        <v>145</v>
      </c>
      <c r="R215" s="125" t="str">
        <f>_xlfn.IFERROR(VLOOKUP(Q215,datos!$AB$10:$AC$21,2,0),"")</f>
        <v>Moderado</v>
      </c>
      <c r="S215" s="123">
        <f>_xlfn.IFERROR(IF(OR(Q215=datos!$AB$10,Q215=datos!$AB$16),"",VLOOKUP(Q215,datos!$AB$10:$AD$21,3,0)),"")</f>
        <v>0.6</v>
      </c>
      <c r="T215" s="126" t="str">
        <f ca="1">_xlfn.IFERROR(INDIRECT("datos!"&amp;HLOOKUP(R215,calculo_imp,2,FALSE)&amp;VLOOKUP(O215,calculo_prob,2,FALSE)),"")</f>
        <v>Alto</v>
      </c>
      <c r="U215" s="95">
        <v>1</v>
      </c>
      <c r="V215" s="84" t="s">
        <v>2066</v>
      </c>
      <c r="W215" s="83" t="s">
        <v>2074</v>
      </c>
      <c r="X215" s="83" t="s">
        <v>909</v>
      </c>
      <c r="Y215" s="83" t="s">
        <v>2077</v>
      </c>
      <c r="Z215" s="83" t="s">
        <v>2069</v>
      </c>
      <c r="AA215" s="83" t="s">
        <v>2070</v>
      </c>
      <c r="AB215" s="83" t="s">
        <v>2071</v>
      </c>
      <c r="AC215" s="83" t="s">
        <v>2076</v>
      </c>
      <c r="AD215" s="83" t="s">
        <v>2078</v>
      </c>
      <c r="AE215" s="92" t="str">
        <f>IF(AF215="","",VLOOKUP(AF215,datos!$AT$6:$AU$9,2,0))</f>
        <v>Probabilidad</v>
      </c>
      <c r="AF215" s="84" t="s">
        <v>80</v>
      </c>
      <c r="AG215" s="84" t="s">
        <v>84</v>
      </c>
      <c r="AH215" s="87">
        <f>IF(AND(AF215="",AG215=""),"",IF(AF215="",0,VLOOKUP(AF215,datos!$AP$3:$AR$7,3,0))+IF(AG215="",0,VLOOKUP(AG215,datos!$AP$3:$AR$7,3,0)))</f>
        <v>0.4</v>
      </c>
      <c r="AI215" s="113" t="str">
        <f>IF(OR(AJ215="",AJ215=0),"",IF(AJ215&lt;=datos!$AC$3,datos!$AE$3,IF(AJ215&lt;=datos!$AC$4,datos!$AE$4,IF(AJ215&lt;=datos!$AC$5,datos!$AE$5,IF(AJ215&lt;=datos!$AC$6,datos!$AE$6,IF(AJ215&lt;=datos!$AC$7,datos!$AE$7,""))))))</f>
        <v>Media</v>
      </c>
      <c r="AJ215" s="106">
        <f>IF(AE215="","",IF(U215=1,IF(AE215="Probabilidad",P215-(P215*AH215),P215),IF(AE215="Probabilidad",#REF!-(#REF!*AH215),#REF!)))</f>
        <v>0.48</v>
      </c>
      <c r="AK215" s="107" t="str">
        <f>+IF(AL215&lt;=datos!$AD$11,datos!$AC$11,IF(AL215&lt;=datos!$AD$12,datos!$AC$12,IF(AL215&lt;=datos!$AD$13,datos!$AC$13,IF(AL215&lt;=datos!$AD$14,datos!$AC$14,IF(AL215&lt;=datos!$AD$15,datos!$AC$15,"")))))</f>
        <v>Moderado</v>
      </c>
      <c r="AL215" s="106">
        <f>IF(AE215="","",IF(U215=1,IF(AE215="Impacto",S215-(S215*AH215),S215),IF(AE215="Impacto",#REF!-(#REF!*AH215),#REF!)))</f>
        <v>0.6</v>
      </c>
      <c r="AM215" s="107" t="str">
        <f ca="1" t="shared" si="29"/>
        <v>Moderado</v>
      </c>
      <c r="AN215" s="139"/>
      <c r="AO215" s="137"/>
      <c r="AP215" s="138"/>
      <c r="AQ215" s="121"/>
    </row>
    <row r="216" spans="1:43" ht="312">
      <c r="A216" s="153">
        <v>105</v>
      </c>
      <c r="B216" s="155" t="s">
        <v>32</v>
      </c>
      <c r="C216" s="155" t="s">
        <v>209</v>
      </c>
      <c r="D216" s="159" t="str">
        <f>_xlfn.IFERROR(VLOOKUP(B216,datos!$B$1:$C$21,2,0),"")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216" s="155" t="s">
        <v>54</v>
      </c>
      <c r="F216" s="155" t="s">
        <v>2079</v>
      </c>
      <c r="G216" s="155" t="s">
        <v>2080</v>
      </c>
      <c r="H216" s="155" t="s">
        <v>194</v>
      </c>
      <c r="I216" s="155"/>
      <c r="J216" s="155" t="s">
        <v>2081</v>
      </c>
      <c r="K216" s="155" t="s">
        <v>156</v>
      </c>
      <c r="L216" s="161" t="s">
        <v>167</v>
      </c>
      <c r="M216" s="151" t="s">
        <v>233</v>
      </c>
      <c r="N216" s="163">
        <v>9280</v>
      </c>
      <c r="O216" s="165" t="str">
        <f>_xlfn.IFERROR(VLOOKUP(P216,datos!$AC$2:$AE$7,3,0),"")</f>
        <v>Muy Alta</v>
      </c>
      <c r="P216" s="141">
        <f>+IF(OR(N216="",N216=0),"",IF(N216&lt;=datos!$AD$3,datos!$AC$3,IF(AND(N216&gt;datos!$AD$3,N216&lt;=datos!$AD$4),datos!$AC$4,IF(AND(N216&gt;datos!$AD$4,N216&lt;=datos!$AD$5),datos!$AC$5,IF(AND(N216&gt;datos!$AD$5,N216&lt;=datos!$AD$6),datos!$AC$6,IF(N216&gt;datos!$AD$7,datos!$AC$7,0))))))</f>
        <v>1</v>
      </c>
      <c r="Q216" s="155" t="s">
        <v>144</v>
      </c>
      <c r="R216" s="157" t="str">
        <f>_xlfn.IFERROR(VLOOKUP(Q216,datos!$AB$10:$AC$21,2,0),"")</f>
        <v>Leve</v>
      </c>
      <c r="S216" s="141">
        <f>_xlfn.IFERROR(IF(OR(Q216=datos!$AB$10,Q216=datos!$AB$16),"",VLOOKUP(Q216,datos!$AB$10:$AD$21,3,0)),"")</f>
        <v>0.2</v>
      </c>
      <c r="T216" s="143" t="str">
        <f ca="1">_xlfn.IFERROR(INDIRECT("datos!"&amp;HLOOKUP(R216,calculo_imp,2,FALSE)&amp;VLOOKUP(O216,calculo_prob,2,FALSE)),"")</f>
        <v>Alto</v>
      </c>
      <c r="U216" s="95">
        <v>1</v>
      </c>
      <c r="V216" s="84" t="s">
        <v>2082</v>
      </c>
      <c r="W216" s="83" t="s">
        <v>2083</v>
      </c>
      <c r="X216" s="83" t="s">
        <v>1137</v>
      </c>
      <c r="Y216" s="83" t="s">
        <v>2084</v>
      </c>
      <c r="Z216" s="83" t="s">
        <v>2085</v>
      </c>
      <c r="AA216" s="83" t="s">
        <v>2086</v>
      </c>
      <c r="AB216" s="83" t="s">
        <v>2087</v>
      </c>
      <c r="AC216" s="83" t="s">
        <v>2088</v>
      </c>
      <c r="AD216" s="83" t="s">
        <v>2089</v>
      </c>
      <c r="AE216" s="92" t="str">
        <f>IF(AF216="","",VLOOKUP(AF216,datos!$AT$6:$AU$9,2,0))</f>
        <v>Probabilidad</v>
      </c>
      <c r="AF216" s="84" t="s">
        <v>80</v>
      </c>
      <c r="AG216" s="84" t="s">
        <v>84</v>
      </c>
      <c r="AH216" s="87">
        <f>IF(AND(AF216="",AG216=""),"",IF(AF216="",0,VLOOKUP(AF216,datos!$AP$3:$AR$7,3,0))+IF(AG216="",0,VLOOKUP(AG216,datos!$AP$3:$AR$7,3,0)))</f>
        <v>0.4</v>
      </c>
      <c r="AI216" s="113" t="str">
        <f>IF(OR(AJ216="",AJ216=0),"",IF(AJ216&lt;=datos!$AC$3,datos!$AE$3,IF(AJ216&lt;=datos!$AC$4,datos!$AE$4,IF(AJ216&lt;=datos!$AC$5,datos!$AE$5,IF(AJ216&lt;=datos!$AC$6,datos!$AE$6,IF(AJ216&lt;=datos!$AC$7,datos!$AE$7,""))))))</f>
        <v>Media</v>
      </c>
      <c r="AJ216" s="106">
        <f>IF(AE216="","",IF(U216=1,IF(AE216="Probabilidad",P216-(P216*AH216),P216),IF(AE216="Probabilidad",#REF!-(#REF!*AH216),#REF!)))</f>
        <v>0.6</v>
      </c>
      <c r="AK216" s="107" t="str">
        <f>+IF(AL216&lt;=datos!$AD$11,datos!$AC$11,IF(AL216&lt;=datos!$AD$12,datos!$AC$12,IF(AL216&lt;=datos!$AD$13,datos!$AC$13,IF(AL216&lt;=datos!$AD$14,datos!$AC$14,IF(AL216&lt;=datos!$AD$15,datos!$AC$15,"")))))</f>
        <v>Leve</v>
      </c>
      <c r="AL216" s="106">
        <f>IF(AE216="","",IF(U216=1,IF(AE216="Impacto",S216-(S216*AH216),S216),IF(AE216="Impacto",#REF!-(#REF!*AH216),#REF!)))</f>
        <v>0.2</v>
      </c>
      <c r="AM216" s="107" t="str">
        <f ca="1" t="shared" si="29"/>
        <v>Moderado</v>
      </c>
      <c r="AN216" s="145"/>
      <c r="AO216" s="147"/>
      <c r="AP216" s="149"/>
      <c r="AQ216" s="151"/>
    </row>
    <row r="217" spans="1:43" ht="216">
      <c r="A217" s="154"/>
      <c r="B217" s="156"/>
      <c r="C217" s="156"/>
      <c r="D217" s="160"/>
      <c r="E217" s="156"/>
      <c r="F217" s="156"/>
      <c r="G217" s="156"/>
      <c r="H217" s="156"/>
      <c r="I217" s="156"/>
      <c r="J217" s="156"/>
      <c r="K217" s="156"/>
      <c r="L217" s="162"/>
      <c r="M217" s="152"/>
      <c r="N217" s="164"/>
      <c r="O217" s="166"/>
      <c r="P217" s="142"/>
      <c r="Q217" s="156"/>
      <c r="R217" s="158"/>
      <c r="S217" s="142" t="e">
        <f>IF(OR(#REF!=datos!$AB$10,#REF!=datos!$AB$16),"",VLOOKUP(#REF!,datos!$AA$10:$AC$21,3,0))</f>
        <v>#REF!</v>
      </c>
      <c r="T217" s="144"/>
      <c r="U217" s="96">
        <v>2</v>
      </c>
      <c r="V217" s="80" t="s">
        <v>2090</v>
      </c>
      <c r="W217" s="79" t="s">
        <v>2091</v>
      </c>
      <c r="X217" s="79" t="s">
        <v>2092</v>
      </c>
      <c r="Y217" s="79" t="s">
        <v>2093</v>
      </c>
      <c r="Z217" s="79" t="s">
        <v>2094</v>
      </c>
      <c r="AA217" s="79" t="s">
        <v>2095</v>
      </c>
      <c r="AB217" s="79" t="s">
        <v>2096</v>
      </c>
      <c r="AC217" s="79" t="s">
        <v>2097</v>
      </c>
      <c r="AD217" s="79" t="s">
        <v>2098</v>
      </c>
      <c r="AE217" s="91" t="str">
        <f>IF(AF217="","",VLOOKUP(AF217,datos!$AT$6:$AU$9,2,0))</f>
        <v>Probabilidad</v>
      </c>
      <c r="AF217" s="80" t="s">
        <v>80</v>
      </c>
      <c r="AG217" s="80" t="s">
        <v>84</v>
      </c>
      <c r="AH217" s="88">
        <f>IF(AND(AF217="",AG217=""),"",IF(AF217="",0,VLOOKUP(AF217,datos!$AP$3:$AR$7,3,0))+IF(AG217="",0,VLOOKUP(AG217,datos!$AP$3:$AR$7,3,0)))</f>
        <v>0.4</v>
      </c>
      <c r="AI217" s="114" t="str">
        <f>IF(OR(AJ217="",AJ217=0),"",IF(AJ217&lt;=datos!$AC$3,datos!$AE$3,IF(AJ217&lt;=datos!$AC$4,datos!$AE$4,IF(AJ217&lt;=datos!$AC$5,datos!$AE$5,IF(AJ217&lt;=datos!$AC$6,datos!$AE$6,IF(AJ217&lt;=datos!$AC$7,datos!$AE$7,""))))))</f>
        <v>Baja</v>
      </c>
      <c r="AJ217" s="109">
        <f t="shared" si="30"/>
        <v>0.36</v>
      </c>
      <c r="AK217" s="110" t="str">
        <f>+IF(AL217&lt;=datos!$AD$11,datos!$AC$11,IF(AL217&lt;=datos!$AD$12,datos!$AC$12,IF(AL217&lt;=datos!$AD$13,datos!$AC$13,IF(AL217&lt;=datos!$AD$14,datos!$AC$14,IF(AL217&lt;=datos!$AD$15,datos!$AC$15,"")))))</f>
        <v>Leve</v>
      </c>
      <c r="AL217" s="109">
        <f t="shared" si="31"/>
        <v>0.2</v>
      </c>
      <c r="AM217" s="110" t="str">
        <f ca="1" t="shared" si="29"/>
        <v>Bajo</v>
      </c>
      <c r="AN217" s="146"/>
      <c r="AO217" s="148"/>
      <c r="AP217" s="150"/>
      <c r="AQ217" s="152"/>
    </row>
    <row r="218" spans="1:43" ht="228.75" thickBot="1">
      <c r="A218" s="154"/>
      <c r="B218" s="156"/>
      <c r="C218" s="156"/>
      <c r="D218" s="160"/>
      <c r="E218" s="156"/>
      <c r="F218" s="156"/>
      <c r="G218" s="156"/>
      <c r="H218" s="156"/>
      <c r="I218" s="156"/>
      <c r="J218" s="156"/>
      <c r="K218" s="156"/>
      <c r="L218" s="162"/>
      <c r="M218" s="152"/>
      <c r="N218" s="164"/>
      <c r="O218" s="166"/>
      <c r="P218" s="142"/>
      <c r="Q218" s="156"/>
      <c r="R218" s="158"/>
      <c r="S218" s="142" t="e">
        <f>IF(OR(#REF!=datos!$AB$10,#REF!=datos!$AB$16),"",VLOOKUP(#REF!,datos!$AA$10:$AC$21,3,0))</f>
        <v>#REF!</v>
      </c>
      <c r="T218" s="144"/>
      <c r="U218" s="96">
        <v>3</v>
      </c>
      <c r="V218" s="80" t="s">
        <v>2099</v>
      </c>
      <c r="W218" s="79" t="s">
        <v>2100</v>
      </c>
      <c r="X218" s="79" t="s">
        <v>2101</v>
      </c>
      <c r="Y218" s="79" t="s">
        <v>2102</v>
      </c>
      <c r="Z218" s="79" t="s">
        <v>2103</v>
      </c>
      <c r="AA218" s="79" t="s">
        <v>2104</v>
      </c>
      <c r="AB218" s="79" t="s">
        <v>2105</v>
      </c>
      <c r="AC218" s="79" t="s">
        <v>2106</v>
      </c>
      <c r="AD218" s="79" t="s">
        <v>2107</v>
      </c>
      <c r="AE218" s="91" t="str">
        <f>IF(AF218="","",VLOOKUP(AF218,datos!$AT$6:$AU$9,2,0))</f>
        <v>Probabilidad</v>
      </c>
      <c r="AF218" s="80" t="s">
        <v>80</v>
      </c>
      <c r="AG218" s="80" t="s">
        <v>84</v>
      </c>
      <c r="AH218" s="88">
        <f>IF(AND(AF218="",AG218=""),"",IF(AF218="",0,VLOOKUP(AF218,datos!$AP$3:$AR$7,3,0))+IF(AG218="",0,VLOOKUP(AG218,datos!$AP$3:$AR$7,3,0)))</f>
        <v>0.4</v>
      </c>
      <c r="AI218" s="114" t="str">
        <f>IF(OR(AJ218="",AJ218=0),"",IF(AJ218&lt;=datos!$AC$3,datos!$AE$3,IF(AJ218&lt;=datos!$AC$4,datos!$AE$4,IF(AJ218&lt;=datos!$AC$5,datos!$AE$5,IF(AJ218&lt;=datos!$AC$6,datos!$AE$6,IF(AJ218&lt;=datos!$AC$7,datos!$AE$7,""))))))</f>
        <v>Baja</v>
      </c>
      <c r="AJ218" s="109">
        <f t="shared" si="30"/>
        <v>0.216</v>
      </c>
      <c r="AK218" s="110" t="str">
        <f>+IF(AL218&lt;=datos!$AD$11,datos!$AC$11,IF(AL218&lt;=datos!$AD$12,datos!$AC$12,IF(AL218&lt;=datos!$AD$13,datos!$AC$13,IF(AL218&lt;=datos!$AD$14,datos!$AC$14,IF(AL218&lt;=datos!$AD$15,datos!$AC$15,"")))))</f>
        <v>Leve</v>
      </c>
      <c r="AL218" s="109">
        <f t="shared" si="31"/>
        <v>0.2</v>
      </c>
      <c r="AM218" s="110" t="str">
        <f ca="1" t="shared" si="29"/>
        <v>Bajo</v>
      </c>
      <c r="AN218" s="146"/>
      <c r="AO218" s="148"/>
      <c r="AP218" s="150"/>
      <c r="AQ218" s="152"/>
    </row>
    <row r="219" spans="1:43" ht="120">
      <c r="A219" s="153">
        <v>106</v>
      </c>
      <c r="B219" s="155" t="s">
        <v>33</v>
      </c>
      <c r="C219" s="155" t="s">
        <v>207</v>
      </c>
      <c r="D219" s="159" t="str">
        <f>_xlfn.IFERROR(VLOOKUP(B219,datos!$B$1:$C$21,2,0),"")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219" s="155" t="s">
        <v>53</v>
      </c>
      <c r="F219" s="155" t="s">
        <v>2108</v>
      </c>
      <c r="G219" s="155" t="s">
        <v>2109</v>
      </c>
      <c r="H219" s="155" t="s">
        <v>194</v>
      </c>
      <c r="I219" s="155" t="s">
        <v>238</v>
      </c>
      <c r="J219" s="155" t="s">
        <v>2110</v>
      </c>
      <c r="K219" s="155" t="s">
        <v>159</v>
      </c>
      <c r="L219" s="161" t="s">
        <v>167</v>
      </c>
      <c r="M219" s="151" t="s">
        <v>12</v>
      </c>
      <c r="N219" s="163">
        <v>48</v>
      </c>
      <c r="O219" s="165" t="str">
        <f>_xlfn.IFERROR(VLOOKUP(P219,datos!$AC$2:$AE$7,3,0),"")</f>
        <v>Media</v>
      </c>
      <c r="P219" s="141">
        <f>+IF(OR(N219="",N219=0),"",IF(N219&lt;=datos!$AD$3,datos!$AC$3,IF(AND(N219&gt;datos!$AD$3,N219&lt;=datos!$AD$4),datos!$AC$4,IF(AND(N219&gt;datos!$AD$4,N219&lt;=datos!$AD$5),datos!$AC$5,IF(AND(N219&gt;datos!$AD$5,N219&lt;=datos!$AD$6),datos!$AC$6,IF(N219&gt;datos!$AD$7,datos!$AC$7,0))))))</f>
        <v>0.6</v>
      </c>
      <c r="Q219" s="155" t="s">
        <v>73</v>
      </c>
      <c r="R219" s="157" t="str">
        <f>_xlfn.IFERROR(VLOOKUP(Q219,datos!$AB$10:$AC$21,2,0),"")</f>
        <v>Mayor</v>
      </c>
      <c r="S219" s="141">
        <f>_xlfn.IFERROR(IF(OR(Q219=datos!$AB$10,Q219=datos!$AB$16),"",VLOOKUP(Q219,datos!$AB$10:$AD$21,3,0)),"")</f>
        <v>0.8</v>
      </c>
      <c r="T219" s="143" t="str">
        <f ca="1">_xlfn.IFERROR(INDIRECT("datos!"&amp;HLOOKUP(R219,calculo_imp,2,FALSE)&amp;VLOOKUP(O219,calculo_prob,2,FALSE)),"")</f>
        <v>Alto</v>
      </c>
      <c r="U219" s="95">
        <v>1</v>
      </c>
      <c r="V219" s="84" t="s">
        <v>2121</v>
      </c>
      <c r="W219" s="83" t="s">
        <v>2122</v>
      </c>
      <c r="X219" s="83" t="s">
        <v>692</v>
      </c>
      <c r="Y219" s="83" t="s">
        <v>2123</v>
      </c>
      <c r="Z219" s="83" t="s">
        <v>2124</v>
      </c>
      <c r="AA219" s="83" t="s">
        <v>2125</v>
      </c>
      <c r="AB219" s="83" t="s">
        <v>2126</v>
      </c>
      <c r="AC219" s="83" t="s">
        <v>2127</v>
      </c>
      <c r="AD219" s="83" t="s">
        <v>2128</v>
      </c>
      <c r="AE219" s="92" t="str">
        <f>IF(AF219="","",VLOOKUP(AF219,datos!$AT$6:$AU$9,2,0))</f>
        <v>Probabilidad</v>
      </c>
      <c r="AF219" s="84" t="s">
        <v>80</v>
      </c>
      <c r="AG219" s="84" t="s">
        <v>84</v>
      </c>
      <c r="AH219" s="87">
        <f>IF(AND(AF219="",AG219=""),"",IF(AF219="",0,VLOOKUP(AF219,datos!$AP$3:$AR$7,3,0))+IF(AG219="",0,VLOOKUP(AG219,datos!$AP$3:$AR$7,3,0)))</f>
        <v>0.4</v>
      </c>
      <c r="AI219" s="113" t="str">
        <f>IF(OR(AJ219="",AJ219=0),"",IF(AJ219&lt;=datos!$AC$3,datos!$AE$3,IF(AJ219&lt;=datos!$AC$4,datos!$AE$4,IF(AJ219&lt;=datos!$AC$5,datos!$AE$5,IF(AJ219&lt;=datos!$AC$6,datos!$AE$6,IF(AJ219&lt;=datos!$AC$7,datos!$AE$7,""))))))</f>
        <v>Baja</v>
      </c>
      <c r="AJ219" s="106">
        <f>IF(AE219="","",IF(U219=1,IF(AE219="Probabilidad",P219-(P219*AH219),P219),IF(AE219="Probabilidad",#REF!-(#REF!*AH219),#REF!)))</f>
        <v>0.36</v>
      </c>
      <c r="AK219" s="107" t="str">
        <f>+IF(AL219&lt;=datos!$AD$11,datos!$AC$11,IF(AL219&lt;=datos!$AD$12,datos!$AC$12,IF(AL219&lt;=datos!$AD$13,datos!$AC$13,IF(AL219&lt;=datos!$AD$14,datos!$AC$14,IF(AL219&lt;=datos!$AD$15,datos!$AC$15,"")))))</f>
        <v>Mayor</v>
      </c>
      <c r="AL219" s="106">
        <f>IF(AE219="","",IF(U219=1,IF(AE219="Impacto",S219-(S219*AH219),S219),IF(AE219="Impacto",#REF!-(#REF!*AH219),#REF!)))</f>
        <v>0.8</v>
      </c>
      <c r="AM219" s="107" t="str">
        <f ca="1" t="shared" si="29"/>
        <v>Alto</v>
      </c>
      <c r="AN219" s="145"/>
      <c r="AO219" s="147"/>
      <c r="AP219" s="149"/>
      <c r="AQ219" s="151"/>
    </row>
    <row r="220" spans="1:43" ht="90.75" customHeight="1" thickBot="1">
      <c r="A220" s="154"/>
      <c r="B220" s="156"/>
      <c r="C220" s="156"/>
      <c r="D220" s="160"/>
      <c r="E220" s="156"/>
      <c r="F220" s="156"/>
      <c r="G220" s="156"/>
      <c r="H220" s="156"/>
      <c r="I220" s="156"/>
      <c r="J220" s="156"/>
      <c r="K220" s="156"/>
      <c r="L220" s="162"/>
      <c r="M220" s="152"/>
      <c r="N220" s="164"/>
      <c r="O220" s="166"/>
      <c r="P220" s="142"/>
      <c r="Q220" s="156"/>
      <c r="R220" s="158"/>
      <c r="S220" s="142" t="e">
        <f>IF(OR(#REF!=datos!$AB$10,#REF!=datos!$AB$16),"",VLOOKUP(#REF!,datos!$AA$10:$AC$21,3,0))</f>
        <v>#REF!</v>
      </c>
      <c r="T220" s="144"/>
      <c r="U220" s="96">
        <v>2</v>
      </c>
      <c r="V220" s="80" t="s">
        <v>2129</v>
      </c>
      <c r="W220" s="79" t="s">
        <v>2130</v>
      </c>
      <c r="X220" s="79" t="s">
        <v>2131</v>
      </c>
      <c r="Y220" s="79" t="s">
        <v>2132</v>
      </c>
      <c r="Z220" s="79" t="s">
        <v>2133</v>
      </c>
      <c r="AA220" s="79" t="s">
        <v>2134</v>
      </c>
      <c r="AB220" s="79" t="s">
        <v>2135</v>
      </c>
      <c r="AC220" s="79" t="s">
        <v>2136</v>
      </c>
      <c r="AD220" s="79" t="s">
        <v>2137</v>
      </c>
      <c r="AE220" s="91" t="str">
        <f>IF(AF220="","",VLOOKUP(AF220,datos!$AT$6:$AU$9,2,0))</f>
        <v>Probabilidad</v>
      </c>
      <c r="AF220" s="80" t="s">
        <v>80</v>
      </c>
      <c r="AG220" s="80" t="s">
        <v>84</v>
      </c>
      <c r="AH220" s="88">
        <f>IF(AND(AF220="",AG220=""),"",IF(AF220="",0,VLOOKUP(AF220,datos!$AP$3:$AR$7,3,0))+IF(AG220="",0,VLOOKUP(AG220,datos!$AP$3:$AR$7,3,0)))</f>
        <v>0.4</v>
      </c>
      <c r="AI220" s="114" t="str">
        <f>IF(OR(AJ220="",AJ220=0),"",IF(AJ220&lt;=datos!$AC$3,datos!$AE$3,IF(AJ220&lt;=datos!$AC$4,datos!$AE$4,IF(AJ220&lt;=datos!$AC$5,datos!$AE$5,IF(AJ220&lt;=datos!$AC$6,datos!$AE$6,IF(AJ220&lt;=datos!$AC$7,datos!$AE$7,""))))))</f>
        <v>Baja</v>
      </c>
      <c r="AJ220" s="109">
        <f t="shared" si="30"/>
        <v>0.216</v>
      </c>
      <c r="AK220" s="110" t="str">
        <f>+IF(AL220&lt;=datos!$AD$11,datos!$AC$11,IF(AL220&lt;=datos!$AD$12,datos!$AC$12,IF(AL220&lt;=datos!$AD$13,datos!$AC$13,IF(AL220&lt;=datos!$AD$14,datos!$AC$14,IF(AL220&lt;=datos!$AD$15,datos!$AC$15,"")))))</f>
        <v>Mayor</v>
      </c>
      <c r="AL220" s="109">
        <f t="shared" si="31"/>
        <v>0.8</v>
      </c>
      <c r="AM220" s="110" t="str">
        <f ca="1" t="shared" si="29"/>
        <v>Alto</v>
      </c>
      <c r="AN220" s="146"/>
      <c r="AO220" s="148"/>
      <c r="AP220" s="150"/>
      <c r="AQ220" s="152"/>
    </row>
    <row r="221" spans="1:43" ht="86.25" customHeight="1">
      <c r="A221" s="170">
        <v>107</v>
      </c>
      <c r="B221" s="171" t="s">
        <v>33</v>
      </c>
      <c r="C221" s="155" t="s">
        <v>207</v>
      </c>
      <c r="D221" s="159" t="str">
        <f>_xlfn.IFERROR(VLOOKUP(B221,datos!$B$1:$C$21,2,0),"")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221" s="171" t="s">
        <v>54</v>
      </c>
      <c r="F221" s="171" t="s">
        <v>2111</v>
      </c>
      <c r="G221" s="171" t="s">
        <v>2112</v>
      </c>
      <c r="H221" s="155" t="s">
        <v>194</v>
      </c>
      <c r="I221" s="155" t="s">
        <v>238</v>
      </c>
      <c r="J221" s="171" t="s">
        <v>2113</v>
      </c>
      <c r="K221" s="171" t="s">
        <v>163</v>
      </c>
      <c r="L221" s="172" t="s">
        <v>168</v>
      </c>
      <c r="M221" s="173" t="s">
        <v>230</v>
      </c>
      <c r="N221" s="174">
        <v>365</v>
      </c>
      <c r="O221" s="175" t="str">
        <f>_xlfn.IFERROR(VLOOKUP(P221,datos!$AC$2:$AE$7,3,0),"")</f>
        <v>Media</v>
      </c>
      <c r="P221" s="168">
        <f>+IF(OR(N221="",N221=0),"",IF(N221&lt;=datos!$AD$3,datos!$AC$3,IF(AND(N221&gt;datos!$AD$3,N221&lt;=datos!$AD$4),datos!$AC$4,IF(AND(N221&gt;datos!$AD$4,N221&lt;=datos!$AD$5),datos!$AC$5,IF(AND(N221&gt;datos!$AD$5,N221&lt;=datos!$AD$6),datos!$AC$6,IF(N221&gt;datos!$AD$7,datos!$AC$7,0))))))</f>
        <v>0.6</v>
      </c>
      <c r="Q221" s="171" t="s">
        <v>150</v>
      </c>
      <c r="R221" s="167" t="str">
        <f>_xlfn.IFERROR(VLOOKUP(Q221,datos!$AB$10:$AC$21,2,0),"")</f>
        <v>Mayor</v>
      </c>
      <c r="S221" s="168">
        <f>_xlfn.IFERROR(IF(OR(Q221=datos!$AB$10,Q221=datos!$AB$16),"",VLOOKUP(Q221,datos!$AB$10:$AD$21,3,0)),"")</f>
        <v>0.8</v>
      </c>
      <c r="T221" s="169" t="str">
        <f ca="1">_xlfn.IFERROR(INDIRECT("datos!"&amp;HLOOKUP(R221,calculo_imp,2,FALSE)&amp;VLOOKUP(O221,calculo_prob,2,FALSE)),"")</f>
        <v>Alto</v>
      </c>
      <c r="U221" s="98">
        <v>1</v>
      </c>
      <c r="V221" s="82" t="s">
        <v>2138</v>
      </c>
      <c r="W221" s="81" t="s">
        <v>2139</v>
      </c>
      <c r="X221" s="81" t="s">
        <v>2140</v>
      </c>
      <c r="Y221" s="81" t="s">
        <v>2141</v>
      </c>
      <c r="Z221" s="81" t="s">
        <v>2142</v>
      </c>
      <c r="AA221" s="81" t="s">
        <v>2143</v>
      </c>
      <c r="AB221" s="81" t="s">
        <v>2144</v>
      </c>
      <c r="AC221" s="81" t="s">
        <v>2144</v>
      </c>
      <c r="AD221" s="81" t="s">
        <v>2145</v>
      </c>
      <c r="AE221" s="90" t="str">
        <f>IF(AF221="","",VLOOKUP(AF221,datos!$AT$6:$AU$9,2,0))</f>
        <v>Probabilidad</v>
      </c>
      <c r="AF221" s="82" t="s">
        <v>80</v>
      </c>
      <c r="AG221" s="82" t="s">
        <v>84</v>
      </c>
      <c r="AH221" s="87">
        <f>IF(AND(AF221="",AG221=""),"",IF(AF221="",0,VLOOKUP(AF221,datos!$AP$3:$AR$7,3,0))+IF(AG221="",0,VLOOKUP(AG221,datos!$AP$3:$AR$7,3,0)))</f>
        <v>0.4</v>
      </c>
      <c r="AI221" s="113" t="str">
        <f>IF(OR(AJ221="",AJ221=0),"",IF(AJ221&lt;=datos!$AC$3,datos!$AE$3,IF(AJ221&lt;=datos!$AC$4,datos!$AE$4,IF(AJ221&lt;=datos!$AC$5,datos!$AE$5,IF(AJ221&lt;=datos!$AC$6,datos!$AE$6,IF(AJ221&lt;=datos!$AC$7,datos!$AE$7,""))))))</f>
        <v>Baja</v>
      </c>
      <c r="AJ221" s="106">
        <f>IF(AE221="","",IF(U221=1,IF(AE221="Probabilidad",P221-(P221*AH221),P221),IF(AE221="Probabilidad",#REF!-(#REF!*AH221),#REF!)))</f>
        <v>0.36</v>
      </c>
      <c r="AK221" s="107" t="str">
        <f>+IF(AL221&lt;=datos!$AD$11,datos!$AC$11,IF(AL221&lt;=datos!$AD$12,datos!$AC$12,IF(AL221&lt;=datos!$AD$13,datos!$AC$13,IF(AL221&lt;=datos!$AD$14,datos!$AC$14,IF(AL221&lt;=datos!$AD$15,datos!$AC$15,"")))))</f>
        <v>Mayor</v>
      </c>
      <c r="AL221" s="106">
        <f>IF(AE221="","",IF(U221=1,IF(AE221="Impacto",S221-(S221*AH221),S221),IF(AE221="Impacto",#REF!-(#REF!*AH221),#REF!)))</f>
        <v>0.8</v>
      </c>
      <c r="AM221" s="107" t="str">
        <f ca="1" t="shared" si="29"/>
        <v>Alto</v>
      </c>
      <c r="AN221" s="145"/>
      <c r="AO221" s="147"/>
      <c r="AP221" s="149"/>
      <c r="AQ221" s="151"/>
    </row>
    <row r="222" spans="1:43" ht="79.5" customHeight="1">
      <c r="A222" s="154"/>
      <c r="B222" s="156"/>
      <c r="C222" s="156"/>
      <c r="D222" s="160"/>
      <c r="E222" s="156"/>
      <c r="F222" s="156"/>
      <c r="G222" s="156"/>
      <c r="H222" s="156"/>
      <c r="I222" s="156"/>
      <c r="J222" s="156"/>
      <c r="K222" s="156"/>
      <c r="L222" s="162"/>
      <c r="M222" s="152"/>
      <c r="N222" s="164"/>
      <c r="O222" s="166"/>
      <c r="P222" s="142"/>
      <c r="Q222" s="156"/>
      <c r="R222" s="158"/>
      <c r="S222" s="142" t="e">
        <f>IF(OR(#REF!=datos!$AB$10,#REF!=datos!$AB$16),"",VLOOKUP(#REF!,datos!$AA$10:$AC$21,3,0))</f>
        <v>#REF!</v>
      </c>
      <c r="T222" s="144"/>
      <c r="U222" s="96">
        <v>2</v>
      </c>
      <c r="V222" s="80" t="s">
        <v>2146</v>
      </c>
      <c r="W222" s="79" t="s">
        <v>2147</v>
      </c>
      <c r="X222" s="79" t="s">
        <v>799</v>
      </c>
      <c r="Y222" s="79" t="s">
        <v>2148</v>
      </c>
      <c r="Z222" s="79" t="s">
        <v>2149</v>
      </c>
      <c r="AA222" s="79" t="s">
        <v>2150</v>
      </c>
      <c r="AB222" s="79" t="s">
        <v>2151</v>
      </c>
      <c r="AC222" s="79" t="s">
        <v>2151</v>
      </c>
      <c r="AD222" s="79" t="s">
        <v>353</v>
      </c>
      <c r="AE222" s="91" t="str">
        <f>IF(AF222="","",VLOOKUP(AF222,datos!$AT$6:$AU$9,2,0))</f>
        <v>Probabilidad</v>
      </c>
      <c r="AF222" s="80" t="s">
        <v>80</v>
      </c>
      <c r="AG222" s="80" t="s">
        <v>84</v>
      </c>
      <c r="AH222" s="88">
        <f>IF(AND(AF222="",AG222=""),"",IF(AF222="",0,VLOOKUP(AF222,datos!$AP$3:$AR$7,3,0))+IF(AG222="",0,VLOOKUP(AG222,datos!$AP$3:$AR$7,3,0)))</f>
        <v>0.4</v>
      </c>
      <c r="AI222" s="114" t="str">
        <f>IF(OR(AJ222="",AJ222=0),"",IF(AJ222&lt;=datos!$AC$3,datos!$AE$3,IF(AJ222&lt;=datos!$AC$4,datos!$AE$4,IF(AJ222&lt;=datos!$AC$5,datos!$AE$5,IF(AJ222&lt;=datos!$AC$6,datos!$AE$6,IF(AJ222&lt;=datos!$AC$7,datos!$AE$7,""))))))</f>
        <v>Baja</v>
      </c>
      <c r="AJ222" s="109">
        <f t="shared" si="30"/>
        <v>0.216</v>
      </c>
      <c r="AK222" s="110" t="str">
        <f>+IF(AL222&lt;=datos!$AD$11,datos!$AC$11,IF(AL222&lt;=datos!$AD$12,datos!$AC$12,IF(AL222&lt;=datos!$AD$13,datos!$AC$13,IF(AL222&lt;=datos!$AD$14,datos!$AC$14,IF(AL222&lt;=datos!$AD$15,datos!$AC$15,"")))))</f>
        <v>Mayor</v>
      </c>
      <c r="AL222" s="109">
        <f t="shared" si="31"/>
        <v>0.8</v>
      </c>
      <c r="AM222" s="110" t="str">
        <f ca="1" t="shared" si="29"/>
        <v>Alto</v>
      </c>
      <c r="AN222" s="146"/>
      <c r="AO222" s="148"/>
      <c r="AP222" s="150"/>
      <c r="AQ222" s="152"/>
    </row>
    <row r="223" spans="1:43" ht="84" customHeight="1" thickBot="1">
      <c r="A223" s="154"/>
      <c r="B223" s="156"/>
      <c r="C223" s="156"/>
      <c r="D223" s="160"/>
      <c r="E223" s="156"/>
      <c r="F223" s="156"/>
      <c r="G223" s="156"/>
      <c r="H223" s="156"/>
      <c r="I223" s="156"/>
      <c r="J223" s="156"/>
      <c r="K223" s="156"/>
      <c r="L223" s="162"/>
      <c r="M223" s="152"/>
      <c r="N223" s="164"/>
      <c r="O223" s="166"/>
      <c r="P223" s="142"/>
      <c r="Q223" s="156"/>
      <c r="R223" s="158"/>
      <c r="S223" s="142" t="e">
        <f>IF(OR(#REF!=datos!$AB$10,#REF!=datos!$AB$16),"",VLOOKUP(#REF!,datos!$AA$10:$AC$21,3,0))</f>
        <v>#REF!</v>
      </c>
      <c r="T223" s="144"/>
      <c r="U223" s="96">
        <v>3</v>
      </c>
      <c r="V223" s="80" t="s">
        <v>2152</v>
      </c>
      <c r="W223" s="79" t="s">
        <v>2153</v>
      </c>
      <c r="X223" s="79" t="s">
        <v>2154</v>
      </c>
      <c r="Y223" s="79" t="s">
        <v>2155</v>
      </c>
      <c r="Z223" s="79" t="s">
        <v>2156</v>
      </c>
      <c r="AA223" s="79" t="s">
        <v>2157</v>
      </c>
      <c r="AB223" s="79" t="s">
        <v>2158</v>
      </c>
      <c r="AC223" s="79" t="s">
        <v>2159</v>
      </c>
      <c r="AD223" s="79" t="s">
        <v>2160</v>
      </c>
      <c r="AE223" s="91" t="str">
        <f>IF(AF223="","",VLOOKUP(AF223,datos!$AT$6:$AU$9,2,0))</f>
        <v>Probabilidad</v>
      </c>
      <c r="AF223" s="80" t="s">
        <v>80</v>
      </c>
      <c r="AG223" s="80" t="s">
        <v>84</v>
      </c>
      <c r="AH223" s="88">
        <f>IF(AND(AF223="",AG223=""),"",IF(AF223="",0,VLOOKUP(AF223,datos!$AP$3:$AR$7,3,0))+IF(AG223="",0,VLOOKUP(AG223,datos!$AP$3:$AR$7,3,0)))</f>
        <v>0.4</v>
      </c>
      <c r="AI223" s="114" t="str">
        <f>IF(OR(AJ223="",AJ223=0),"",IF(AJ223&lt;=datos!$AC$3,datos!$AE$3,IF(AJ223&lt;=datos!$AC$4,datos!$AE$4,IF(AJ223&lt;=datos!$AC$5,datos!$AE$5,IF(AJ223&lt;=datos!$AC$6,datos!$AE$6,IF(AJ223&lt;=datos!$AC$7,datos!$AE$7,""))))))</f>
        <v>Muy Baja</v>
      </c>
      <c r="AJ223" s="109">
        <f t="shared" si="30"/>
        <v>0.1296</v>
      </c>
      <c r="AK223" s="110" t="str">
        <f>+IF(AL223&lt;=datos!$AD$11,datos!$AC$11,IF(AL223&lt;=datos!$AD$12,datos!$AC$12,IF(AL223&lt;=datos!$AD$13,datos!$AC$13,IF(AL223&lt;=datos!$AD$14,datos!$AC$14,IF(AL223&lt;=datos!$AD$15,datos!$AC$15,"")))))</f>
        <v>Mayor</v>
      </c>
      <c r="AL223" s="109">
        <f t="shared" si="31"/>
        <v>0.8</v>
      </c>
      <c r="AM223" s="110" t="str">
        <f ca="1" t="shared" si="29"/>
        <v>Alto</v>
      </c>
      <c r="AN223" s="146"/>
      <c r="AO223" s="148"/>
      <c r="AP223" s="150"/>
      <c r="AQ223" s="152"/>
    </row>
    <row r="224" spans="1:43" ht="57.75" customHeight="1">
      <c r="A224" s="153">
        <v>108</v>
      </c>
      <c r="B224" s="155" t="s">
        <v>33</v>
      </c>
      <c r="C224" s="155" t="s">
        <v>207</v>
      </c>
      <c r="D224" s="159" t="str">
        <f>_xlfn.IFERROR(VLOOKUP(B224,datos!$B$1:$C$21,2,0),"")</f>
        <v>Gestionar las necesidades en infraestructura tecnológica, soluciones de software, incidentes y requerimientos, seguridad de la información, a través de la implementación de la Política de Gobierno Digital, la administración de los recursos TIC e implementación del Plan Estratégico de Tecnologías de la Información y las Comunicaciones - PETI, con el fin de contribuir a la eficacia y eficiencia de los procesos de la entidad que soportan la continuidad del negocio en materia de tecnologías de la información y comunicaciones</v>
      </c>
      <c r="E224" s="155" t="s">
        <v>54</v>
      </c>
      <c r="F224" s="155" t="s">
        <v>2114</v>
      </c>
      <c r="G224" s="155" t="s">
        <v>2115</v>
      </c>
      <c r="H224" s="155" t="s">
        <v>193</v>
      </c>
      <c r="I224" s="155" t="s">
        <v>2116</v>
      </c>
      <c r="J224" s="155" t="s">
        <v>2117</v>
      </c>
      <c r="K224" s="155" t="s">
        <v>163</v>
      </c>
      <c r="L224" s="161" t="s">
        <v>168</v>
      </c>
      <c r="M224" s="151" t="s">
        <v>230</v>
      </c>
      <c r="N224" s="163">
        <v>365</v>
      </c>
      <c r="O224" s="165" t="str">
        <f>_xlfn.IFERROR(VLOOKUP(P224,datos!$AC$2:$AE$7,3,0),"")</f>
        <v>Media</v>
      </c>
      <c r="P224" s="141">
        <f>+IF(OR(N224="",N224=0),"",IF(N224&lt;=datos!$AD$3,datos!$AC$3,IF(AND(N224&gt;datos!$AD$3,N224&lt;=datos!$AD$4),datos!$AC$4,IF(AND(N224&gt;datos!$AD$4,N224&lt;=datos!$AD$5),datos!$AC$5,IF(AND(N224&gt;datos!$AD$5,N224&lt;=datos!$AD$6),datos!$AC$6,IF(N224&gt;datos!$AD$7,datos!$AC$7,0))))))</f>
        <v>0.6</v>
      </c>
      <c r="Q224" s="155" t="s">
        <v>150</v>
      </c>
      <c r="R224" s="157" t="str">
        <f>_xlfn.IFERROR(VLOOKUP(Q224,datos!$AB$10:$AC$21,2,0),"")</f>
        <v>Mayor</v>
      </c>
      <c r="S224" s="141">
        <f>_xlfn.IFERROR(IF(OR(Q224=datos!$AB$10,Q224=datos!$AB$16),"",VLOOKUP(Q224,datos!$AB$10:$AD$21,3,0)),"")</f>
        <v>0.8</v>
      </c>
      <c r="T224" s="143" t="str">
        <f ca="1">_xlfn.IFERROR(INDIRECT("datos!"&amp;HLOOKUP(R224,calculo_imp,2,FALSE)&amp;VLOOKUP(O224,calculo_prob,2,FALSE)),"")</f>
        <v>Alto</v>
      </c>
      <c r="U224" s="95">
        <v>1</v>
      </c>
      <c r="V224" s="84" t="s">
        <v>2161</v>
      </c>
      <c r="W224" s="83" t="s">
        <v>2162</v>
      </c>
      <c r="X224" s="83" t="s">
        <v>799</v>
      </c>
      <c r="Y224" s="83" t="s">
        <v>2163</v>
      </c>
      <c r="Z224" s="83" t="s">
        <v>2164</v>
      </c>
      <c r="AA224" s="83" t="s">
        <v>2165</v>
      </c>
      <c r="AB224" s="83" t="s">
        <v>2166</v>
      </c>
      <c r="AC224" s="83" t="s">
        <v>2167</v>
      </c>
      <c r="AD224" s="83" t="s">
        <v>353</v>
      </c>
      <c r="AE224" s="92" t="str">
        <f>IF(AF224="","",VLOOKUP(AF224,datos!$AT$6:$AU$9,2,0))</f>
        <v>Probabilidad</v>
      </c>
      <c r="AF224" s="84" t="s">
        <v>80</v>
      </c>
      <c r="AG224" s="84" t="s">
        <v>84</v>
      </c>
      <c r="AH224" s="87">
        <f>IF(AND(AF224="",AG224=""),"",IF(AF224="",0,VLOOKUP(AF224,datos!$AP$3:$AR$7,3,0))+IF(AG224="",0,VLOOKUP(AG224,datos!$AP$3:$AR$7,3,0)))</f>
        <v>0.4</v>
      </c>
      <c r="AI224" s="113" t="str">
        <f>IF(OR(AJ224="",AJ224=0),"",IF(AJ224&lt;=datos!$AC$3,datos!$AE$3,IF(AJ224&lt;=datos!$AC$4,datos!$AE$4,IF(AJ224&lt;=datos!$AC$5,datos!$AE$5,IF(AJ224&lt;=datos!$AC$6,datos!$AE$6,IF(AJ224&lt;=datos!$AC$7,datos!$AE$7,""))))))</f>
        <v>Baja</v>
      </c>
      <c r="AJ224" s="106">
        <f>IF(AE224="","",IF(U224=1,IF(AE224="Probabilidad",P224-(P224*AH224),P224),IF(AE224="Probabilidad",#REF!-(#REF!*AH224),#REF!)))</f>
        <v>0.36</v>
      </c>
      <c r="AK224" s="107" t="str">
        <f>+IF(AL224&lt;=datos!$AD$11,datos!$AC$11,IF(AL224&lt;=datos!$AD$12,datos!$AC$12,IF(AL224&lt;=datos!$AD$13,datos!$AC$13,IF(AL224&lt;=datos!$AD$14,datos!$AC$14,IF(AL224&lt;=datos!$AD$15,datos!$AC$15,"")))))</f>
        <v>Mayor</v>
      </c>
      <c r="AL224" s="106">
        <f>IF(AE224="","",IF(U224=1,IF(AE224="Impacto",S224-(S224*AH224),S224),IF(AE224="Impacto",#REF!-(#REF!*AH224),#REF!)))</f>
        <v>0.8</v>
      </c>
      <c r="AM224" s="107" t="str">
        <f ca="1" t="shared" si="29"/>
        <v>Alto</v>
      </c>
      <c r="AN224" s="145"/>
      <c r="AO224" s="147"/>
      <c r="AP224" s="149"/>
      <c r="AQ224" s="151"/>
    </row>
    <row r="225" spans="1:43" ht="87" customHeight="1">
      <c r="A225" s="154"/>
      <c r="B225" s="156"/>
      <c r="C225" s="156"/>
      <c r="D225" s="160"/>
      <c r="E225" s="156"/>
      <c r="F225" s="156"/>
      <c r="G225" s="156"/>
      <c r="H225" s="156"/>
      <c r="I225" s="156"/>
      <c r="J225" s="156"/>
      <c r="K225" s="156"/>
      <c r="L225" s="162"/>
      <c r="M225" s="152"/>
      <c r="N225" s="164"/>
      <c r="O225" s="166"/>
      <c r="P225" s="142"/>
      <c r="Q225" s="156"/>
      <c r="R225" s="158"/>
      <c r="S225" s="142" t="e">
        <f>IF(OR(#REF!=datos!$AB$10,#REF!=datos!$AB$16),"",VLOOKUP(#REF!,datos!$AA$10:$AC$21,3,0))</f>
        <v>#REF!</v>
      </c>
      <c r="T225" s="144"/>
      <c r="U225" s="96">
        <v>2</v>
      </c>
      <c r="V225" s="80" t="s">
        <v>2168</v>
      </c>
      <c r="W225" s="79" t="s">
        <v>2162</v>
      </c>
      <c r="X225" s="79" t="s">
        <v>799</v>
      </c>
      <c r="Y225" s="79" t="s">
        <v>2163</v>
      </c>
      <c r="Z225" s="79" t="s">
        <v>2169</v>
      </c>
      <c r="AA225" s="79" t="s">
        <v>2170</v>
      </c>
      <c r="AB225" s="79" t="s">
        <v>2171</v>
      </c>
      <c r="AC225" s="79" t="s">
        <v>2172</v>
      </c>
      <c r="AD225" s="79" t="s">
        <v>353</v>
      </c>
      <c r="AE225" s="91" t="str">
        <f>IF(AF225="","",VLOOKUP(AF225,datos!$AT$6:$AU$9,2,0))</f>
        <v>Probabilidad</v>
      </c>
      <c r="AF225" s="80" t="s">
        <v>80</v>
      </c>
      <c r="AG225" s="80" t="s">
        <v>84</v>
      </c>
      <c r="AH225" s="88">
        <f>IF(AND(AF225="",AG225=""),"",IF(AF225="",0,VLOOKUP(AF225,datos!$AP$3:$AR$7,3,0))+IF(AG225="",0,VLOOKUP(AG225,datos!$AP$3:$AR$7,3,0)))</f>
        <v>0.4</v>
      </c>
      <c r="AI225" s="114" t="str">
        <f>IF(OR(AJ225="",AJ225=0),"",IF(AJ225&lt;=datos!$AC$3,datos!$AE$3,IF(AJ225&lt;=datos!$AC$4,datos!$AE$4,IF(AJ225&lt;=datos!$AC$5,datos!$AE$5,IF(AJ225&lt;=datos!$AC$6,datos!$AE$6,IF(AJ225&lt;=datos!$AC$7,datos!$AE$7,""))))))</f>
        <v>Baja</v>
      </c>
      <c r="AJ225" s="109">
        <f t="shared" si="30"/>
        <v>0.216</v>
      </c>
      <c r="AK225" s="110" t="str">
        <f>+IF(AL225&lt;=datos!$AD$11,datos!$AC$11,IF(AL225&lt;=datos!$AD$12,datos!$AC$12,IF(AL225&lt;=datos!$AD$13,datos!$AC$13,IF(AL225&lt;=datos!$AD$14,datos!$AC$14,IF(AL225&lt;=datos!$AD$15,datos!$AC$15,"")))))</f>
        <v>Mayor</v>
      </c>
      <c r="AL225" s="109">
        <f t="shared" si="31"/>
        <v>0.8</v>
      </c>
      <c r="AM225" s="110" t="str">
        <f ca="1" t="shared" si="29"/>
        <v>Alto</v>
      </c>
      <c r="AN225" s="146"/>
      <c r="AO225" s="148"/>
      <c r="AP225" s="150"/>
      <c r="AQ225" s="152"/>
    </row>
    <row r="226" spans="1:43" ht="60.75" thickBot="1">
      <c r="A226" s="154"/>
      <c r="B226" s="156"/>
      <c r="C226" s="156"/>
      <c r="D226" s="160"/>
      <c r="E226" s="156"/>
      <c r="F226" s="156"/>
      <c r="G226" s="156"/>
      <c r="H226" s="156"/>
      <c r="I226" s="156"/>
      <c r="J226" s="156"/>
      <c r="K226" s="156"/>
      <c r="L226" s="162"/>
      <c r="M226" s="152"/>
      <c r="N226" s="164"/>
      <c r="O226" s="166"/>
      <c r="P226" s="142"/>
      <c r="Q226" s="156"/>
      <c r="R226" s="158"/>
      <c r="S226" s="142" t="e">
        <f>IF(OR(#REF!=datos!$AB$10,#REF!=datos!$AB$16),"",VLOOKUP(#REF!,datos!$AA$10:$AC$21,3,0))</f>
        <v>#REF!</v>
      </c>
      <c r="T226" s="144"/>
      <c r="U226" s="96">
        <v>3</v>
      </c>
      <c r="V226" s="80" t="s">
        <v>2138</v>
      </c>
      <c r="W226" s="79" t="s">
        <v>2173</v>
      </c>
      <c r="X226" s="79" t="s">
        <v>2140</v>
      </c>
      <c r="Y226" s="79" t="s">
        <v>2141</v>
      </c>
      <c r="Z226" s="79" t="s">
        <v>2142</v>
      </c>
      <c r="AA226" s="79" t="s">
        <v>2143</v>
      </c>
      <c r="AB226" s="79" t="s">
        <v>2144</v>
      </c>
      <c r="AC226" s="79" t="s">
        <v>2144</v>
      </c>
      <c r="AD226" s="79" t="s">
        <v>353</v>
      </c>
      <c r="AE226" s="91" t="str">
        <f>IF(AF226="","",VLOOKUP(AF226,datos!$AT$6:$AU$9,2,0))</f>
        <v>Probabilidad</v>
      </c>
      <c r="AF226" s="80" t="s">
        <v>80</v>
      </c>
      <c r="AG226" s="80" t="s">
        <v>84</v>
      </c>
      <c r="AH226" s="88">
        <f>IF(AND(AF226="",AG226=""),"",IF(AF226="",0,VLOOKUP(AF226,datos!$AP$3:$AR$7,3,0))+IF(AG226="",0,VLOOKUP(AG226,datos!$AP$3:$AR$7,3,0)))</f>
        <v>0.4</v>
      </c>
      <c r="AI226" s="114" t="str">
        <f>IF(OR(AJ226="",AJ226=0),"",IF(AJ226&lt;=datos!$AC$3,datos!$AE$3,IF(AJ226&lt;=datos!$AC$4,datos!$AE$4,IF(AJ226&lt;=datos!$AC$5,datos!$AE$5,IF(AJ226&lt;=datos!$AC$6,datos!$AE$6,IF(AJ226&lt;=datos!$AC$7,datos!$AE$7,""))))))</f>
        <v>Muy Baja</v>
      </c>
      <c r="AJ226" s="109">
        <f t="shared" si="30"/>
        <v>0.1296</v>
      </c>
      <c r="AK226" s="110" t="str">
        <f>+IF(AL226&lt;=datos!$AD$11,datos!$AC$11,IF(AL226&lt;=datos!$AD$12,datos!$AC$12,IF(AL226&lt;=datos!$AD$13,datos!$AC$13,IF(AL226&lt;=datos!$AD$14,datos!$AC$14,IF(AL226&lt;=datos!$AD$15,datos!$AC$15,"")))))</f>
        <v>Mayor</v>
      </c>
      <c r="AL226" s="109">
        <f t="shared" si="31"/>
        <v>0.8</v>
      </c>
      <c r="AM226" s="110" t="str">
        <f ca="1" t="shared" si="29"/>
        <v>Alto</v>
      </c>
      <c r="AN226" s="146"/>
      <c r="AO226" s="148"/>
      <c r="AP226" s="150"/>
      <c r="AQ226" s="152"/>
    </row>
    <row r="227" spans="1:43" ht="72">
      <c r="A227" s="153">
        <v>109</v>
      </c>
      <c r="B227" s="155" t="s">
        <v>32</v>
      </c>
      <c r="C227" s="155" t="s">
        <v>207</v>
      </c>
      <c r="D227" s="159" t="str">
        <f>_xlfn.IFERROR(VLOOKUP(B227,datos!$B$1:$C$21,2,0),"")</f>
        <v>Asesorar en materia de comunicación, de acuerdo con las necesidades identificadas en la entidad, a los procesos de la Secretaría Distrital de Salud, a través de la creación de campañas y acciones de comunicación interna y externa para la divulgación de los programas, proyectos y actividades que contribuyan a fortalecer la imagen corporativa de la entidad ante la ciudadanía y posicionar los temas esenciales relacionados con los objetivos de la SDS.</v>
      </c>
      <c r="E227" s="155" t="s">
        <v>55</v>
      </c>
      <c r="F227" s="155" t="s">
        <v>2118</v>
      </c>
      <c r="G227" s="155" t="s">
        <v>2119</v>
      </c>
      <c r="H227" s="155" t="s">
        <v>194</v>
      </c>
      <c r="I227" s="155"/>
      <c r="J227" s="155" t="s">
        <v>2120</v>
      </c>
      <c r="K227" s="155" t="s">
        <v>163</v>
      </c>
      <c r="L227" s="161" t="s">
        <v>167</v>
      </c>
      <c r="M227" s="151" t="s">
        <v>12</v>
      </c>
      <c r="N227" s="163">
        <v>200</v>
      </c>
      <c r="O227" s="165" t="str">
        <f>_xlfn.IFERROR(VLOOKUP(P227,datos!$AC$2:$AE$7,3,0),"")</f>
        <v>Media</v>
      </c>
      <c r="P227" s="141">
        <f>+IF(OR(N227="",N227=0),"",IF(N227&lt;=datos!$AD$3,datos!$AC$3,IF(AND(N227&gt;datos!$AD$3,N227&lt;=datos!$AD$4),datos!$AC$4,IF(AND(N227&gt;datos!$AD$4,N227&lt;=datos!$AD$5),datos!$AC$5,IF(AND(N227&gt;datos!$AD$5,N227&lt;=datos!$AD$6),datos!$AC$6,IF(N227&gt;datos!$AD$7,datos!$AC$7,0))))))</f>
        <v>0.6</v>
      </c>
      <c r="Q227" s="155" t="s">
        <v>149</v>
      </c>
      <c r="R227" s="157" t="str">
        <f>_xlfn.IFERROR(VLOOKUP(Q227,datos!$AB$10:$AC$21,2,0),"")</f>
        <v>Menor</v>
      </c>
      <c r="S227" s="141">
        <f>_xlfn.IFERROR(IF(OR(Q227=datos!$AB$10,Q227=datos!$AB$16),"",VLOOKUP(Q227,datos!$AB$10:$AD$21,3,0)),"")</f>
        <v>0.4</v>
      </c>
      <c r="T227" s="143" t="str">
        <f ca="1">_xlfn.IFERROR(INDIRECT("datos!"&amp;HLOOKUP(R227,calculo_imp,2,FALSE)&amp;VLOOKUP(O227,calculo_prob,2,FALSE)),"")</f>
        <v>Moderado</v>
      </c>
      <c r="U227" s="95">
        <v>1</v>
      </c>
      <c r="V227" s="84" t="s">
        <v>2174</v>
      </c>
      <c r="W227" s="83" t="s">
        <v>2175</v>
      </c>
      <c r="X227" s="83" t="s">
        <v>2176</v>
      </c>
      <c r="Y227" s="83" t="s">
        <v>2177</v>
      </c>
      <c r="Z227" s="83" t="s">
        <v>2178</v>
      </c>
      <c r="AA227" s="83" t="s">
        <v>2179</v>
      </c>
      <c r="AB227" s="83" t="s">
        <v>2180</v>
      </c>
      <c r="AC227" s="83" t="s">
        <v>2181</v>
      </c>
      <c r="AD227" s="83" t="s">
        <v>2182</v>
      </c>
      <c r="AE227" s="92" t="str">
        <f>IF(AF227="","",VLOOKUP(AF227,datos!$AT$6:$AU$9,2,0))</f>
        <v>Probabilidad</v>
      </c>
      <c r="AF227" s="84" t="s">
        <v>80</v>
      </c>
      <c r="AG227" s="84" t="s">
        <v>84</v>
      </c>
      <c r="AH227" s="87">
        <f>IF(AND(AF227="",AG227=""),"",IF(AF227="",0,VLOOKUP(AF227,datos!$AP$3:$AR$7,3,0))+IF(AG227="",0,VLOOKUP(AG227,datos!$AP$3:$AR$7,3,0)))</f>
        <v>0.4</v>
      </c>
      <c r="AI227" s="113" t="str">
        <f>IF(OR(AJ227="",AJ227=0),"",IF(AJ227&lt;=datos!$AC$3,datos!$AE$3,IF(AJ227&lt;=datos!$AC$4,datos!$AE$4,IF(AJ227&lt;=datos!$AC$5,datos!$AE$5,IF(AJ227&lt;=datos!$AC$6,datos!$AE$6,IF(AJ227&lt;=datos!$AC$7,datos!$AE$7,""))))))</f>
        <v>Baja</v>
      </c>
      <c r="AJ227" s="106">
        <f>IF(AE227="","",IF(U227=1,IF(AE227="Probabilidad",P227-(P227*AH227),P227),IF(AE227="Probabilidad",#REF!-(#REF!*AH227),#REF!)))</f>
        <v>0.36</v>
      </c>
      <c r="AK227" s="107" t="str">
        <f>+IF(AL227&lt;=datos!$AD$11,datos!$AC$11,IF(AL227&lt;=datos!$AD$12,datos!$AC$12,IF(AL227&lt;=datos!$AD$13,datos!$AC$13,IF(AL227&lt;=datos!$AD$14,datos!$AC$14,IF(AL227&lt;=datos!$AD$15,datos!$AC$15,"")))))</f>
        <v>Menor</v>
      </c>
      <c r="AL227" s="106">
        <f>IF(AE227="","",IF(U227=1,IF(AE227="Impacto",S227-(S227*AH227),S227),IF(AE227="Impacto",#REF!-(#REF!*AH227),#REF!)))</f>
        <v>0.4</v>
      </c>
      <c r="AM227" s="107" t="str">
        <f ca="1" t="shared" si="29"/>
        <v>Moderado</v>
      </c>
      <c r="AN227" s="145"/>
      <c r="AO227" s="147"/>
      <c r="AP227" s="149"/>
      <c r="AQ227" s="151"/>
    </row>
    <row r="228" spans="1:43" ht="90" customHeight="1">
      <c r="A228" s="154"/>
      <c r="B228" s="156"/>
      <c r="C228" s="156"/>
      <c r="D228" s="160"/>
      <c r="E228" s="156"/>
      <c r="F228" s="156"/>
      <c r="G228" s="156"/>
      <c r="H228" s="156"/>
      <c r="I228" s="156"/>
      <c r="J228" s="156"/>
      <c r="K228" s="156"/>
      <c r="L228" s="162"/>
      <c r="M228" s="152"/>
      <c r="N228" s="164"/>
      <c r="O228" s="166"/>
      <c r="P228" s="142"/>
      <c r="Q228" s="156"/>
      <c r="R228" s="158"/>
      <c r="S228" s="142" t="e">
        <f>IF(OR(#REF!=datos!$AB$10,#REF!=datos!$AB$16),"",VLOOKUP(#REF!,datos!$AA$10:$AC$21,3,0))</f>
        <v>#REF!</v>
      </c>
      <c r="T228" s="144"/>
      <c r="U228" s="96">
        <v>2</v>
      </c>
      <c r="V228" s="80" t="s">
        <v>2183</v>
      </c>
      <c r="W228" s="79" t="s">
        <v>2184</v>
      </c>
      <c r="X228" s="79" t="s">
        <v>923</v>
      </c>
      <c r="Y228" s="79" t="s">
        <v>2185</v>
      </c>
      <c r="Z228" s="79" t="s">
        <v>2186</v>
      </c>
      <c r="AA228" s="79" t="s">
        <v>2187</v>
      </c>
      <c r="AB228" s="79" t="s">
        <v>2188</v>
      </c>
      <c r="AC228" s="79" t="s">
        <v>2189</v>
      </c>
      <c r="AD228" s="79" t="s">
        <v>353</v>
      </c>
      <c r="AE228" s="91" t="str">
        <f>IF(AF228="","",VLOOKUP(AF228,datos!$AT$6:$AU$9,2,0))</f>
        <v>Probabilidad</v>
      </c>
      <c r="AF228" s="80" t="s">
        <v>80</v>
      </c>
      <c r="AG228" s="80" t="s">
        <v>84</v>
      </c>
      <c r="AH228" s="88">
        <f>IF(AND(AF228="",AG228=""),"",IF(AF228="",0,VLOOKUP(AF228,datos!$AP$3:$AR$7,3,0))+IF(AG228="",0,VLOOKUP(AG228,datos!$AP$3:$AR$7,3,0)))</f>
        <v>0.4</v>
      </c>
      <c r="AI228" s="114" t="str">
        <f>IF(OR(AJ228="",AJ228=0),"",IF(AJ228&lt;=datos!$AC$3,datos!$AE$3,IF(AJ228&lt;=datos!$AC$4,datos!$AE$4,IF(AJ228&lt;=datos!$AC$5,datos!$AE$5,IF(AJ228&lt;=datos!$AC$6,datos!$AE$6,IF(AJ228&lt;=datos!$AC$7,datos!$AE$7,""))))))</f>
        <v>Baja</v>
      </c>
      <c r="AJ228" s="109">
        <f t="shared" si="30"/>
        <v>0.216</v>
      </c>
      <c r="AK228" s="110" t="str">
        <f>+IF(AL228&lt;=datos!$AD$11,datos!$AC$11,IF(AL228&lt;=datos!$AD$12,datos!$AC$12,IF(AL228&lt;=datos!$AD$13,datos!$AC$13,IF(AL228&lt;=datos!$AD$14,datos!$AC$14,IF(AL228&lt;=datos!$AD$15,datos!$AC$15,"")))))</f>
        <v>Menor</v>
      </c>
      <c r="AL228" s="109">
        <f t="shared" si="31"/>
        <v>0.4</v>
      </c>
      <c r="AM228" s="110" t="str">
        <f ca="1" t="shared" si="29"/>
        <v>Moderado</v>
      </c>
      <c r="AN228" s="146"/>
      <c r="AO228" s="148"/>
      <c r="AP228" s="150"/>
      <c r="AQ228" s="152"/>
    </row>
    <row r="229" spans="1:43" ht="84.75" customHeight="1">
      <c r="A229" s="154"/>
      <c r="B229" s="156"/>
      <c r="C229" s="156"/>
      <c r="D229" s="160"/>
      <c r="E229" s="156"/>
      <c r="F229" s="156"/>
      <c r="G229" s="156"/>
      <c r="H229" s="156"/>
      <c r="I229" s="156"/>
      <c r="J229" s="156"/>
      <c r="K229" s="156"/>
      <c r="L229" s="162"/>
      <c r="M229" s="152"/>
      <c r="N229" s="164"/>
      <c r="O229" s="166"/>
      <c r="P229" s="142"/>
      <c r="Q229" s="156"/>
      <c r="R229" s="158"/>
      <c r="S229" s="142" t="e">
        <f>IF(OR(#REF!=datos!$AB$10,#REF!=datos!$AB$16),"",VLOOKUP(#REF!,datos!$AA$10:$AC$21,3,0))</f>
        <v>#REF!</v>
      </c>
      <c r="T229" s="144"/>
      <c r="U229" s="96">
        <v>3</v>
      </c>
      <c r="V229" s="80" t="s">
        <v>2190</v>
      </c>
      <c r="W229" s="79" t="s">
        <v>2191</v>
      </c>
      <c r="X229" s="79" t="s">
        <v>923</v>
      </c>
      <c r="Y229" s="79" t="s">
        <v>2192</v>
      </c>
      <c r="Z229" s="79" t="s">
        <v>2193</v>
      </c>
      <c r="AA229" s="79" t="s">
        <v>2194</v>
      </c>
      <c r="AB229" s="79" t="s">
        <v>2195</v>
      </c>
      <c r="AC229" s="79" t="s">
        <v>2195</v>
      </c>
      <c r="AD229" s="79" t="s">
        <v>2196</v>
      </c>
      <c r="AE229" s="91" t="str">
        <f>IF(AF229="","",VLOOKUP(AF229,datos!$AT$6:$AU$9,2,0))</f>
        <v>Probabilidad</v>
      </c>
      <c r="AF229" s="80" t="s">
        <v>80</v>
      </c>
      <c r="AG229" s="80" t="s">
        <v>84</v>
      </c>
      <c r="AH229" s="88">
        <f>IF(AND(AF229="",AG229=""),"",IF(AF229="",0,VLOOKUP(AF229,datos!$AP$3:$AR$7,3,0))+IF(AG229="",0,VLOOKUP(AG229,datos!$AP$3:$AR$7,3,0)))</f>
        <v>0.4</v>
      </c>
      <c r="AI229" s="114" t="str">
        <f>IF(OR(AJ229="",AJ229=0),"",IF(AJ229&lt;=datos!$AC$3,datos!$AE$3,IF(AJ229&lt;=datos!$AC$4,datos!$AE$4,IF(AJ229&lt;=datos!$AC$5,datos!$AE$5,IF(AJ229&lt;=datos!$AC$6,datos!$AE$6,IF(AJ229&lt;=datos!$AC$7,datos!$AE$7,""))))))</f>
        <v>Muy Baja</v>
      </c>
      <c r="AJ229" s="109">
        <f t="shared" si="30"/>
        <v>0.1296</v>
      </c>
      <c r="AK229" s="110" t="str">
        <f>+IF(AL229&lt;=datos!$AD$11,datos!$AC$11,IF(AL229&lt;=datos!$AD$12,datos!$AC$12,IF(AL229&lt;=datos!$AD$13,datos!$AC$13,IF(AL229&lt;=datos!$AD$14,datos!$AC$14,IF(AL229&lt;=datos!$AD$15,datos!$AC$15,"")))))</f>
        <v>Menor</v>
      </c>
      <c r="AL229" s="109">
        <f t="shared" si="31"/>
        <v>0.4</v>
      </c>
      <c r="AM229" s="110" t="str">
        <f ca="1" t="shared" si="29"/>
        <v>Bajo</v>
      </c>
      <c r="AN229" s="146"/>
      <c r="AO229" s="148"/>
      <c r="AP229" s="150"/>
      <c r="AQ229" s="152"/>
    </row>
    <row r="230" ht="15" customHeight="1"/>
    <row r="232" spans="1:5" ht="15">
      <c r="A232" s="221" t="s">
        <v>185</v>
      </c>
      <c r="B232" s="221"/>
      <c r="C232" s="221"/>
      <c r="D232" s="221"/>
      <c r="E232" s="221"/>
    </row>
    <row r="233" spans="1:5" ht="15">
      <c r="A233" s="100" t="s">
        <v>182</v>
      </c>
      <c r="B233" s="99" t="s">
        <v>183</v>
      </c>
      <c r="C233" s="221" t="s">
        <v>184</v>
      </c>
      <c r="D233" s="221"/>
      <c r="E233" s="221"/>
    </row>
    <row r="234" spans="1:5" ht="15">
      <c r="A234" s="222">
        <v>1</v>
      </c>
      <c r="B234" s="223" t="s">
        <v>2197</v>
      </c>
      <c r="C234" s="224" t="s">
        <v>2198</v>
      </c>
      <c r="D234" s="224"/>
      <c r="E234" s="224"/>
    </row>
    <row r="235" spans="1:5" ht="15">
      <c r="A235" s="222"/>
      <c r="B235" s="223"/>
      <c r="C235" s="224"/>
      <c r="D235" s="224"/>
      <c r="E235" s="224"/>
    </row>
    <row r="236" spans="1:5" ht="15">
      <c r="A236" s="222">
        <v>2</v>
      </c>
      <c r="B236" s="223" t="s">
        <v>2199</v>
      </c>
      <c r="C236" s="224" t="s">
        <v>2200</v>
      </c>
      <c r="D236" s="224"/>
      <c r="E236" s="224"/>
    </row>
    <row r="237" spans="1:5" ht="15">
      <c r="A237" s="222"/>
      <c r="B237" s="223"/>
      <c r="C237" s="224"/>
      <c r="D237" s="224"/>
      <c r="E237" s="224"/>
    </row>
    <row r="238" spans="1:5" ht="15">
      <c r="A238" s="222">
        <v>3</v>
      </c>
      <c r="B238" s="223" t="s">
        <v>2201</v>
      </c>
      <c r="C238" s="224" t="s">
        <v>2202</v>
      </c>
      <c r="D238" s="224"/>
      <c r="E238" s="224"/>
    </row>
    <row r="239" spans="1:5" ht="15">
      <c r="A239" s="222"/>
      <c r="B239" s="223"/>
      <c r="C239" s="224"/>
      <c r="D239" s="224"/>
      <c r="E239" s="224"/>
    </row>
  </sheetData>
  <sheetProtection formatCells="0" formatColumns="0" formatRows="0" insertColumns="0" insertRows="0" insertHyperlinks="0" deleteColumns="0" deleteRows="0" sort="0" autoFilter="0" pivotTables="0"/>
  <mergeCells count="1498">
    <mergeCell ref="S171:S172"/>
    <mergeCell ref="T171:T172"/>
    <mergeCell ref="AN171:AN172"/>
    <mergeCell ref="N155:N157"/>
    <mergeCell ref="O155:O157"/>
    <mergeCell ref="P155:P157"/>
    <mergeCell ref="Q155:Q157"/>
    <mergeCell ref="Q171:Q172"/>
    <mergeCell ref="R171:R172"/>
    <mergeCell ref="H155:H157"/>
    <mergeCell ref="I155:I157"/>
    <mergeCell ref="J155:J157"/>
    <mergeCell ref="K155:K157"/>
    <mergeCell ref="L155:L157"/>
    <mergeCell ref="M155:M157"/>
    <mergeCell ref="R155:R157"/>
    <mergeCell ref="S155:S157"/>
    <mergeCell ref="T155:T157"/>
    <mergeCell ref="AN155:AN157"/>
    <mergeCell ref="AO155:AO157"/>
    <mergeCell ref="AP155:AP157"/>
    <mergeCell ref="A236:A237"/>
    <mergeCell ref="B236:B237"/>
    <mergeCell ref="C236:E237"/>
    <mergeCell ref="A238:A239"/>
    <mergeCell ref="B238:B239"/>
    <mergeCell ref="C238:E239"/>
    <mergeCell ref="F155:F157"/>
    <mergeCell ref="G155:G157"/>
    <mergeCell ref="A232:E232"/>
    <mergeCell ref="C233:E233"/>
    <mergeCell ref="A234:A235"/>
    <mergeCell ref="B234:B235"/>
    <mergeCell ref="C234:E235"/>
    <mergeCell ref="T164:T165"/>
    <mergeCell ref="AN164:AN165"/>
    <mergeCell ref="AO164:AO165"/>
    <mergeCell ref="AP164:AP165"/>
    <mergeCell ref="AQ164:AQ165"/>
    <mergeCell ref="A155:A157"/>
    <mergeCell ref="B155:B157"/>
    <mergeCell ref="C155:C157"/>
    <mergeCell ref="D155:D157"/>
    <mergeCell ref="E155:E157"/>
    <mergeCell ref="N164:N165"/>
    <mergeCell ref="O164:O165"/>
    <mergeCell ref="P164:P165"/>
    <mergeCell ref="Q164:Q165"/>
    <mergeCell ref="R164:R165"/>
    <mergeCell ref="S164:S165"/>
    <mergeCell ref="H164:H165"/>
    <mergeCell ref="I164:I165"/>
    <mergeCell ref="J164:J165"/>
    <mergeCell ref="K164:K165"/>
    <mergeCell ref="L164:L165"/>
    <mergeCell ref="M164:M165"/>
    <mergeCell ref="AQ153:AQ154"/>
    <mergeCell ref="A148:A152"/>
    <mergeCell ref="AQ155:AQ157"/>
    <mergeCell ref="A164:A165"/>
    <mergeCell ref="B164:B165"/>
    <mergeCell ref="C164:C165"/>
    <mergeCell ref="D164:D165"/>
    <mergeCell ref="E164:E165"/>
    <mergeCell ref="F164:F165"/>
    <mergeCell ref="G164:G165"/>
    <mergeCell ref="R153:R154"/>
    <mergeCell ref="S153:S154"/>
    <mergeCell ref="T153:T154"/>
    <mergeCell ref="AN153:AN154"/>
    <mergeCell ref="AO153:AO154"/>
    <mergeCell ref="AP153:AP154"/>
    <mergeCell ref="L153:L154"/>
    <mergeCell ref="M153:M154"/>
    <mergeCell ref="N153:N154"/>
    <mergeCell ref="O153:O154"/>
    <mergeCell ref="P153:P154"/>
    <mergeCell ref="Q153:Q154"/>
    <mergeCell ref="F153:F154"/>
    <mergeCell ref="G153:G154"/>
    <mergeCell ref="H153:H154"/>
    <mergeCell ref="I153:I154"/>
    <mergeCell ref="J153:J154"/>
    <mergeCell ref="K153:K154"/>
    <mergeCell ref="T148:T152"/>
    <mergeCell ref="AN148:AN152"/>
    <mergeCell ref="AO148:AO152"/>
    <mergeCell ref="AP148:AP152"/>
    <mergeCell ref="AQ148:AQ152"/>
    <mergeCell ref="A153:A154"/>
    <mergeCell ref="B153:B154"/>
    <mergeCell ref="C153:C154"/>
    <mergeCell ref="D153:D154"/>
    <mergeCell ref="E153:E154"/>
    <mergeCell ref="N140:N142"/>
    <mergeCell ref="O140:O142"/>
    <mergeCell ref="P140:P142"/>
    <mergeCell ref="Q140:Q142"/>
    <mergeCell ref="R148:R152"/>
    <mergeCell ref="S148:S152"/>
    <mergeCell ref="H140:H142"/>
    <mergeCell ref="I140:I142"/>
    <mergeCell ref="J140:J142"/>
    <mergeCell ref="K140:K142"/>
    <mergeCell ref="L140:L142"/>
    <mergeCell ref="M140:M142"/>
    <mergeCell ref="N148:N152"/>
    <mergeCell ref="O148:O152"/>
    <mergeCell ref="P148:P152"/>
    <mergeCell ref="Q148:Q152"/>
    <mergeCell ref="R140:R142"/>
    <mergeCell ref="C140:C142"/>
    <mergeCell ref="D140:D142"/>
    <mergeCell ref="E140:E142"/>
    <mergeCell ref="F140:F142"/>
    <mergeCell ref="G140:G142"/>
    <mergeCell ref="H148:H152"/>
    <mergeCell ref="I148:I152"/>
    <mergeCell ref="J148:J152"/>
    <mergeCell ref="K148:K152"/>
    <mergeCell ref="L148:L152"/>
    <mergeCell ref="M148:M152"/>
    <mergeCell ref="B148:B152"/>
    <mergeCell ref="C148:C152"/>
    <mergeCell ref="D148:D152"/>
    <mergeCell ref="E148:E152"/>
    <mergeCell ref="F148:F152"/>
    <mergeCell ref="G148:G152"/>
    <mergeCell ref="S143:S147"/>
    <mergeCell ref="T143:T147"/>
    <mergeCell ref="AN143:AN147"/>
    <mergeCell ref="AO143:AO147"/>
    <mergeCell ref="AP143:AP147"/>
    <mergeCell ref="AQ143:AQ147"/>
    <mergeCell ref="M143:M147"/>
    <mergeCell ref="N143:N147"/>
    <mergeCell ref="O143:O147"/>
    <mergeCell ref="P143:P147"/>
    <mergeCell ref="Q143:Q147"/>
    <mergeCell ref="R143:R147"/>
    <mergeCell ref="G143:G147"/>
    <mergeCell ref="H143:H147"/>
    <mergeCell ref="I143:I147"/>
    <mergeCell ref="J143:J147"/>
    <mergeCell ref="K143:K147"/>
    <mergeCell ref="L143:L147"/>
    <mergeCell ref="A143:A147"/>
    <mergeCell ref="B143:B147"/>
    <mergeCell ref="C143:C147"/>
    <mergeCell ref="D143:D147"/>
    <mergeCell ref="E143:E147"/>
    <mergeCell ref="F143:F147"/>
    <mergeCell ref="AQ136:AQ137"/>
    <mergeCell ref="A134:A135"/>
    <mergeCell ref="S140:S142"/>
    <mergeCell ref="T140:T142"/>
    <mergeCell ref="AN140:AN142"/>
    <mergeCell ref="AO140:AO142"/>
    <mergeCell ref="AP140:AP142"/>
    <mergeCell ref="AQ140:AQ142"/>
    <mergeCell ref="A140:A142"/>
    <mergeCell ref="B140:B142"/>
    <mergeCell ref="R136:R137"/>
    <mergeCell ref="S136:S137"/>
    <mergeCell ref="T136:T137"/>
    <mergeCell ref="AN136:AN137"/>
    <mergeCell ref="AO136:AO137"/>
    <mergeCell ref="AP136:AP137"/>
    <mergeCell ref="L136:L137"/>
    <mergeCell ref="M136:M137"/>
    <mergeCell ref="N136:N137"/>
    <mergeCell ref="O136:O137"/>
    <mergeCell ref="P136:P137"/>
    <mergeCell ref="Q136:Q137"/>
    <mergeCell ref="F136:F137"/>
    <mergeCell ref="G136:G137"/>
    <mergeCell ref="H136:H137"/>
    <mergeCell ref="I136:I137"/>
    <mergeCell ref="J136:J137"/>
    <mergeCell ref="K136:K137"/>
    <mergeCell ref="T134:T135"/>
    <mergeCell ref="AN134:AN135"/>
    <mergeCell ref="AO134:AO135"/>
    <mergeCell ref="AP134:AP135"/>
    <mergeCell ref="AQ134:AQ135"/>
    <mergeCell ref="A136:A137"/>
    <mergeCell ref="B136:B137"/>
    <mergeCell ref="C136:C137"/>
    <mergeCell ref="D136:D137"/>
    <mergeCell ref="E136:E137"/>
    <mergeCell ref="N128:N130"/>
    <mergeCell ref="O128:O130"/>
    <mergeCell ref="P128:P130"/>
    <mergeCell ref="Q128:Q130"/>
    <mergeCell ref="R134:R135"/>
    <mergeCell ref="S134:S135"/>
    <mergeCell ref="H128:H130"/>
    <mergeCell ref="I128:I130"/>
    <mergeCell ref="J128:J130"/>
    <mergeCell ref="K128:K130"/>
    <mergeCell ref="L128:L130"/>
    <mergeCell ref="M128:M130"/>
    <mergeCell ref="N134:N135"/>
    <mergeCell ref="O134:O135"/>
    <mergeCell ref="P134:P135"/>
    <mergeCell ref="Q134:Q135"/>
    <mergeCell ref="R128:R130"/>
    <mergeCell ref="C128:C130"/>
    <mergeCell ref="D128:D130"/>
    <mergeCell ref="E128:E130"/>
    <mergeCell ref="F128:F130"/>
    <mergeCell ref="G128:G130"/>
    <mergeCell ref="H134:H135"/>
    <mergeCell ref="I134:I135"/>
    <mergeCell ref="J134:J135"/>
    <mergeCell ref="K134:K135"/>
    <mergeCell ref="L134:L135"/>
    <mergeCell ref="M134:M135"/>
    <mergeCell ref="B134:B135"/>
    <mergeCell ref="C134:C135"/>
    <mergeCell ref="D134:D135"/>
    <mergeCell ref="E134:E135"/>
    <mergeCell ref="F134:F135"/>
    <mergeCell ref="G134:G135"/>
    <mergeCell ref="S131:S133"/>
    <mergeCell ref="T131:T133"/>
    <mergeCell ref="AN131:AN133"/>
    <mergeCell ref="AO131:AO133"/>
    <mergeCell ref="AP131:AP133"/>
    <mergeCell ref="AQ131:AQ133"/>
    <mergeCell ref="M131:M133"/>
    <mergeCell ref="N131:N133"/>
    <mergeCell ref="O131:O133"/>
    <mergeCell ref="P131:P133"/>
    <mergeCell ref="Q131:Q133"/>
    <mergeCell ref="R131:R133"/>
    <mergeCell ref="G131:G133"/>
    <mergeCell ref="H131:H133"/>
    <mergeCell ref="I131:I133"/>
    <mergeCell ref="J131:J133"/>
    <mergeCell ref="K131:K133"/>
    <mergeCell ref="L131:L133"/>
    <mergeCell ref="A131:A133"/>
    <mergeCell ref="B131:B133"/>
    <mergeCell ref="C131:C133"/>
    <mergeCell ref="D131:D133"/>
    <mergeCell ref="E131:E133"/>
    <mergeCell ref="F131:F133"/>
    <mergeCell ref="AQ125:AQ127"/>
    <mergeCell ref="A120:A122"/>
    <mergeCell ref="S128:S130"/>
    <mergeCell ref="T128:T130"/>
    <mergeCell ref="AN128:AN130"/>
    <mergeCell ref="AO128:AO130"/>
    <mergeCell ref="AP128:AP130"/>
    <mergeCell ref="AQ128:AQ130"/>
    <mergeCell ref="A128:A130"/>
    <mergeCell ref="B128:B130"/>
    <mergeCell ref="R125:R127"/>
    <mergeCell ref="S125:S127"/>
    <mergeCell ref="T125:T127"/>
    <mergeCell ref="AN125:AN127"/>
    <mergeCell ref="AO125:AO127"/>
    <mergeCell ref="AP125:AP127"/>
    <mergeCell ref="L125:L127"/>
    <mergeCell ref="M125:M127"/>
    <mergeCell ref="N125:N127"/>
    <mergeCell ref="O125:O127"/>
    <mergeCell ref="P125:P127"/>
    <mergeCell ref="Q125:Q127"/>
    <mergeCell ref="F125:F127"/>
    <mergeCell ref="G125:G127"/>
    <mergeCell ref="H125:H127"/>
    <mergeCell ref="I125:I127"/>
    <mergeCell ref="J125:J127"/>
    <mergeCell ref="K125:K127"/>
    <mergeCell ref="T120:T122"/>
    <mergeCell ref="AN120:AN122"/>
    <mergeCell ref="AO120:AO122"/>
    <mergeCell ref="AP120:AP122"/>
    <mergeCell ref="AQ120:AQ122"/>
    <mergeCell ref="A125:A127"/>
    <mergeCell ref="B125:B127"/>
    <mergeCell ref="C125:C127"/>
    <mergeCell ref="D125:D127"/>
    <mergeCell ref="E125:E127"/>
    <mergeCell ref="M120:M122"/>
    <mergeCell ref="N120:N122"/>
    <mergeCell ref="O120:O122"/>
    <mergeCell ref="P120:P122"/>
    <mergeCell ref="Q120:Q122"/>
    <mergeCell ref="S113:S115"/>
    <mergeCell ref="R120:R122"/>
    <mergeCell ref="S120:S122"/>
    <mergeCell ref="G120:G122"/>
    <mergeCell ref="H120:H122"/>
    <mergeCell ref="I120:I122"/>
    <mergeCell ref="J120:J122"/>
    <mergeCell ref="K120:K122"/>
    <mergeCell ref="L120:L122"/>
    <mergeCell ref="N111:N112"/>
    <mergeCell ref="O111:O112"/>
    <mergeCell ref="P111:P112"/>
    <mergeCell ref="Q111:Q112"/>
    <mergeCell ref="R111:R112"/>
    <mergeCell ref="B120:B122"/>
    <mergeCell ref="C120:C122"/>
    <mergeCell ref="D120:D122"/>
    <mergeCell ref="E120:E122"/>
    <mergeCell ref="F120:F122"/>
    <mergeCell ref="AN113:AN115"/>
    <mergeCell ref="AO113:AO115"/>
    <mergeCell ref="AP113:AP115"/>
    <mergeCell ref="AQ113:AQ115"/>
    <mergeCell ref="S111:S112"/>
    <mergeCell ref="T111:T112"/>
    <mergeCell ref="AN111:AN112"/>
    <mergeCell ref="AO111:AO112"/>
    <mergeCell ref="AP111:AP112"/>
    <mergeCell ref="AQ111:AQ112"/>
    <mergeCell ref="M113:M115"/>
    <mergeCell ref="N113:N115"/>
    <mergeCell ref="O113:O115"/>
    <mergeCell ref="P113:P115"/>
    <mergeCell ref="Q113:Q115"/>
    <mergeCell ref="T113:T115"/>
    <mergeCell ref="R113:R115"/>
    <mergeCell ref="G113:G115"/>
    <mergeCell ref="H113:H115"/>
    <mergeCell ref="I113:I115"/>
    <mergeCell ref="J113:J115"/>
    <mergeCell ref="K113:K115"/>
    <mergeCell ref="L113:L115"/>
    <mergeCell ref="A113:A115"/>
    <mergeCell ref="B113:B115"/>
    <mergeCell ref="C113:C115"/>
    <mergeCell ref="D113:D115"/>
    <mergeCell ref="E113:E115"/>
    <mergeCell ref="F113:F115"/>
    <mergeCell ref="H111:H112"/>
    <mergeCell ref="I111:I112"/>
    <mergeCell ref="J108:J110"/>
    <mergeCell ref="K108:K110"/>
    <mergeCell ref="L108:L110"/>
    <mergeCell ref="M108:M110"/>
    <mergeCell ref="J111:J112"/>
    <mergeCell ref="K111:K112"/>
    <mergeCell ref="L111:L112"/>
    <mergeCell ref="M111:M112"/>
    <mergeCell ref="G106:G107"/>
    <mergeCell ref="H106:H107"/>
    <mergeCell ref="I106:I107"/>
    <mergeCell ref="A111:A112"/>
    <mergeCell ref="B111:B112"/>
    <mergeCell ref="C111:C112"/>
    <mergeCell ref="D111:D112"/>
    <mergeCell ref="E111:E112"/>
    <mergeCell ref="F111:F112"/>
    <mergeCell ref="G111:G112"/>
    <mergeCell ref="A106:A107"/>
    <mergeCell ref="B106:B107"/>
    <mergeCell ref="C106:C107"/>
    <mergeCell ref="D106:D107"/>
    <mergeCell ref="E106:E107"/>
    <mergeCell ref="F106:F107"/>
    <mergeCell ref="AO108:AO110"/>
    <mergeCell ref="AP108:AP110"/>
    <mergeCell ref="AQ108:AQ110"/>
    <mergeCell ref="S106:S107"/>
    <mergeCell ref="T106:T107"/>
    <mergeCell ref="AN106:AN107"/>
    <mergeCell ref="AO106:AO107"/>
    <mergeCell ref="AP106:AP107"/>
    <mergeCell ref="AQ106:AQ107"/>
    <mergeCell ref="G108:G110"/>
    <mergeCell ref="H108:H110"/>
    <mergeCell ref="I108:I110"/>
    <mergeCell ref="S108:S110"/>
    <mergeCell ref="T108:T110"/>
    <mergeCell ref="AN108:AN110"/>
    <mergeCell ref="N108:N110"/>
    <mergeCell ref="O108:O110"/>
    <mergeCell ref="P108:P110"/>
    <mergeCell ref="Q108:Q110"/>
    <mergeCell ref="P103:P105"/>
    <mergeCell ref="Q103:Q105"/>
    <mergeCell ref="R106:R107"/>
    <mergeCell ref="R108:R110"/>
    <mergeCell ref="A108:A110"/>
    <mergeCell ref="B108:B110"/>
    <mergeCell ref="C108:C110"/>
    <mergeCell ref="D108:D110"/>
    <mergeCell ref="E108:E110"/>
    <mergeCell ref="F108:F110"/>
    <mergeCell ref="J103:J105"/>
    <mergeCell ref="K103:K105"/>
    <mergeCell ref="L103:L105"/>
    <mergeCell ref="M103:M105"/>
    <mergeCell ref="N103:N105"/>
    <mergeCell ref="O103:O105"/>
    <mergeCell ref="AQ101:AQ102"/>
    <mergeCell ref="A103:A105"/>
    <mergeCell ref="B103:B105"/>
    <mergeCell ref="C103:C105"/>
    <mergeCell ref="D103:D105"/>
    <mergeCell ref="E103:E105"/>
    <mergeCell ref="F103:F105"/>
    <mergeCell ref="G103:G105"/>
    <mergeCell ref="H103:H105"/>
    <mergeCell ref="I103:I105"/>
    <mergeCell ref="R101:R102"/>
    <mergeCell ref="S101:S102"/>
    <mergeCell ref="T101:T102"/>
    <mergeCell ref="AN101:AN102"/>
    <mergeCell ref="AO101:AO102"/>
    <mergeCell ref="AP101:AP102"/>
    <mergeCell ref="P101:P102"/>
    <mergeCell ref="Q101:Q102"/>
    <mergeCell ref="J106:J107"/>
    <mergeCell ref="K106:K107"/>
    <mergeCell ref="L106:L107"/>
    <mergeCell ref="M106:M107"/>
    <mergeCell ref="N106:N107"/>
    <mergeCell ref="O106:O107"/>
    <mergeCell ref="P106:P107"/>
    <mergeCell ref="Q106:Q107"/>
    <mergeCell ref="J101:J102"/>
    <mergeCell ref="K101:K102"/>
    <mergeCell ref="L101:L102"/>
    <mergeCell ref="M101:M102"/>
    <mergeCell ref="N101:N102"/>
    <mergeCell ref="O101:O102"/>
    <mergeCell ref="AQ103:AQ105"/>
    <mergeCell ref="A101:A102"/>
    <mergeCell ref="B101:B102"/>
    <mergeCell ref="C101:C102"/>
    <mergeCell ref="D101:D102"/>
    <mergeCell ref="E101:E102"/>
    <mergeCell ref="F101:F102"/>
    <mergeCell ref="G101:G102"/>
    <mergeCell ref="H101:H102"/>
    <mergeCell ref="I101:I102"/>
    <mergeCell ref="AO99:AO100"/>
    <mergeCell ref="AP99:AP100"/>
    <mergeCell ref="AQ99:AQ100"/>
    <mergeCell ref="A97:A98"/>
    <mergeCell ref="R103:R105"/>
    <mergeCell ref="S103:S105"/>
    <mergeCell ref="T103:T105"/>
    <mergeCell ref="AN103:AN105"/>
    <mergeCell ref="AO103:AO105"/>
    <mergeCell ref="AP103:AP105"/>
    <mergeCell ref="P99:P100"/>
    <mergeCell ref="Q99:Q100"/>
    <mergeCell ref="R99:R100"/>
    <mergeCell ref="S99:S100"/>
    <mergeCell ref="T99:T100"/>
    <mergeCell ref="AN99:AN100"/>
    <mergeCell ref="J99:J100"/>
    <mergeCell ref="K99:K100"/>
    <mergeCell ref="L99:L100"/>
    <mergeCell ref="M99:M100"/>
    <mergeCell ref="N99:N100"/>
    <mergeCell ref="O99:O100"/>
    <mergeCell ref="AQ97:AQ98"/>
    <mergeCell ref="A99:A100"/>
    <mergeCell ref="B99:B100"/>
    <mergeCell ref="C99:C100"/>
    <mergeCell ref="D99:D100"/>
    <mergeCell ref="E99:E100"/>
    <mergeCell ref="F99:F100"/>
    <mergeCell ref="G99:G100"/>
    <mergeCell ref="H99:H100"/>
    <mergeCell ref="I99:I100"/>
    <mergeCell ref="R97:R98"/>
    <mergeCell ref="S97:S98"/>
    <mergeCell ref="T97:T98"/>
    <mergeCell ref="AN97:AN98"/>
    <mergeCell ref="AO97:AO98"/>
    <mergeCell ref="AP97:AP98"/>
    <mergeCell ref="L90:L94"/>
    <mergeCell ref="M90:M94"/>
    <mergeCell ref="N90:N94"/>
    <mergeCell ref="O90:O94"/>
    <mergeCell ref="P90:P94"/>
    <mergeCell ref="Q90:Q94"/>
    <mergeCell ref="R90:R94"/>
    <mergeCell ref="C90:C94"/>
    <mergeCell ref="D90:D94"/>
    <mergeCell ref="E90:E94"/>
    <mergeCell ref="F90:F94"/>
    <mergeCell ref="G90:G94"/>
    <mergeCell ref="H90:H94"/>
    <mergeCell ref="I90:I94"/>
    <mergeCell ref="J90:J94"/>
    <mergeCell ref="K90:K94"/>
    <mergeCell ref="L97:L98"/>
    <mergeCell ref="M97:M98"/>
    <mergeCell ref="N97:N98"/>
    <mergeCell ref="O97:O98"/>
    <mergeCell ref="P97:P98"/>
    <mergeCell ref="Q97:Q98"/>
    <mergeCell ref="F97:F98"/>
    <mergeCell ref="G97:G98"/>
    <mergeCell ref="H97:H98"/>
    <mergeCell ref="I97:I98"/>
    <mergeCell ref="J97:J98"/>
    <mergeCell ref="K97:K98"/>
    <mergeCell ref="A90:A94"/>
    <mergeCell ref="B90:B94"/>
    <mergeCell ref="B97:B98"/>
    <mergeCell ref="C97:C98"/>
    <mergeCell ref="D97:D98"/>
    <mergeCell ref="E97:E98"/>
    <mergeCell ref="S95:S96"/>
    <mergeCell ref="T95:T96"/>
    <mergeCell ref="AN95:AN96"/>
    <mergeCell ref="AO95:AO96"/>
    <mergeCell ref="AP95:AP96"/>
    <mergeCell ref="AQ95:AQ96"/>
    <mergeCell ref="M95:M96"/>
    <mergeCell ref="N95:N96"/>
    <mergeCell ref="O95:O96"/>
    <mergeCell ref="P95:P96"/>
    <mergeCell ref="Q95:Q96"/>
    <mergeCell ref="R95:R96"/>
    <mergeCell ref="G95:G96"/>
    <mergeCell ref="H95:H96"/>
    <mergeCell ref="I95:I96"/>
    <mergeCell ref="J95:J96"/>
    <mergeCell ref="K95:K96"/>
    <mergeCell ref="L95:L96"/>
    <mergeCell ref="A95:A96"/>
    <mergeCell ref="B95:B96"/>
    <mergeCell ref="C95:C96"/>
    <mergeCell ref="D95:D96"/>
    <mergeCell ref="E95:E96"/>
    <mergeCell ref="F95:F96"/>
    <mergeCell ref="AO88:AO89"/>
    <mergeCell ref="AP88:AP89"/>
    <mergeCell ref="AQ88:AQ89"/>
    <mergeCell ref="A85:A87"/>
    <mergeCell ref="S90:S94"/>
    <mergeCell ref="T90:T94"/>
    <mergeCell ref="AN90:AN94"/>
    <mergeCell ref="AO90:AO94"/>
    <mergeCell ref="AP90:AP94"/>
    <mergeCell ref="AQ90:AQ94"/>
    <mergeCell ref="P88:P89"/>
    <mergeCell ref="Q88:Q89"/>
    <mergeCell ref="R88:R89"/>
    <mergeCell ref="S88:S89"/>
    <mergeCell ref="T88:T89"/>
    <mergeCell ref="AN88:AN89"/>
    <mergeCell ref="J88:J89"/>
    <mergeCell ref="K88:K89"/>
    <mergeCell ref="L88:L89"/>
    <mergeCell ref="M88:M89"/>
    <mergeCell ref="N88:N89"/>
    <mergeCell ref="O88:O89"/>
    <mergeCell ref="AQ85:AQ87"/>
    <mergeCell ref="A88:A89"/>
    <mergeCell ref="B88:B89"/>
    <mergeCell ref="C88:C89"/>
    <mergeCell ref="D88:D89"/>
    <mergeCell ref="E88:E89"/>
    <mergeCell ref="F88:F89"/>
    <mergeCell ref="G88:G89"/>
    <mergeCell ref="H88:H89"/>
    <mergeCell ref="I88:I89"/>
    <mergeCell ref="R85:R87"/>
    <mergeCell ref="S85:S87"/>
    <mergeCell ref="T85:T87"/>
    <mergeCell ref="AN85:AN87"/>
    <mergeCell ref="AO85:AO87"/>
    <mergeCell ref="AP85:AP87"/>
    <mergeCell ref="L80:L82"/>
    <mergeCell ref="M80:M82"/>
    <mergeCell ref="N80:N82"/>
    <mergeCell ref="O80:O82"/>
    <mergeCell ref="P80:P82"/>
    <mergeCell ref="Q80:Q82"/>
    <mergeCell ref="R80:R82"/>
    <mergeCell ref="C80:C82"/>
    <mergeCell ref="D80:D82"/>
    <mergeCell ref="E80:E82"/>
    <mergeCell ref="F80:F82"/>
    <mergeCell ref="G80:G82"/>
    <mergeCell ref="H80:H82"/>
    <mergeCell ref="I80:I82"/>
    <mergeCell ref="J80:J82"/>
    <mergeCell ref="K80:K82"/>
    <mergeCell ref="L85:L87"/>
    <mergeCell ref="M85:M87"/>
    <mergeCell ref="N85:N87"/>
    <mergeCell ref="O85:O87"/>
    <mergeCell ref="P85:P87"/>
    <mergeCell ref="Q85:Q87"/>
    <mergeCell ref="F85:F87"/>
    <mergeCell ref="G85:G87"/>
    <mergeCell ref="H85:H87"/>
    <mergeCell ref="I85:I87"/>
    <mergeCell ref="J85:J87"/>
    <mergeCell ref="K85:K87"/>
    <mergeCell ref="A80:A82"/>
    <mergeCell ref="B80:B82"/>
    <mergeCell ref="B85:B87"/>
    <mergeCell ref="C85:C87"/>
    <mergeCell ref="D85:D87"/>
    <mergeCell ref="E85:E87"/>
    <mergeCell ref="S83:S84"/>
    <mergeCell ref="T83:T84"/>
    <mergeCell ref="AN83:AN84"/>
    <mergeCell ref="AO83:AO84"/>
    <mergeCell ref="AP83:AP84"/>
    <mergeCell ref="AQ83:AQ84"/>
    <mergeCell ref="M83:M84"/>
    <mergeCell ref="N83:N84"/>
    <mergeCell ref="O83:O84"/>
    <mergeCell ref="P83:P84"/>
    <mergeCell ref="Q83:Q84"/>
    <mergeCell ref="R83:R84"/>
    <mergeCell ref="G83:G84"/>
    <mergeCell ref="H83:H84"/>
    <mergeCell ref="I83:I84"/>
    <mergeCell ref="J83:J84"/>
    <mergeCell ref="K83:K84"/>
    <mergeCell ref="L83:L84"/>
    <mergeCell ref="A83:A84"/>
    <mergeCell ref="B83:B84"/>
    <mergeCell ref="C83:C84"/>
    <mergeCell ref="D83:D84"/>
    <mergeCell ref="E83:E84"/>
    <mergeCell ref="F83:F84"/>
    <mergeCell ref="AO76:AO79"/>
    <mergeCell ref="AP76:AP79"/>
    <mergeCell ref="AQ76:AQ79"/>
    <mergeCell ref="A73:A75"/>
    <mergeCell ref="S80:S82"/>
    <mergeCell ref="T80:T82"/>
    <mergeCell ref="AN80:AN82"/>
    <mergeCell ref="AO80:AO82"/>
    <mergeCell ref="AP80:AP82"/>
    <mergeCell ref="AQ80:AQ82"/>
    <mergeCell ref="P76:P79"/>
    <mergeCell ref="Q76:Q79"/>
    <mergeCell ref="R76:R79"/>
    <mergeCell ref="S76:S79"/>
    <mergeCell ref="T76:T79"/>
    <mergeCell ref="AN76:AN79"/>
    <mergeCell ref="J76:J79"/>
    <mergeCell ref="K76:K79"/>
    <mergeCell ref="L76:L79"/>
    <mergeCell ref="M76:M79"/>
    <mergeCell ref="N76:N79"/>
    <mergeCell ref="O76:O79"/>
    <mergeCell ref="AQ73:AQ75"/>
    <mergeCell ref="A76:A79"/>
    <mergeCell ref="B76:B79"/>
    <mergeCell ref="C76:C79"/>
    <mergeCell ref="D76:D79"/>
    <mergeCell ref="E76:E79"/>
    <mergeCell ref="F76:F79"/>
    <mergeCell ref="G76:G79"/>
    <mergeCell ref="H76:H79"/>
    <mergeCell ref="I76:I79"/>
    <mergeCell ref="R73:R75"/>
    <mergeCell ref="S73:S75"/>
    <mergeCell ref="T73:T75"/>
    <mergeCell ref="AN73:AN75"/>
    <mergeCell ref="AO73:AO75"/>
    <mergeCell ref="AP73:AP75"/>
    <mergeCell ref="L67:L69"/>
    <mergeCell ref="M67:M69"/>
    <mergeCell ref="N67:N69"/>
    <mergeCell ref="O67:O69"/>
    <mergeCell ref="P67:P69"/>
    <mergeCell ref="Q67:Q69"/>
    <mergeCell ref="R67:R69"/>
    <mergeCell ref="C67:C69"/>
    <mergeCell ref="D67:D69"/>
    <mergeCell ref="E67:E69"/>
    <mergeCell ref="F67:F69"/>
    <mergeCell ref="G67:G69"/>
    <mergeCell ref="H67:H69"/>
    <mergeCell ref="I67:I69"/>
    <mergeCell ref="J67:J69"/>
    <mergeCell ref="K67:K69"/>
    <mergeCell ref="L73:L75"/>
    <mergeCell ref="M73:M75"/>
    <mergeCell ref="N73:N75"/>
    <mergeCell ref="O73:O75"/>
    <mergeCell ref="P73:P75"/>
    <mergeCell ref="Q73:Q75"/>
    <mergeCell ref="F73:F75"/>
    <mergeCell ref="G73:G75"/>
    <mergeCell ref="H73:H75"/>
    <mergeCell ref="I73:I75"/>
    <mergeCell ref="J73:J75"/>
    <mergeCell ref="K73:K75"/>
    <mergeCell ref="A67:A69"/>
    <mergeCell ref="B67:B69"/>
    <mergeCell ref="B73:B75"/>
    <mergeCell ref="C73:C75"/>
    <mergeCell ref="D73:D75"/>
    <mergeCell ref="E73:E75"/>
    <mergeCell ref="S70:S72"/>
    <mergeCell ref="T70:T72"/>
    <mergeCell ref="AN70:AN72"/>
    <mergeCell ref="AO70:AO72"/>
    <mergeCell ref="AP70:AP72"/>
    <mergeCell ref="AQ70:AQ72"/>
    <mergeCell ref="M70:M72"/>
    <mergeCell ref="N70:N72"/>
    <mergeCell ref="O70:O72"/>
    <mergeCell ref="P70:P72"/>
    <mergeCell ref="Q70:Q72"/>
    <mergeCell ref="R70:R72"/>
    <mergeCell ref="G70:G72"/>
    <mergeCell ref="H70:H72"/>
    <mergeCell ref="I70:I72"/>
    <mergeCell ref="J70:J72"/>
    <mergeCell ref="K70:K72"/>
    <mergeCell ref="L70:L72"/>
    <mergeCell ref="A70:A72"/>
    <mergeCell ref="B70:B72"/>
    <mergeCell ref="C70:C72"/>
    <mergeCell ref="D70:D72"/>
    <mergeCell ref="E70:E72"/>
    <mergeCell ref="F70:F72"/>
    <mergeCell ref="AO63:AO66"/>
    <mergeCell ref="AP63:AP66"/>
    <mergeCell ref="AQ63:AQ66"/>
    <mergeCell ref="A60:A62"/>
    <mergeCell ref="S67:S69"/>
    <mergeCell ref="T67:T69"/>
    <mergeCell ref="AN67:AN69"/>
    <mergeCell ref="AO67:AO69"/>
    <mergeCell ref="AP67:AP69"/>
    <mergeCell ref="AQ67:AQ69"/>
    <mergeCell ref="P63:P66"/>
    <mergeCell ref="Q63:Q66"/>
    <mergeCell ref="R63:R66"/>
    <mergeCell ref="S63:S66"/>
    <mergeCell ref="T63:T66"/>
    <mergeCell ref="AN63:AN66"/>
    <mergeCell ref="J63:J66"/>
    <mergeCell ref="K63:K66"/>
    <mergeCell ref="L63:L66"/>
    <mergeCell ref="M63:M66"/>
    <mergeCell ref="N63:N66"/>
    <mergeCell ref="O63:O66"/>
    <mergeCell ref="AQ60:AQ62"/>
    <mergeCell ref="A63:A66"/>
    <mergeCell ref="B63:B66"/>
    <mergeCell ref="C63:C66"/>
    <mergeCell ref="D63:D66"/>
    <mergeCell ref="E63:E66"/>
    <mergeCell ref="F63:F66"/>
    <mergeCell ref="G63:G66"/>
    <mergeCell ref="H63:H66"/>
    <mergeCell ref="I63:I66"/>
    <mergeCell ref="R60:R62"/>
    <mergeCell ref="S60:S62"/>
    <mergeCell ref="T60:T62"/>
    <mergeCell ref="AN60:AN62"/>
    <mergeCell ref="AO60:AO62"/>
    <mergeCell ref="AP60:AP62"/>
    <mergeCell ref="L52:L54"/>
    <mergeCell ref="M52:M54"/>
    <mergeCell ref="N52:N54"/>
    <mergeCell ref="O52:O54"/>
    <mergeCell ref="P52:P54"/>
    <mergeCell ref="Q52:Q54"/>
    <mergeCell ref="R52:R54"/>
    <mergeCell ref="C52:C54"/>
    <mergeCell ref="D52:D54"/>
    <mergeCell ref="E52:E54"/>
    <mergeCell ref="F52:F54"/>
    <mergeCell ref="G52:G54"/>
    <mergeCell ref="H52:H54"/>
    <mergeCell ref="I52:I54"/>
    <mergeCell ref="J52:J54"/>
    <mergeCell ref="K52:K54"/>
    <mergeCell ref="L60:L62"/>
    <mergeCell ref="M60:M62"/>
    <mergeCell ref="N60:N62"/>
    <mergeCell ref="O60:O62"/>
    <mergeCell ref="P60:P62"/>
    <mergeCell ref="Q60:Q62"/>
    <mergeCell ref="F60:F62"/>
    <mergeCell ref="G60:G62"/>
    <mergeCell ref="H60:H62"/>
    <mergeCell ref="I60:I62"/>
    <mergeCell ref="J60:J62"/>
    <mergeCell ref="K60:K62"/>
    <mergeCell ref="A52:A54"/>
    <mergeCell ref="B52:B54"/>
    <mergeCell ref="B60:B62"/>
    <mergeCell ref="C60:C62"/>
    <mergeCell ref="D60:D62"/>
    <mergeCell ref="E60:E62"/>
    <mergeCell ref="S55:S57"/>
    <mergeCell ref="T55:T57"/>
    <mergeCell ref="AN55:AN57"/>
    <mergeCell ref="AO55:AO57"/>
    <mergeCell ref="AP55:AP57"/>
    <mergeCell ref="AQ55:AQ57"/>
    <mergeCell ref="M55:M57"/>
    <mergeCell ref="N55:N57"/>
    <mergeCell ref="O55:O57"/>
    <mergeCell ref="P55:P57"/>
    <mergeCell ref="Q55:Q57"/>
    <mergeCell ref="R55:R57"/>
    <mergeCell ref="G55:G57"/>
    <mergeCell ref="H55:H57"/>
    <mergeCell ref="I55:I57"/>
    <mergeCell ref="J55:J57"/>
    <mergeCell ref="K55:K57"/>
    <mergeCell ref="L55:L57"/>
    <mergeCell ref="A55:A57"/>
    <mergeCell ref="B55:B57"/>
    <mergeCell ref="C55:C57"/>
    <mergeCell ref="D55:D57"/>
    <mergeCell ref="E55:E57"/>
    <mergeCell ref="F55:F57"/>
    <mergeCell ref="AN49:AN50"/>
    <mergeCell ref="AO49:AO50"/>
    <mergeCell ref="AP49:AP50"/>
    <mergeCell ref="AQ49:AQ50"/>
    <mergeCell ref="S52:S54"/>
    <mergeCell ref="T52:T54"/>
    <mergeCell ref="AN52:AN54"/>
    <mergeCell ref="AO52:AO54"/>
    <mergeCell ref="AP52:AP54"/>
    <mergeCell ref="AQ52:AQ54"/>
    <mergeCell ref="O49:O50"/>
    <mergeCell ref="P49:P50"/>
    <mergeCell ref="Q49:Q50"/>
    <mergeCell ref="R49:R50"/>
    <mergeCell ref="S49:S50"/>
    <mergeCell ref="T49:T50"/>
    <mergeCell ref="I49:I50"/>
    <mergeCell ref="J49:J50"/>
    <mergeCell ref="K49:K50"/>
    <mergeCell ref="L49:L50"/>
    <mergeCell ref="M49:M50"/>
    <mergeCell ref="N49:N50"/>
    <mergeCell ref="AP47:AP48"/>
    <mergeCell ref="AQ47:AQ48"/>
    <mergeCell ref="A49:A50"/>
    <mergeCell ref="B49:B50"/>
    <mergeCell ref="C49:C50"/>
    <mergeCell ref="D49:D50"/>
    <mergeCell ref="E49:E50"/>
    <mergeCell ref="F49:F50"/>
    <mergeCell ref="G49:G50"/>
    <mergeCell ref="H49:H50"/>
    <mergeCell ref="P39:P41"/>
    <mergeCell ref="Q39:Q41"/>
    <mergeCell ref="S47:S48"/>
    <mergeCell ref="T47:T48"/>
    <mergeCell ref="AN47:AN48"/>
    <mergeCell ref="AO47:AO48"/>
    <mergeCell ref="J39:J41"/>
    <mergeCell ref="K39:K41"/>
    <mergeCell ref="L39:L41"/>
    <mergeCell ref="M39:M41"/>
    <mergeCell ref="N39:N41"/>
    <mergeCell ref="O39:O41"/>
    <mergeCell ref="M47:M48"/>
    <mergeCell ref="N47:N48"/>
    <mergeCell ref="O47:O48"/>
    <mergeCell ref="P47:P48"/>
    <mergeCell ref="Q47:Q48"/>
    <mergeCell ref="R47:R48"/>
    <mergeCell ref="G47:G48"/>
    <mergeCell ref="H47:H48"/>
    <mergeCell ref="I47:I48"/>
    <mergeCell ref="J47:J48"/>
    <mergeCell ref="K47:K48"/>
    <mergeCell ref="L47:L48"/>
    <mergeCell ref="A47:A48"/>
    <mergeCell ref="B47:B48"/>
    <mergeCell ref="C47:C48"/>
    <mergeCell ref="D47:D48"/>
    <mergeCell ref="E47:E48"/>
    <mergeCell ref="F47:F48"/>
    <mergeCell ref="S39:S41"/>
    <mergeCell ref="T39:T41"/>
    <mergeCell ref="AN39:AN41"/>
    <mergeCell ref="AO39:AO41"/>
    <mergeCell ref="AP39:AP41"/>
    <mergeCell ref="AQ39:AQ41"/>
    <mergeCell ref="AP34:AP35"/>
    <mergeCell ref="S31:S32"/>
    <mergeCell ref="T31:T32"/>
    <mergeCell ref="AN31:AN32"/>
    <mergeCell ref="AO31:AO32"/>
    <mergeCell ref="AP31:AP32"/>
    <mergeCell ref="Q31:Q32"/>
    <mergeCell ref="R31:R32"/>
    <mergeCell ref="S34:S35"/>
    <mergeCell ref="T34:T35"/>
    <mergeCell ref="AN34:AN35"/>
    <mergeCell ref="AO34:AO35"/>
    <mergeCell ref="R39:R41"/>
    <mergeCell ref="A39:A41"/>
    <mergeCell ref="B39:B41"/>
    <mergeCell ref="C39:C41"/>
    <mergeCell ref="D39:D41"/>
    <mergeCell ref="E39:E41"/>
    <mergeCell ref="F39:F41"/>
    <mergeCell ref="G39:G41"/>
    <mergeCell ref="H39:H41"/>
    <mergeCell ref="I39:I41"/>
    <mergeCell ref="M34:M35"/>
    <mergeCell ref="N34:N35"/>
    <mergeCell ref="O34:O35"/>
    <mergeCell ref="P34:P35"/>
    <mergeCell ref="Q34:Q35"/>
    <mergeCell ref="R34:R35"/>
    <mergeCell ref="G34:G35"/>
    <mergeCell ref="H34:H35"/>
    <mergeCell ref="I34:I35"/>
    <mergeCell ref="J34:J35"/>
    <mergeCell ref="K34:K35"/>
    <mergeCell ref="L34:L35"/>
    <mergeCell ref="N31:N32"/>
    <mergeCell ref="O31:O32"/>
    <mergeCell ref="P31:P32"/>
    <mergeCell ref="AQ34:AQ35"/>
    <mergeCell ref="A34:A35"/>
    <mergeCell ref="B34:B35"/>
    <mergeCell ref="C34:C35"/>
    <mergeCell ref="D34:D35"/>
    <mergeCell ref="E34:E35"/>
    <mergeCell ref="F34:F35"/>
    <mergeCell ref="H31:H32"/>
    <mergeCell ref="I31:I32"/>
    <mergeCell ref="J31:J32"/>
    <mergeCell ref="K31:K32"/>
    <mergeCell ref="L31:L32"/>
    <mergeCell ref="M31:M32"/>
    <mergeCell ref="P27:P28"/>
    <mergeCell ref="Q27:Q28"/>
    <mergeCell ref="AQ31:AQ32"/>
    <mergeCell ref="A31:A32"/>
    <mergeCell ref="B31:B32"/>
    <mergeCell ref="C31:C32"/>
    <mergeCell ref="D31:D32"/>
    <mergeCell ref="E31:E32"/>
    <mergeCell ref="F31:F32"/>
    <mergeCell ref="G31:G32"/>
    <mergeCell ref="J27:J28"/>
    <mergeCell ref="K27:K28"/>
    <mergeCell ref="L27:L28"/>
    <mergeCell ref="M27:M28"/>
    <mergeCell ref="N27:N28"/>
    <mergeCell ref="O27:O28"/>
    <mergeCell ref="R27:R28"/>
    <mergeCell ref="A27:A28"/>
    <mergeCell ref="B27:B28"/>
    <mergeCell ref="C27:C28"/>
    <mergeCell ref="D27:D28"/>
    <mergeCell ref="E27:E28"/>
    <mergeCell ref="F27:F28"/>
    <mergeCell ref="G27:G28"/>
    <mergeCell ref="H27:H28"/>
    <mergeCell ref="I27:I28"/>
    <mergeCell ref="S27:S28"/>
    <mergeCell ref="T27:T28"/>
    <mergeCell ref="AN27:AN28"/>
    <mergeCell ref="AO27:AO28"/>
    <mergeCell ref="AP27:AP28"/>
    <mergeCell ref="AQ27:AQ28"/>
    <mergeCell ref="AN24:AN25"/>
    <mergeCell ref="AO24:AO25"/>
    <mergeCell ref="AP24:AP25"/>
    <mergeCell ref="AQ24:AQ25"/>
    <mergeCell ref="J24:J25"/>
    <mergeCell ref="K24:K25"/>
    <mergeCell ref="L24:L25"/>
    <mergeCell ref="M24:M25"/>
    <mergeCell ref="N24:N25"/>
    <mergeCell ref="O24:O25"/>
    <mergeCell ref="M8:M9"/>
    <mergeCell ref="H10:H13"/>
    <mergeCell ref="H8:I8"/>
    <mergeCell ref="I24:I25"/>
    <mergeCell ref="S24:S25"/>
    <mergeCell ref="T24:T25"/>
    <mergeCell ref="P24:P25"/>
    <mergeCell ref="Q24:Q25"/>
    <mergeCell ref="R24:R25"/>
    <mergeCell ref="A1:B3"/>
    <mergeCell ref="AQ1:AQ3"/>
    <mergeCell ref="A14:A16"/>
    <mergeCell ref="B14:B16"/>
    <mergeCell ref="AJ8:AJ9"/>
    <mergeCell ref="Q10:Q13"/>
    <mergeCell ref="L10:L13"/>
    <mergeCell ref="N10:N13"/>
    <mergeCell ref="O10:O13"/>
    <mergeCell ref="R10:R13"/>
    <mergeCell ref="AD8:AD9"/>
    <mergeCell ref="K10:K13"/>
    <mergeCell ref="C14:C16"/>
    <mergeCell ref="D14:D16"/>
    <mergeCell ref="A7:M7"/>
    <mergeCell ref="AL3:AP3"/>
    <mergeCell ref="AH3:AK3"/>
    <mergeCell ref="A4:AQ4"/>
    <mergeCell ref="C3:K3"/>
    <mergeCell ref="L3:AG3"/>
    <mergeCell ref="AP14:AP16"/>
    <mergeCell ref="B10:B13"/>
    <mergeCell ref="M10:M13"/>
    <mergeCell ref="M14:M16"/>
    <mergeCell ref="M17:M18"/>
    <mergeCell ref="AQ10:AQ13"/>
    <mergeCell ref="J17:J18"/>
    <mergeCell ref="K17:K18"/>
    <mergeCell ref="L17:L18"/>
    <mergeCell ref="S10:S13"/>
    <mergeCell ref="AN10:AN13"/>
    <mergeCell ref="AN14:AN16"/>
    <mergeCell ref="AP8:AP9"/>
    <mergeCell ref="W8:AC8"/>
    <mergeCell ref="AK8:AK9"/>
    <mergeCell ref="AL8:AL9"/>
    <mergeCell ref="AO8:AO9"/>
    <mergeCell ref="AO10:AO13"/>
    <mergeCell ref="AP10:AP13"/>
    <mergeCell ref="AO14:AO16"/>
    <mergeCell ref="C1:AP1"/>
    <mergeCell ref="C2:AP2"/>
    <mergeCell ref="AI7:AN7"/>
    <mergeCell ref="P10:P13"/>
    <mergeCell ref="J14:J16"/>
    <mergeCell ref="L14:L16"/>
    <mergeCell ref="N14:N16"/>
    <mergeCell ref="K14:K16"/>
    <mergeCell ref="O14:O16"/>
    <mergeCell ref="P14:P16"/>
    <mergeCell ref="AO19:AO22"/>
    <mergeCell ref="AP19:AP22"/>
    <mergeCell ref="AN19:AN22"/>
    <mergeCell ref="K19:K22"/>
    <mergeCell ref="L19:L22"/>
    <mergeCell ref="N19:N22"/>
    <mergeCell ref="O19:O22"/>
    <mergeCell ref="A17:A18"/>
    <mergeCell ref="B17:B18"/>
    <mergeCell ref="C17:C18"/>
    <mergeCell ref="D17:D18"/>
    <mergeCell ref="E17:E18"/>
    <mergeCell ref="AN17:AN18"/>
    <mergeCell ref="N17:N18"/>
    <mergeCell ref="AQ17:AQ18"/>
    <mergeCell ref="A19:A22"/>
    <mergeCell ref="B19:B22"/>
    <mergeCell ref="C19:C22"/>
    <mergeCell ref="D19:D22"/>
    <mergeCell ref="E19:E22"/>
    <mergeCell ref="F19:F22"/>
    <mergeCell ref="G19:G22"/>
    <mergeCell ref="J19:J22"/>
    <mergeCell ref="G17:G18"/>
    <mergeCell ref="AQ8:AQ9"/>
    <mergeCell ref="AM8:AM9"/>
    <mergeCell ref="AN8:AN9"/>
    <mergeCell ref="AQ19:AQ22"/>
    <mergeCell ref="P19:P22"/>
    <mergeCell ref="Q19:Q22"/>
    <mergeCell ref="R19:R22"/>
    <mergeCell ref="S19:S22"/>
    <mergeCell ref="T19:T22"/>
    <mergeCell ref="S17:S18"/>
    <mergeCell ref="G24:G25"/>
    <mergeCell ref="H24:H25"/>
    <mergeCell ref="AO7:AQ7"/>
    <mergeCell ref="AQ14:AQ16"/>
    <mergeCell ref="N7:T7"/>
    <mergeCell ref="U7:AH7"/>
    <mergeCell ref="AE8:AE9"/>
    <mergeCell ref="N8:N9"/>
    <mergeCell ref="O8:O9"/>
    <mergeCell ref="P8:P9"/>
    <mergeCell ref="A24:A25"/>
    <mergeCell ref="B24:B25"/>
    <mergeCell ref="C24:C25"/>
    <mergeCell ref="D24:D25"/>
    <mergeCell ref="E24:E25"/>
    <mergeCell ref="F24:F25"/>
    <mergeCell ref="C10:C13"/>
    <mergeCell ref="D10:D13"/>
    <mergeCell ref="AO17:AO18"/>
    <mergeCell ref="AP17:AP18"/>
    <mergeCell ref="O17:O18"/>
    <mergeCell ref="P17:P18"/>
    <mergeCell ref="Q17:Q18"/>
    <mergeCell ref="R17:R18"/>
    <mergeCell ref="F17:F18"/>
    <mergeCell ref="R14:R16"/>
    <mergeCell ref="Q14:Q16"/>
    <mergeCell ref="S14:S16"/>
    <mergeCell ref="T14:T16"/>
    <mergeCell ref="M19:M22"/>
    <mergeCell ref="I10:I13"/>
    <mergeCell ref="H14:H16"/>
    <mergeCell ref="I14:I16"/>
    <mergeCell ref="H17:H18"/>
    <mergeCell ref="T10:T13"/>
    <mergeCell ref="T17:T18"/>
    <mergeCell ref="B8:B9"/>
    <mergeCell ref="C8:C9"/>
    <mergeCell ref="D8:D9"/>
    <mergeCell ref="L8:L9"/>
    <mergeCell ref="U8:U9"/>
    <mergeCell ref="K8:K9"/>
    <mergeCell ref="Q8:Q9"/>
    <mergeCell ref="R8:R9"/>
    <mergeCell ref="S8:S9"/>
    <mergeCell ref="T8:T9"/>
    <mergeCell ref="I17:I18"/>
    <mergeCell ref="I19:I22"/>
    <mergeCell ref="E8:E9"/>
    <mergeCell ref="F8:F9"/>
    <mergeCell ref="G8:G9"/>
    <mergeCell ref="J8:J9"/>
    <mergeCell ref="E14:E16"/>
    <mergeCell ref="F14:F16"/>
    <mergeCell ref="G14:G16"/>
    <mergeCell ref="AQ168:AQ169"/>
    <mergeCell ref="A8:A9"/>
    <mergeCell ref="A10:A13"/>
    <mergeCell ref="E10:E13"/>
    <mergeCell ref="F10:F13"/>
    <mergeCell ref="G10:G13"/>
    <mergeCell ref="J10:J13"/>
    <mergeCell ref="AF8:AH8"/>
    <mergeCell ref="AI8:AI9"/>
    <mergeCell ref="H19:H22"/>
    <mergeCell ref="R168:R169"/>
    <mergeCell ref="S168:S169"/>
    <mergeCell ref="T168:T169"/>
    <mergeCell ref="AN168:AN169"/>
    <mergeCell ref="AO168:AO169"/>
    <mergeCell ref="AP168:AP169"/>
    <mergeCell ref="L168:L169"/>
    <mergeCell ref="M168:M169"/>
    <mergeCell ref="N168:N169"/>
    <mergeCell ref="O168:O169"/>
    <mergeCell ref="P168:P169"/>
    <mergeCell ref="Q168:Q169"/>
    <mergeCell ref="F168:F169"/>
    <mergeCell ref="G168:G169"/>
    <mergeCell ref="H168:H169"/>
    <mergeCell ref="I168:I169"/>
    <mergeCell ref="J168:J169"/>
    <mergeCell ref="K168:K169"/>
    <mergeCell ref="O171:O172"/>
    <mergeCell ref="P171:P172"/>
    <mergeCell ref="AO171:AO172"/>
    <mergeCell ref="AP171:AP172"/>
    <mergeCell ref="AQ171:AQ172"/>
    <mergeCell ref="A168:A169"/>
    <mergeCell ref="B168:B169"/>
    <mergeCell ref="C168:C169"/>
    <mergeCell ref="D168:D169"/>
    <mergeCell ref="E168:E169"/>
    <mergeCell ref="I171:I172"/>
    <mergeCell ref="J171:J172"/>
    <mergeCell ref="K171:K172"/>
    <mergeCell ref="L171:L172"/>
    <mergeCell ref="M171:M172"/>
    <mergeCell ref="N171:N172"/>
    <mergeCell ref="P173:P174"/>
    <mergeCell ref="Q173:Q174"/>
    <mergeCell ref="A171:A172"/>
    <mergeCell ref="B171:B172"/>
    <mergeCell ref="C171:C172"/>
    <mergeCell ref="D171:D172"/>
    <mergeCell ref="E171:E172"/>
    <mergeCell ref="F171:F172"/>
    <mergeCell ref="G171:G172"/>
    <mergeCell ref="H171:H172"/>
    <mergeCell ref="J173:J174"/>
    <mergeCell ref="K173:K174"/>
    <mergeCell ref="L173:L174"/>
    <mergeCell ref="M173:M174"/>
    <mergeCell ref="N173:N174"/>
    <mergeCell ref="O173:O174"/>
    <mergeCell ref="AQ175:AQ177"/>
    <mergeCell ref="A173:A174"/>
    <mergeCell ref="B173:B174"/>
    <mergeCell ref="C173:C174"/>
    <mergeCell ref="D173:D174"/>
    <mergeCell ref="E173:E174"/>
    <mergeCell ref="F173:F174"/>
    <mergeCell ref="G173:G174"/>
    <mergeCell ref="H173:H174"/>
    <mergeCell ref="I173:I174"/>
    <mergeCell ref="R175:R177"/>
    <mergeCell ref="S175:S177"/>
    <mergeCell ref="T175:T177"/>
    <mergeCell ref="AN175:AN177"/>
    <mergeCell ref="AO175:AO177"/>
    <mergeCell ref="AP175:AP177"/>
    <mergeCell ref="L175:L177"/>
    <mergeCell ref="M175:M177"/>
    <mergeCell ref="N175:N177"/>
    <mergeCell ref="O175:O177"/>
    <mergeCell ref="P175:P177"/>
    <mergeCell ref="Q175:Q177"/>
    <mergeCell ref="AO173:AO174"/>
    <mergeCell ref="AP173:AP174"/>
    <mergeCell ref="AQ173:AQ174"/>
    <mergeCell ref="A175:A177"/>
    <mergeCell ref="B175:B177"/>
    <mergeCell ref="C175:C177"/>
    <mergeCell ref="D175:D177"/>
    <mergeCell ref="E175:E177"/>
    <mergeCell ref="F175:F177"/>
    <mergeCell ref="G175:G177"/>
    <mergeCell ref="A178:A179"/>
    <mergeCell ref="B178:B179"/>
    <mergeCell ref="R173:R174"/>
    <mergeCell ref="S173:S174"/>
    <mergeCell ref="T173:T174"/>
    <mergeCell ref="AN173:AN174"/>
    <mergeCell ref="H175:H177"/>
    <mergeCell ref="I175:I177"/>
    <mergeCell ref="J175:J177"/>
    <mergeCell ref="K175:K177"/>
    <mergeCell ref="S180:S181"/>
    <mergeCell ref="T180:T181"/>
    <mergeCell ref="AN180:AN181"/>
    <mergeCell ref="AO180:AO181"/>
    <mergeCell ref="AP180:AP181"/>
    <mergeCell ref="AQ180:AQ181"/>
    <mergeCell ref="M180:M181"/>
    <mergeCell ref="N180:N181"/>
    <mergeCell ref="O180:O181"/>
    <mergeCell ref="P180:P181"/>
    <mergeCell ref="Q180:Q181"/>
    <mergeCell ref="R180:R181"/>
    <mergeCell ref="G180:G181"/>
    <mergeCell ref="H180:H181"/>
    <mergeCell ref="I180:I181"/>
    <mergeCell ref="J180:J181"/>
    <mergeCell ref="K180:K181"/>
    <mergeCell ref="L180:L181"/>
    <mergeCell ref="AN178:AN179"/>
    <mergeCell ref="AO178:AO179"/>
    <mergeCell ref="AP178:AP179"/>
    <mergeCell ref="AQ178:AQ179"/>
    <mergeCell ref="A180:A181"/>
    <mergeCell ref="B180:B181"/>
    <mergeCell ref="C180:C181"/>
    <mergeCell ref="D180:D181"/>
    <mergeCell ref="E180:E181"/>
    <mergeCell ref="F180:F181"/>
    <mergeCell ref="N178:N179"/>
    <mergeCell ref="O178:O179"/>
    <mergeCell ref="P178:P179"/>
    <mergeCell ref="Q178:Q179"/>
    <mergeCell ref="S178:S179"/>
    <mergeCell ref="T178:T179"/>
    <mergeCell ref="H178:H179"/>
    <mergeCell ref="I178:I179"/>
    <mergeCell ref="J178:J179"/>
    <mergeCell ref="K178:K179"/>
    <mergeCell ref="L178:L179"/>
    <mergeCell ref="M178:M179"/>
    <mergeCell ref="N182:N186"/>
    <mergeCell ref="O182:O186"/>
    <mergeCell ref="P182:P186"/>
    <mergeCell ref="Q182:Q186"/>
    <mergeCell ref="R178:R179"/>
    <mergeCell ref="C178:C179"/>
    <mergeCell ref="D178:D179"/>
    <mergeCell ref="E178:E179"/>
    <mergeCell ref="F178:F179"/>
    <mergeCell ref="G178:G179"/>
    <mergeCell ref="H182:H186"/>
    <mergeCell ref="I182:I186"/>
    <mergeCell ref="J182:J186"/>
    <mergeCell ref="K182:K186"/>
    <mergeCell ref="L182:L186"/>
    <mergeCell ref="M182:M186"/>
    <mergeCell ref="AO187:AO190"/>
    <mergeCell ref="AP187:AP190"/>
    <mergeCell ref="AQ187:AQ190"/>
    <mergeCell ref="A182:A186"/>
    <mergeCell ref="B182:B186"/>
    <mergeCell ref="C182:C186"/>
    <mergeCell ref="D182:D186"/>
    <mergeCell ref="E182:E186"/>
    <mergeCell ref="F182:F186"/>
    <mergeCell ref="G182:G186"/>
    <mergeCell ref="P187:P190"/>
    <mergeCell ref="Q187:Q190"/>
    <mergeCell ref="R187:R190"/>
    <mergeCell ref="S187:S190"/>
    <mergeCell ref="T187:T190"/>
    <mergeCell ref="AN187:AN190"/>
    <mergeCell ref="J187:J190"/>
    <mergeCell ref="K187:K190"/>
    <mergeCell ref="L187:L190"/>
    <mergeCell ref="M187:M190"/>
    <mergeCell ref="N187:N190"/>
    <mergeCell ref="O187:O190"/>
    <mergeCell ref="T182:T186"/>
    <mergeCell ref="AN182:AN186"/>
    <mergeCell ref="AO182:AO186"/>
    <mergeCell ref="AP182:AP186"/>
    <mergeCell ref="AQ182:AQ186"/>
    <mergeCell ref="A187:A190"/>
    <mergeCell ref="B187:B190"/>
    <mergeCell ref="C187:C190"/>
    <mergeCell ref="D187:D190"/>
    <mergeCell ref="E187:E190"/>
    <mergeCell ref="O191:O195"/>
    <mergeCell ref="P191:P195"/>
    <mergeCell ref="Q191:Q195"/>
    <mergeCell ref="A208:A211"/>
    <mergeCell ref="R182:R186"/>
    <mergeCell ref="S182:S186"/>
    <mergeCell ref="F187:F190"/>
    <mergeCell ref="G187:G190"/>
    <mergeCell ref="H187:H190"/>
    <mergeCell ref="I187:I190"/>
    <mergeCell ref="I191:I195"/>
    <mergeCell ref="J191:J195"/>
    <mergeCell ref="K191:K195"/>
    <mergeCell ref="L191:L195"/>
    <mergeCell ref="M191:M195"/>
    <mergeCell ref="N191:N195"/>
    <mergeCell ref="AP191:AP195"/>
    <mergeCell ref="AQ191:AQ195"/>
    <mergeCell ref="A191:A195"/>
    <mergeCell ref="B191:B195"/>
    <mergeCell ref="C191:C195"/>
    <mergeCell ref="D191:D195"/>
    <mergeCell ref="E191:E195"/>
    <mergeCell ref="F191:F195"/>
    <mergeCell ref="G191:G195"/>
    <mergeCell ref="H191:H195"/>
    <mergeCell ref="T208:T211"/>
    <mergeCell ref="AN208:AN211"/>
    <mergeCell ref="AO208:AO211"/>
    <mergeCell ref="AP208:AP211"/>
    <mergeCell ref="AQ208:AQ211"/>
    <mergeCell ref="R191:R195"/>
    <mergeCell ref="S191:S195"/>
    <mergeCell ref="T191:T195"/>
    <mergeCell ref="AN191:AN195"/>
    <mergeCell ref="AO191:AO195"/>
    <mergeCell ref="N208:N211"/>
    <mergeCell ref="O208:O211"/>
    <mergeCell ref="P208:P211"/>
    <mergeCell ref="Q208:Q211"/>
    <mergeCell ref="S216:S218"/>
    <mergeCell ref="R208:R211"/>
    <mergeCell ref="S208:S211"/>
    <mergeCell ref="H208:H211"/>
    <mergeCell ref="I208:I211"/>
    <mergeCell ref="J208:J211"/>
    <mergeCell ref="K208:K211"/>
    <mergeCell ref="L208:L211"/>
    <mergeCell ref="M208:M211"/>
    <mergeCell ref="B208:B211"/>
    <mergeCell ref="C208:C211"/>
    <mergeCell ref="D208:D211"/>
    <mergeCell ref="E208:E211"/>
    <mergeCell ref="F208:F211"/>
    <mergeCell ref="G208:G211"/>
    <mergeCell ref="T219:T220"/>
    <mergeCell ref="AN219:AN220"/>
    <mergeCell ref="AO219:AO220"/>
    <mergeCell ref="AP219:AP220"/>
    <mergeCell ref="AQ219:AQ220"/>
    <mergeCell ref="A216:A218"/>
    <mergeCell ref="B216:B218"/>
    <mergeCell ref="N219:N220"/>
    <mergeCell ref="O219:O220"/>
    <mergeCell ref="P219:P220"/>
    <mergeCell ref="Q219:Q220"/>
    <mergeCell ref="R219:R220"/>
    <mergeCell ref="S219:S220"/>
    <mergeCell ref="H219:H220"/>
    <mergeCell ref="I219:I220"/>
    <mergeCell ref="J219:J220"/>
    <mergeCell ref="K219:K220"/>
    <mergeCell ref="L219:L220"/>
    <mergeCell ref="M219:M220"/>
    <mergeCell ref="AO216:AO218"/>
    <mergeCell ref="AP216:AP218"/>
    <mergeCell ref="AQ216:AQ218"/>
    <mergeCell ref="A219:A220"/>
    <mergeCell ref="B219:B220"/>
    <mergeCell ref="C219:C220"/>
    <mergeCell ref="D219:D220"/>
    <mergeCell ref="E219:E220"/>
    <mergeCell ref="F219:F220"/>
    <mergeCell ref="G219:G220"/>
    <mergeCell ref="N216:N218"/>
    <mergeCell ref="O216:O218"/>
    <mergeCell ref="P216:P218"/>
    <mergeCell ref="Q216:Q218"/>
    <mergeCell ref="T216:T218"/>
    <mergeCell ref="AN216:AN218"/>
    <mergeCell ref="H216:H218"/>
    <mergeCell ref="I216:I218"/>
    <mergeCell ref="J216:J218"/>
    <mergeCell ref="K216:K218"/>
    <mergeCell ref="L216:L218"/>
    <mergeCell ref="M216:M218"/>
    <mergeCell ref="N221:N223"/>
    <mergeCell ref="O221:O223"/>
    <mergeCell ref="P221:P223"/>
    <mergeCell ref="Q221:Q223"/>
    <mergeCell ref="R216:R218"/>
    <mergeCell ref="C216:C218"/>
    <mergeCell ref="D216:D218"/>
    <mergeCell ref="E216:E218"/>
    <mergeCell ref="F216:F218"/>
    <mergeCell ref="G216:G218"/>
    <mergeCell ref="H221:H223"/>
    <mergeCell ref="I221:I223"/>
    <mergeCell ref="J221:J223"/>
    <mergeCell ref="K221:K223"/>
    <mergeCell ref="L221:L223"/>
    <mergeCell ref="M221:M223"/>
    <mergeCell ref="AO224:AO226"/>
    <mergeCell ref="AP224:AP226"/>
    <mergeCell ref="AQ224:AQ226"/>
    <mergeCell ref="A221:A223"/>
    <mergeCell ref="B221:B223"/>
    <mergeCell ref="C221:C223"/>
    <mergeCell ref="D221:D223"/>
    <mergeCell ref="E221:E223"/>
    <mergeCell ref="F221:F223"/>
    <mergeCell ref="G221:G223"/>
    <mergeCell ref="N224:N226"/>
    <mergeCell ref="O224:O226"/>
    <mergeCell ref="P224:P226"/>
    <mergeCell ref="Q224:Q226"/>
    <mergeCell ref="R224:R226"/>
    <mergeCell ref="S224:S226"/>
    <mergeCell ref="H224:H226"/>
    <mergeCell ref="I224:I226"/>
    <mergeCell ref="J224:J226"/>
    <mergeCell ref="K224:K226"/>
    <mergeCell ref="L224:L226"/>
    <mergeCell ref="M224:M226"/>
    <mergeCell ref="AO221:AO223"/>
    <mergeCell ref="AP221:AP223"/>
    <mergeCell ref="AQ221:AQ223"/>
    <mergeCell ref="A224:A226"/>
    <mergeCell ref="B224:B226"/>
    <mergeCell ref="C224:C226"/>
    <mergeCell ref="D224:D226"/>
    <mergeCell ref="E224:E226"/>
    <mergeCell ref="F224:F226"/>
    <mergeCell ref="G224:G226"/>
    <mergeCell ref="P227:P229"/>
    <mergeCell ref="Q227:Q229"/>
    <mergeCell ref="R221:R223"/>
    <mergeCell ref="S221:S223"/>
    <mergeCell ref="T221:T223"/>
    <mergeCell ref="AN221:AN223"/>
    <mergeCell ref="T224:T226"/>
    <mergeCell ref="AN224:AN226"/>
    <mergeCell ref="J227:J229"/>
    <mergeCell ref="K227:K229"/>
    <mergeCell ref="L227:L229"/>
    <mergeCell ref="M227:M229"/>
    <mergeCell ref="N227:N229"/>
    <mergeCell ref="O227:O229"/>
    <mergeCell ref="A227:A229"/>
    <mergeCell ref="B227:B229"/>
    <mergeCell ref="R227:R229"/>
    <mergeCell ref="C227:C229"/>
    <mergeCell ref="D227:D229"/>
    <mergeCell ref="E227:E229"/>
    <mergeCell ref="F227:F229"/>
    <mergeCell ref="G227:G229"/>
    <mergeCell ref="H227:H229"/>
    <mergeCell ref="I227:I229"/>
    <mergeCell ref="S227:S229"/>
    <mergeCell ref="T227:T229"/>
    <mergeCell ref="AN227:AN229"/>
    <mergeCell ref="AO227:AO229"/>
    <mergeCell ref="AP227:AP229"/>
    <mergeCell ref="AQ227:AQ229"/>
  </mergeCells>
  <printOptions/>
  <pageMargins left="0.7" right="0.7" top="0.75" bottom="0.75" header="0.3" footer="0.3"/>
  <pageSetup orientation="portrait" r:id="rId4"/>
  <ignoredErrors>
    <ignoredError sqref="AE10:AE13 AE15:AE16 AE17:AE18 AE14 AE19:AE22 AE23" unlockedFormula="1"/>
  </ignoredErrors>
  <drawing r:id="rId3"/>
  <legacyDrawing r:id="rId2"/>
</worksheet>
</file>

<file path=xl/worksheets/sheet2.xml><?xml version="1.0" encoding="utf-8"?>
<worksheet xmlns="http://schemas.openxmlformats.org/spreadsheetml/2006/main" xmlns:r="http://schemas.openxmlformats.org/officeDocument/2006/relationships">
  <dimension ref="A1:AX22"/>
  <sheetViews>
    <sheetView zoomScalePageLayoutView="0" workbookViewId="0" topLeftCell="E1">
      <selection activeCell="N2" sqref="N2"/>
    </sheetView>
  </sheetViews>
  <sheetFormatPr defaultColWidth="11.421875" defaultRowHeight="15"/>
  <cols>
    <col min="1" max="1" width="67.421875" style="0" customWidth="1"/>
    <col min="2" max="2" width="42.421875" style="0" bestFit="1" customWidth="1"/>
    <col min="3" max="4" width="37.7109375" style="0" customWidth="1"/>
    <col min="5" max="5" width="38.00390625" style="0" customWidth="1"/>
    <col min="6" max="7" width="37.7109375" style="0" customWidth="1"/>
    <col min="8" max="10" width="15.7109375" style="0" customWidth="1"/>
    <col min="11" max="11" width="10.421875" style="0" bestFit="1" customWidth="1"/>
    <col min="12" max="12" width="12.140625" style="0" bestFit="1" customWidth="1"/>
    <col min="13" max="13" width="18.28125" style="0" bestFit="1" customWidth="1"/>
    <col min="14" max="14" width="18.28125" style="0" customWidth="1"/>
    <col min="15" max="15" width="24.421875" style="0" bestFit="1" customWidth="1"/>
    <col min="16" max="16" width="23.8515625" style="0" customWidth="1"/>
    <col min="17" max="17" width="9.140625" style="0" bestFit="1" customWidth="1"/>
    <col min="21" max="21" width="11.8515625" style="0" bestFit="1" customWidth="1"/>
    <col min="23" max="23" width="12.7109375" style="0" customWidth="1"/>
    <col min="24" max="24" width="7.421875" style="0" customWidth="1"/>
    <col min="27" max="27" width="7.421875" style="0" customWidth="1"/>
    <col min="28" max="28" width="34.8515625" style="0" customWidth="1"/>
    <col min="29" max="29" width="13.7109375" style="0" customWidth="1"/>
    <col min="30" max="31" width="14.421875" style="0" customWidth="1"/>
    <col min="32" max="32" width="10.140625" style="0" customWidth="1"/>
    <col min="33" max="33" width="15.140625" style="0" customWidth="1"/>
    <col min="34" max="34" width="13.421875" style="0" customWidth="1"/>
    <col min="35" max="35" width="19.8515625" style="0" customWidth="1"/>
    <col min="43" max="43" width="77.7109375" style="0" customWidth="1"/>
    <col min="47" max="47" width="16.421875" style="0" bestFit="1" customWidth="1"/>
  </cols>
  <sheetData>
    <row r="1" spans="1:50" ht="38.25" customHeight="1" thickBot="1">
      <c r="A1" s="1" t="s">
        <v>11</v>
      </c>
      <c r="B1" s="1" t="s">
        <v>12</v>
      </c>
      <c r="C1" s="69" t="s">
        <v>123</v>
      </c>
      <c r="D1" s="1" t="s">
        <v>152</v>
      </c>
      <c r="E1" s="1" t="s">
        <v>1</v>
      </c>
      <c r="F1" s="1" t="s">
        <v>95</v>
      </c>
      <c r="G1" s="1" t="s">
        <v>13</v>
      </c>
      <c r="H1" s="5" t="s">
        <v>2</v>
      </c>
      <c r="I1" t="s">
        <v>6</v>
      </c>
      <c r="J1" s="5" t="s">
        <v>7</v>
      </c>
      <c r="K1" s="5" t="s">
        <v>8</v>
      </c>
      <c r="L1" s="5" t="s">
        <v>9</v>
      </c>
      <c r="M1" s="5" t="s">
        <v>10</v>
      </c>
      <c r="N1" s="5" t="s">
        <v>4</v>
      </c>
      <c r="O1" s="5" t="s">
        <v>5</v>
      </c>
      <c r="P1" s="2" t="s">
        <v>14</v>
      </c>
      <c r="Q1" s="8"/>
      <c r="R1" s="8"/>
      <c r="S1" s="10" t="s">
        <v>47</v>
      </c>
      <c r="T1" s="10" t="s">
        <v>15</v>
      </c>
      <c r="U1" s="10" t="s">
        <v>16</v>
      </c>
      <c r="V1" s="10" t="s">
        <v>17</v>
      </c>
      <c r="W1" s="10" t="s">
        <v>18</v>
      </c>
      <c r="AB1" s="226" t="s">
        <v>60</v>
      </c>
      <c r="AC1" s="227"/>
      <c r="AD1" s="227"/>
      <c r="AE1" s="228"/>
      <c r="AG1" s="233" t="s">
        <v>121</v>
      </c>
      <c r="AH1" s="234"/>
      <c r="AI1" s="234"/>
      <c r="AN1" s="235" t="s">
        <v>98</v>
      </c>
      <c r="AO1" s="236"/>
      <c r="AP1" s="236"/>
      <c r="AQ1" s="236"/>
      <c r="AR1" s="237"/>
      <c r="AX1" s="2" t="s">
        <v>192</v>
      </c>
    </row>
    <row r="2" spans="1:50" ht="31.5" thickBot="1" thickTop="1">
      <c r="A2" s="3" t="s">
        <v>206</v>
      </c>
      <c r="B2" s="3" t="s">
        <v>19</v>
      </c>
      <c r="C2" t="s">
        <v>216</v>
      </c>
      <c r="D2" t="s">
        <v>153</v>
      </c>
      <c r="E2" t="s">
        <v>166</v>
      </c>
      <c r="F2" s="24" t="s">
        <v>69</v>
      </c>
      <c r="G2" t="s">
        <v>53</v>
      </c>
      <c r="H2" s="6" t="s">
        <v>62</v>
      </c>
      <c r="I2" t="s">
        <v>80</v>
      </c>
      <c r="J2" s="6" t="s">
        <v>83</v>
      </c>
      <c r="K2" s="6" t="s">
        <v>85</v>
      </c>
      <c r="L2" s="6" t="s">
        <v>87</v>
      </c>
      <c r="M2" s="6" t="s">
        <v>89</v>
      </c>
      <c r="N2" s="6" t="s">
        <v>28</v>
      </c>
      <c r="O2" s="6" t="s">
        <v>93</v>
      </c>
      <c r="P2" t="s">
        <v>20</v>
      </c>
      <c r="Q2" s="8"/>
      <c r="R2" s="8"/>
      <c r="S2" s="8" t="str">
        <f>MID(ADDRESS(ROW(S1),COLUMN(S1),4),1,1)</f>
        <v>S</v>
      </c>
      <c r="T2" s="8" t="str">
        <f>MID(ADDRESS(ROW(T1),COLUMN(T1),4),1,1)</f>
        <v>T</v>
      </c>
      <c r="U2" s="8" t="str">
        <f>MID(ADDRESS(ROW(U1),COLUMN(U1),4),1,1)</f>
        <v>U</v>
      </c>
      <c r="V2" s="8" t="str">
        <f>MID(ADDRESS(ROW(V1),COLUMN(V1),4),1,1)</f>
        <v>V</v>
      </c>
      <c r="W2" s="8" t="str">
        <f>MID(ADDRESS(ROW(W1),COLUMN(W1),4),1,1)</f>
        <v>W</v>
      </c>
      <c r="AB2" s="39" t="s">
        <v>61</v>
      </c>
      <c r="AC2" s="20" t="s">
        <v>96</v>
      </c>
      <c r="AD2" s="20" t="s">
        <v>9</v>
      </c>
      <c r="AE2" s="32" t="s">
        <v>97</v>
      </c>
      <c r="AG2" s="20" t="s">
        <v>77</v>
      </c>
      <c r="AH2" s="20" t="s">
        <v>62</v>
      </c>
      <c r="AI2" s="20" t="s">
        <v>71</v>
      </c>
      <c r="AN2" s="238" t="s">
        <v>99</v>
      </c>
      <c r="AO2" s="239"/>
      <c r="AP2" s="239"/>
      <c r="AQ2" s="71" t="s">
        <v>100</v>
      </c>
      <c r="AR2" s="53" t="s">
        <v>101</v>
      </c>
      <c r="AX2" t="s">
        <v>193</v>
      </c>
    </row>
    <row r="3" spans="1:50" ht="45">
      <c r="A3" s="3" t="s">
        <v>207</v>
      </c>
      <c r="B3" s="3" t="s">
        <v>21</v>
      </c>
      <c r="C3" t="s">
        <v>228</v>
      </c>
      <c r="D3" t="s">
        <v>154</v>
      </c>
      <c r="E3" t="s">
        <v>167</v>
      </c>
      <c r="F3" s="38" t="s">
        <v>75</v>
      </c>
      <c r="G3" t="s">
        <v>54</v>
      </c>
      <c r="H3" s="7" t="s">
        <v>0</v>
      </c>
      <c r="I3" t="s">
        <v>81</v>
      </c>
      <c r="J3" s="7" t="s">
        <v>84</v>
      </c>
      <c r="K3" s="7" t="s">
        <v>86</v>
      </c>
      <c r="L3" s="7" t="s">
        <v>88</v>
      </c>
      <c r="M3" s="7" t="s">
        <v>90</v>
      </c>
      <c r="N3" s="7" t="s">
        <v>26</v>
      </c>
      <c r="O3" s="7" t="s">
        <v>94</v>
      </c>
      <c r="P3" t="s">
        <v>22</v>
      </c>
      <c r="Q3" s="10" t="s">
        <v>48</v>
      </c>
      <c r="R3" s="8">
        <f>ROW(Q3)</f>
        <v>3</v>
      </c>
      <c r="S3" s="9" t="s">
        <v>23</v>
      </c>
      <c r="T3" s="9" t="s">
        <v>23</v>
      </c>
      <c r="U3" s="9" t="s">
        <v>23</v>
      </c>
      <c r="V3" s="9" t="s">
        <v>23</v>
      </c>
      <c r="W3" s="9" t="s">
        <v>24</v>
      </c>
      <c r="Y3" s="11" t="s">
        <v>24</v>
      </c>
      <c r="AB3" s="40" t="s">
        <v>63</v>
      </c>
      <c r="AC3" s="21">
        <v>0.2</v>
      </c>
      <c r="AD3" s="8">
        <v>2</v>
      </c>
      <c r="AE3" s="41" t="s">
        <v>51</v>
      </c>
      <c r="AG3" s="8">
        <v>25</v>
      </c>
      <c r="AH3" s="8" t="str">
        <f>VLOOKUP(AI3,datos!$AC$2:$AE$7,3,0)</f>
        <v>Media</v>
      </c>
      <c r="AI3" s="50">
        <f>+IF(OR(AG3="",AG3=0),"",IF(AG3&lt;=datos!$AD$3,datos!$AC$3,IF(AND(AG3&gt;datos!$AD$3,AG3&lt;=datos!$AD$4),datos!$AC$4,IF(AND(AG3&gt;datos!$AD$4,AG3&lt;=datos!$AD$5),datos!$AC$5,IF(AND(AG3&gt;datos!$AD$5,AG3&lt;=datos!$AD$6),datos!$AC$6,IF(AG3&gt;datos!$AD$7,datos!$AC$7,0))))))</f>
        <v>0.6</v>
      </c>
      <c r="AN3" s="240" t="s">
        <v>102</v>
      </c>
      <c r="AO3" s="242" t="s">
        <v>6</v>
      </c>
      <c r="AP3" s="72" t="s">
        <v>80</v>
      </c>
      <c r="AQ3" s="54" t="s">
        <v>103</v>
      </c>
      <c r="AR3" s="55">
        <v>0.25</v>
      </c>
      <c r="AT3" t="s">
        <v>118</v>
      </c>
      <c r="AU3" t="s">
        <v>119</v>
      </c>
      <c r="AV3" t="s">
        <v>117</v>
      </c>
      <c r="AX3" t="s">
        <v>194</v>
      </c>
    </row>
    <row r="4" spans="1:48" ht="31.5">
      <c r="A4" s="3" t="s">
        <v>208</v>
      </c>
      <c r="B4" s="3" t="s">
        <v>25</v>
      </c>
      <c r="C4" t="s">
        <v>217</v>
      </c>
      <c r="D4" t="s">
        <v>155</v>
      </c>
      <c r="E4" t="s">
        <v>168</v>
      </c>
      <c r="F4" s="38" t="s">
        <v>76</v>
      </c>
      <c r="G4" t="s">
        <v>55</v>
      </c>
      <c r="I4" t="s">
        <v>82</v>
      </c>
      <c r="N4" s="6" t="s">
        <v>91</v>
      </c>
      <c r="P4" t="s">
        <v>26</v>
      </c>
      <c r="Q4" s="10" t="s">
        <v>49</v>
      </c>
      <c r="R4" s="8">
        <f>ROW(Q4)</f>
        <v>4</v>
      </c>
      <c r="S4" s="9" t="s">
        <v>16</v>
      </c>
      <c r="T4" s="9" t="s">
        <v>16</v>
      </c>
      <c r="U4" s="9" t="s">
        <v>23</v>
      </c>
      <c r="V4" s="9" t="s">
        <v>23</v>
      </c>
      <c r="W4" s="9" t="s">
        <v>24</v>
      </c>
      <c r="Y4" s="12" t="s">
        <v>23</v>
      </c>
      <c r="AB4" s="40" t="s">
        <v>64</v>
      </c>
      <c r="AC4" s="21">
        <v>0.4</v>
      </c>
      <c r="AD4" s="8">
        <v>24</v>
      </c>
      <c r="AE4" s="42" t="s">
        <v>50</v>
      </c>
      <c r="AH4" s="20" t="s">
        <v>71</v>
      </c>
      <c r="AI4" s="20" t="s">
        <v>122</v>
      </c>
      <c r="AN4" s="241"/>
      <c r="AO4" s="243"/>
      <c r="AP4" s="73" t="s">
        <v>81</v>
      </c>
      <c r="AQ4" s="56" t="s">
        <v>104</v>
      </c>
      <c r="AR4" s="57">
        <v>0.15</v>
      </c>
      <c r="AT4" t="s">
        <v>82</v>
      </c>
      <c r="AU4" t="s">
        <v>83</v>
      </c>
      <c r="AV4" s="61">
        <f>IF(AT4="",0,VLOOKUP(AT4,datos!$AP$3:$AR$7,3,0))+IF(AU4="",0,VLOOKUP(AU4,datos!$AP$3:$AR$7,3,0))</f>
        <v>0.35</v>
      </c>
    </row>
    <row r="5" spans="1:44" ht="32.25" thickBot="1">
      <c r="A5" s="3" t="s">
        <v>209</v>
      </c>
      <c r="B5" s="3" t="s">
        <v>27</v>
      </c>
      <c r="C5" t="s">
        <v>218</v>
      </c>
      <c r="D5" t="s">
        <v>156</v>
      </c>
      <c r="E5" t="s">
        <v>56</v>
      </c>
      <c r="F5" s="38" t="s">
        <v>72</v>
      </c>
      <c r="N5" s="7" t="s">
        <v>92</v>
      </c>
      <c r="Q5" s="10" t="s">
        <v>52</v>
      </c>
      <c r="R5" s="8">
        <f>ROW(Q5)</f>
        <v>5</v>
      </c>
      <c r="S5" s="9" t="s">
        <v>16</v>
      </c>
      <c r="T5" s="9" t="s">
        <v>16</v>
      </c>
      <c r="U5" s="9" t="s">
        <v>16</v>
      </c>
      <c r="V5" s="9" t="s">
        <v>23</v>
      </c>
      <c r="W5" s="9" t="s">
        <v>24</v>
      </c>
      <c r="Y5" s="13" t="s">
        <v>16</v>
      </c>
      <c r="AB5" s="40" t="s">
        <v>65</v>
      </c>
      <c r="AC5" s="21">
        <v>0.6</v>
      </c>
      <c r="AD5" s="8">
        <v>500</v>
      </c>
      <c r="AE5" s="43" t="s">
        <v>52</v>
      </c>
      <c r="AH5" s="62" t="str">
        <f>+IF(AI5&lt;=datos!$AC$3,datos!$AE$3,IF(AI5&lt;=datos!$AC$4,datos!$AE$4,IF(AI5&lt;=datos!$AC$5,datos!$AE$5,IF(AI5&lt;=datos!$AC$6,datos!$AE$6,IF(AI5&lt;=datos!$AC$7,datos!$AE$7,"")))))</f>
        <v>Baja</v>
      </c>
      <c r="AI5" s="62">
        <v>0.36</v>
      </c>
      <c r="AN5" s="241"/>
      <c r="AO5" s="243"/>
      <c r="AP5" s="73" t="s">
        <v>82</v>
      </c>
      <c r="AQ5" s="56" t="s">
        <v>105</v>
      </c>
      <c r="AR5" s="57">
        <v>0.1</v>
      </c>
    </row>
    <row r="6" spans="1:47" ht="47.25">
      <c r="A6" s="3"/>
      <c r="B6" s="3" t="s">
        <v>30</v>
      </c>
      <c r="C6" t="s">
        <v>219</v>
      </c>
      <c r="D6" t="s">
        <v>157</v>
      </c>
      <c r="E6" t="s">
        <v>57</v>
      </c>
      <c r="F6" s="38" t="s">
        <v>73</v>
      </c>
      <c r="Q6" s="10" t="s">
        <v>50</v>
      </c>
      <c r="R6" s="8">
        <f>ROW(Q6)</f>
        <v>6</v>
      </c>
      <c r="S6" s="9" t="s">
        <v>29</v>
      </c>
      <c r="T6" s="9" t="s">
        <v>16</v>
      </c>
      <c r="U6" s="9" t="s">
        <v>16</v>
      </c>
      <c r="V6" s="9" t="s">
        <v>23</v>
      </c>
      <c r="W6" s="9" t="s">
        <v>24</v>
      </c>
      <c r="Y6" s="14" t="s">
        <v>29</v>
      </c>
      <c r="AB6" s="40" t="s">
        <v>66</v>
      </c>
      <c r="AC6" s="21">
        <v>0.8</v>
      </c>
      <c r="AD6" s="8">
        <v>5000</v>
      </c>
      <c r="AE6" s="44" t="s">
        <v>49</v>
      </c>
      <c r="AN6" s="241"/>
      <c r="AO6" s="243" t="s">
        <v>7</v>
      </c>
      <c r="AP6" s="73" t="s">
        <v>83</v>
      </c>
      <c r="AQ6" s="56" t="s">
        <v>106</v>
      </c>
      <c r="AR6" s="57">
        <v>0.25</v>
      </c>
      <c r="AT6" s="76" t="s">
        <v>6</v>
      </c>
      <c r="AU6" s="77" t="s">
        <v>2</v>
      </c>
    </row>
    <row r="7" spans="1:47" ht="30.75" thickBot="1">
      <c r="A7" s="4"/>
      <c r="B7" s="3" t="s">
        <v>31</v>
      </c>
      <c r="C7" t="s">
        <v>220</v>
      </c>
      <c r="D7" t="s">
        <v>158</v>
      </c>
      <c r="E7" t="s">
        <v>58</v>
      </c>
      <c r="F7" s="38" t="s">
        <v>74</v>
      </c>
      <c r="N7" t="s">
        <v>229</v>
      </c>
      <c r="Q7" s="10" t="s">
        <v>51</v>
      </c>
      <c r="R7" s="8">
        <f>ROW(Q7)</f>
        <v>7</v>
      </c>
      <c r="S7" s="9" t="s">
        <v>29</v>
      </c>
      <c r="T7" s="9" t="s">
        <v>29</v>
      </c>
      <c r="U7" s="9" t="s">
        <v>16</v>
      </c>
      <c r="V7" s="9" t="s">
        <v>23</v>
      </c>
      <c r="W7" s="9" t="s">
        <v>24</v>
      </c>
      <c r="AB7" s="45" t="s">
        <v>67</v>
      </c>
      <c r="AC7" s="33">
        <v>1</v>
      </c>
      <c r="AD7" s="46">
        <v>5000</v>
      </c>
      <c r="AE7" s="47" t="s">
        <v>48</v>
      </c>
      <c r="AN7" s="241"/>
      <c r="AO7" s="243"/>
      <c r="AP7" s="73" t="s">
        <v>84</v>
      </c>
      <c r="AQ7" s="56" t="s">
        <v>107</v>
      </c>
      <c r="AR7" s="57">
        <v>0.15</v>
      </c>
      <c r="AT7" s="63" t="s">
        <v>80</v>
      </c>
      <c r="AU7" s="65" t="s">
        <v>62</v>
      </c>
    </row>
    <row r="8" spans="1:47" ht="32.25" thickBot="1">
      <c r="A8" s="4"/>
      <c r="B8" s="3" t="s">
        <v>32</v>
      </c>
      <c r="C8" s="78" t="s">
        <v>124</v>
      </c>
      <c r="D8" t="s">
        <v>159</v>
      </c>
      <c r="E8" t="s">
        <v>59</v>
      </c>
      <c r="F8" s="24" t="s">
        <v>70</v>
      </c>
      <c r="N8" t="s">
        <v>12</v>
      </c>
      <c r="AN8" s="241" t="s">
        <v>108</v>
      </c>
      <c r="AO8" s="243" t="s">
        <v>8</v>
      </c>
      <c r="AP8" s="73" t="s">
        <v>85</v>
      </c>
      <c r="AQ8" s="56" t="s">
        <v>109</v>
      </c>
      <c r="AR8" s="58" t="s">
        <v>110</v>
      </c>
      <c r="AT8" s="63" t="s">
        <v>81</v>
      </c>
      <c r="AU8" s="65" t="s">
        <v>62</v>
      </c>
    </row>
    <row r="9" spans="1:47" ht="48" thickBot="1">
      <c r="A9" s="4"/>
      <c r="B9" s="3" t="s">
        <v>33</v>
      </c>
      <c r="C9" s="3" t="s">
        <v>221</v>
      </c>
      <c r="D9" t="s">
        <v>160</v>
      </c>
      <c r="E9" s="3"/>
      <c r="F9" s="75" t="s">
        <v>144</v>
      </c>
      <c r="N9" t="s">
        <v>233</v>
      </c>
      <c r="S9" s="229" t="s">
        <v>34</v>
      </c>
      <c r="T9" s="229"/>
      <c r="U9" s="229"/>
      <c r="AB9" s="230" t="s">
        <v>68</v>
      </c>
      <c r="AC9" s="231"/>
      <c r="AD9" s="232"/>
      <c r="AN9" s="241"/>
      <c r="AO9" s="243"/>
      <c r="AP9" s="73" t="s">
        <v>86</v>
      </c>
      <c r="AQ9" s="56" t="s">
        <v>111</v>
      </c>
      <c r="AR9" s="58" t="s">
        <v>110</v>
      </c>
      <c r="AT9" s="64" t="s">
        <v>82</v>
      </c>
      <c r="AU9" s="66" t="s">
        <v>0</v>
      </c>
    </row>
    <row r="10" spans="1:44" ht="15" customHeight="1">
      <c r="A10" s="4"/>
      <c r="B10" s="3" t="s">
        <v>35</v>
      </c>
      <c r="C10" s="78" t="s">
        <v>125</v>
      </c>
      <c r="D10" t="s">
        <v>161</v>
      </c>
      <c r="F10" s="75" t="s">
        <v>149</v>
      </c>
      <c r="N10" t="s">
        <v>230</v>
      </c>
      <c r="S10" s="51" t="s">
        <v>51</v>
      </c>
      <c r="T10" s="51" t="s">
        <v>47</v>
      </c>
      <c r="U10" s="52" t="str">
        <f ca="1">_xlfn.IFERROR(INDIRECT("datos!"&amp;HLOOKUP(T10,calculo_imp,2,FALSE)&amp;VLOOKUP(S10,calculo_prob,2,FALSE)),"")</f>
        <v>Bajo</v>
      </c>
      <c r="AB10" s="23" t="s">
        <v>69</v>
      </c>
      <c r="AC10" s="24"/>
      <c r="AD10" s="25" t="s">
        <v>62</v>
      </c>
      <c r="AG10" s="20" t="s">
        <v>78</v>
      </c>
      <c r="AH10" s="20" t="s">
        <v>79</v>
      </c>
      <c r="AI10" s="20" t="s">
        <v>62</v>
      </c>
      <c r="AN10" s="241"/>
      <c r="AO10" s="243" t="s">
        <v>9</v>
      </c>
      <c r="AP10" s="73" t="s">
        <v>87</v>
      </c>
      <c r="AQ10" s="56" t="s">
        <v>112</v>
      </c>
      <c r="AR10" s="58" t="s">
        <v>110</v>
      </c>
    </row>
    <row r="11" spans="1:44" ht="45">
      <c r="A11" s="4"/>
      <c r="B11" s="3" t="s">
        <v>36</v>
      </c>
      <c r="C11" s="78" t="s">
        <v>126</v>
      </c>
      <c r="D11" t="s">
        <v>162</v>
      </c>
      <c r="F11" s="75" t="s">
        <v>145</v>
      </c>
      <c r="N11" t="s">
        <v>231</v>
      </c>
      <c r="AA11" s="22"/>
      <c r="AB11" s="26" t="s">
        <v>75</v>
      </c>
      <c r="AC11" s="15" t="s">
        <v>47</v>
      </c>
      <c r="AD11" s="34">
        <v>0.2</v>
      </c>
      <c r="AG11" s="49" t="s">
        <v>75</v>
      </c>
      <c r="AH11" s="48" t="str">
        <f>VLOOKUP(AG11,datos!$AB$10:$AD$21,2,0)</f>
        <v>Leve</v>
      </c>
      <c r="AI11" s="37">
        <f>IF(OR(AG11=datos!$AB$10,AG11=datos!$AB$16),"",VLOOKUP(AG11,datos!$AB$10:$AD$21,3,0))</f>
        <v>0.2</v>
      </c>
      <c r="AN11" s="241"/>
      <c r="AO11" s="243"/>
      <c r="AP11" s="73" t="s">
        <v>88</v>
      </c>
      <c r="AQ11" s="56" t="s">
        <v>113</v>
      </c>
      <c r="AR11" s="58" t="s">
        <v>110</v>
      </c>
    </row>
    <row r="12" spans="1:44" ht="60">
      <c r="A12" s="4"/>
      <c r="B12" s="3" t="s">
        <v>37</v>
      </c>
      <c r="C12" s="78" t="s">
        <v>127</v>
      </c>
      <c r="D12" t="s">
        <v>163</v>
      </c>
      <c r="F12" s="75" t="s">
        <v>150</v>
      </c>
      <c r="N12" t="s">
        <v>232</v>
      </c>
      <c r="AA12" s="22"/>
      <c r="AB12" s="27" t="s">
        <v>76</v>
      </c>
      <c r="AC12" s="16" t="s">
        <v>15</v>
      </c>
      <c r="AD12" s="34">
        <v>0.4</v>
      </c>
      <c r="AH12" s="20" t="s">
        <v>0</v>
      </c>
      <c r="AI12" s="20" t="s">
        <v>120</v>
      </c>
      <c r="AN12" s="241"/>
      <c r="AO12" s="243" t="s">
        <v>10</v>
      </c>
      <c r="AP12" s="73" t="s">
        <v>89</v>
      </c>
      <c r="AQ12" s="56" t="s">
        <v>114</v>
      </c>
      <c r="AR12" s="58" t="s">
        <v>110</v>
      </c>
    </row>
    <row r="13" spans="1:44" ht="45.75" thickBot="1">
      <c r="A13" s="4"/>
      <c r="B13" s="3" t="s">
        <v>38</v>
      </c>
      <c r="C13" s="68" t="s">
        <v>128</v>
      </c>
      <c r="D13" s="4"/>
      <c r="F13" s="75" t="s">
        <v>146</v>
      </c>
      <c r="AA13" s="22"/>
      <c r="AB13" s="27" t="s">
        <v>72</v>
      </c>
      <c r="AC13" s="17" t="s">
        <v>16</v>
      </c>
      <c r="AD13" s="34">
        <v>0.6</v>
      </c>
      <c r="AH13" s="62" t="str">
        <f>+IF(AI13&lt;=datos!$AD$11,datos!$AC$11,IF(AI13&lt;=datos!$AD$12,datos!$AC$12,IF(AI13&lt;=datos!$AD$13,datos!$AC$13,IF(AI13&lt;=datos!$AD$14,datos!$AC$14,IF(AI13&lt;=datos!$AD$15,datos!$AC$15,"")))))</f>
        <v>Catastrófico</v>
      </c>
      <c r="AI13">
        <v>0.81</v>
      </c>
      <c r="AN13" s="244"/>
      <c r="AO13" s="245"/>
      <c r="AP13" s="74" t="s">
        <v>90</v>
      </c>
      <c r="AQ13" s="59" t="s">
        <v>115</v>
      </c>
      <c r="AR13" s="60" t="s">
        <v>110</v>
      </c>
    </row>
    <row r="14" spans="1:44" ht="15.75" customHeight="1">
      <c r="A14" s="4"/>
      <c r="B14" s="3" t="s">
        <v>39</v>
      </c>
      <c r="C14" s="120" t="s">
        <v>222</v>
      </c>
      <c r="D14" s="4"/>
      <c r="E14" s="67"/>
      <c r="F14" s="70"/>
      <c r="Z14" s="22"/>
      <c r="AB14" s="27" t="s">
        <v>73</v>
      </c>
      <c r="AC14" s="18" t="s">
        <v>17</v>
      </c>
      <c r="AD14" s="34">
        <v>0.8</v>
      </c>
      <c r="AN14" s="225" t="s">
        <v>116</v>
      </c>
      <c r="AO14" s="225"/>
      <c r="AP14" s="225"/>
      <c r="AQ14" s="225"/>
      <c r="AR14" s="225"/>
    </row>
    <row r="15" spans="1:30" ht="15.75" customHeight="1">
      <c r="A15" s="4"/>
      <c r="B15" s="3" t="s">
        <v>40</v>
      </c>
      <c r="C15" s="120" t="s">
        <v>223</v>
      </c>
      <c r="D15" s="4"/>
      <c r="E15" s="67"/>
      <c r="F15" s="70"/>
      <c r="Z15" s="22"/>
      <c r="AB15" s="27" t="s">
        <v>74</v>
      </c>
      <c r="AC15" s="19" t="s">
        <v>18</v>
      </c>
      <c r="AD15" s="34">
        <v>1</v>
      </c>
    </row>
    <row r="16" spans="1:30" ht="15">
      <c r="A16" s="4"/>
      <c r="B16" s="3" t="s">
        <v>41</v>
      </c>
      <c r="C16" s="67" t="s">
        <v>129</v>
      </c>
      <c r="D16" s="4"/>
      <c r="E16" s="67"/>
      <c r="F16" s="70"/>
      <c r="AB16" s="23" t="s">
        <v>70</v>
      </c>
      <c r="AD16" s="35"/>
    </row>
    <row r="17" spans="1:30" ht="30">
      <c r="A17" s="4"/>
      <c r="B17" s="3" t="s">
        <v>42</v>
      </c>
      <c r="C17" s="67" t="s">
        <v>165</v>
      </c>
      <c r="D17" s="4"/>
      <c r="E17" s="67"/>
      <c r="F17" s="70"/>
      <c r="Z17" s="22"/>
      <c r="AB17" s="28" t="s">
        <v>144</v>
      </c>
      <c r="AC17" s="15" t="s">
        <v>47</v>
      </c>
      <c r="AD17" s="34">
        <v>0.2</v>
      </c>
    </row>
    <row r="18" spans="1:30" ht="75">
      <c r="A18" s="4"/>
      <c r="B18" s="3" t="s">
        <v>43</v>
      </c>
      <c r="C18" s="120" t="s">
        <v>224</v>
      </c>
      <c r="D18" s="4"/>
      <c r="E18" s="67"/>
      <c r="F18" s="70"/>
      <c r="Z18" s="22"/>
      <c r="AB18" s="29" t="s">
        <v>149</v>
      </c>
      <c r="AC18" s="16" t="s">
        <v>15</v>
      </c>
      <c r="AD18" s="34">
        <v>0.4</v>
      </c>
    </row>
    <row r="19" spans="1:30" ht="45">
      <c r="A19" s="4"/>
      <c r="B19" s="3" t="s">
        <v>44</v>
      </c>
      <c r="C19" s="120" t="s">
        <v>225</v>
      </c>
      <c r="D19" s="4"/>
      <c r="E19" s="67"/>
      <c r="F19" s="70"/>
      <c r="Z19" s="22"/>
      <c r="AB19" s="29" t="s">
        <v>145</v>
      </c>
      <c r="AC19" s="17" t="s">
        <v>16</v>
      </c>
      <c r="AD19" s="34">
        <v>0.6</v>
      </c>
    </row>
    <row r="20" spans="1:30" ht="60">
      <c r="A20" s="4"/>
      <c r="B20" s="3" t="s">
        <v>45</v>
      </c>
      <c r="C20" s="67" t="s">
        <v>130</v>
      </c>
      <c r="D20" s="4"/>
      <c r="E20" s="67"/>
      <c r="F20" s="70"/>
      <c r="Z20" s="22"/>
      <c r="AB20" s="29" t="s">
        <v>150</v>
      </c>
      <c r="AC20" s="18" t="s">
        <v>17</v>
      </c>
      <c r="AD20" s="34">
        <v>0.8</v>
      </c>
    </row>
    <row r="21" spans="1:30" ht="45.75" thickBot="1">
      <c r="A21" s="4"/>
      <c r="B21" s="3" t="s">
        <v>46</v>
      </c>
      <c r="C21" s="120" t="s">
        <v>226</v>
      </c>
      <c r="D21" s="4"/>
      <c r="E21" s="67"/>
      <c r="F21" s="70"/>
      <c r="Z21" s="22"/>
      <c r="AB21" s="30" t="s">
        <v>146</v>
      </c>
      <c r="AC21" s="31" t="s">
        <v>18</v>
      </c>
      <c r="AD21" s="36">
        <v>1</v>
      </c>
    </row>
    <row r="22" spans="1:7" ht="15">
      <c r="A22" s="4"/>
      <c r="B22" s="4"/>
      <c r="C22" s="4"/>
      <c r="D22" s="4"/>
      <c r="E22" s="4"/>
      <c r="F22" s="4"/>
      <c r="G22" s="4"/>
    </row>
  </sheetData>
  <sheetProtection/>
  <protectedRanges>
    <protectedRange sqref="S10:T10 R27:S29 R14:S16" name="Rango1_2"/>
  </protectedRanges>
  <mergeCells count="14">
    <mergeCell ref="AN8:AN13"/>
    <mergeCell ref="AO8:AO9"/>
    <mergeCell ref="AO10:AO11"/>
    <mergeCell ref="AO12:AO13"/>
    <mergeCell ref="AN14:AR14"/>
    <mergeCell ref="AB1:AE1"/>
    <mergeCell ref="S9:U9"/>
    <mergeCell ref="AB9:AD9"/>
    <mergeCell ref="AG1:AI1"/>
    <mergeCell ref="AN1:AR1"/>
    <mergeCell ref="AN2:AP2"/>
    <mergeCell ref="AN3:AN7"/>
    <mergeCell ref="AO3:AO5"/>
    <mergeCell ref="AO6:AO7"/>
  </mergeCells>
  <conditionalFormatting sqref="S3:W7">
    <cfRule type="cellIs" priority="30" dxfId="18" operator="equal">
      <formula>$Y$6</formula>
    </cfRule>
    <cfRule type="cellIs" priority="31" dxfId="19" operator="equal">
      <formula>$Y$5</formula>
    </cfRule>
    <cfRule type="cellIs" priority="32" dxfId="20" operator="equal">
      <formula>$Y$4</formula>
    </cfRule>
    <cfRule type="cellIs" priority="33" dxfId="21" operator="equal">
      <formula>$Y$3</formula>
    </cfRule>
  </conditionalFormatting>
  <conditionalFormatting sqref="U10">
    <cfRule type="cellIs" priority="26" dxfId="18" operator="equal">
      <formula>$Y$6</formula>
    </cfRule>
    <cfRule type="cellIs" priority="27" dxfId="19" operator="equal">
      <formula>$Y$5</formula>
    </cfRule>
    <cfRule type="cellIs" priority="28" dxfId="20" operator="equal">
      <formula>$Y$4</formula>
    </cfRule>
    <cfRule type="cellIs" priority="29" dxfId="21" operator="equal">
      <formula>$Y$3</formula>
    </cfRule>
  </conditionalFormatting>
  <conditionalFormatting sqref="AH3">
    <cfRule type="cellIs" priority="11" dxfId="21" operator="equal">
      <formula>$AE$7</formula>
    </cfRule>
    <cfRule type="cellIs" priority="12" dxfId="22" operator="equal">
      <formula>$AE$6</formula>
    </cfRule>
    <cfRule type="cellIs" priority="13" dxfId="19" operator="equal">
      <formula>$AE$5</formula>
    </cfRule>
    <cfRule type="cellIs" priority="14" dxfId="23" operator="equal">
      <formula>$AE$4</formula>
    </cfRule>
    <cfRule type="cellIs" priority="15" dxfId="18" operator="equal">
      <formula>$AE$3</formula>
    </cfRule>
  </conditionalFormatting>
  <conditionalFormatting sqref="AH5">
    <cfRule type="cellIs" priority="6" dxfId="21" operator="equal">
      <formula>$AE$7</formula>
    </cfRule>
    <cfRule type="cellIs" priority="7" dxfId="22" operator="equal">
      <formula>$AE$6</formula>
    </cfRule>
    <cfRule type="cellIs" priority="8" dxfId="19" operator="equal">
      <formula>$AE$5</formula>
    </cfRule>
    <cfRule type="cellIs" priority="9" dxfId="23" operator="equal">
      <formula>$AE$4</formula>
    </cfRule>
    <cfRule type="cellIs" priority="10" dxfId="18" operator="equal">
      <formula>$AE$3</formula>
    </cfRule>
  </conditionalFormatting>
  <conditionalFormatting sqref="AH11">
    <cfRule type="cellIs" priority="107" dxfId="18" operator="equal">
      <formula>$AC$11</formula>
    </cfRule>
    <cfRule type="cellIs" priority="108" dxfId="23" operator="equal">
      <formula>$AC$12</formula>
    </cfRule>
    <cfRule type="cellIs" priority="109" dxfId="19" operator="equal">
      <formula>$AC$13</formula>
    </cfRule>
    <cfRule type="cellIs" priority="110" dxfId="22" operator="equal">
      <formula>$AC$14</formula>
    </cfRule>
    <cfRule type="cellIs" priority="111" dxfId="24" operator="equal">
      <formula>$AC$15</formula>
    </cfRule>
  </conditionalFormatting>
  <conditionalFormatting sqref="AH13">
    <cfRule type="cellIs" priority="112" dxfId="21" operator="equal">
      <formula>$AC$15</formula>
    </cfRule>
    <cfRule type="cellIs" priority="113" dxfId="22" operator="equal">
      <formula>$AC$14</formula>
    </cfRule>
    <cfRule type="cellIs" priority="114" dxfId="19" operator="equal">
      <formula>$AC$13</formula>
    </cfRule>
    <cfRule type="cellIs" priority="115" dxfId="23" operator="equal">
      <formula>$AC$12</formula>
    </cfRule>
    <cfRule type="cellIs" priority="116" dxfId="18" operator="equal">
      <formula>$AC$11</formula>
    </cfRule>
  </conditionalFormatting>
  <dataValidations count="5">
    <dataValidation type="list" allowBlank="1" showInputMessage="1" showErrorMessage="1" sqref="S10">
      <formula1>$Q$3:$Q$7</formula1>
    </dataValidation>
    <dataValidation type="list" allowBlank="1" showInputMessage="1" showErrorMessage="1" sqref="T10">
      <formula1>$S$1:$W$1</formula1>
    </dataValidation>
    <dataValidation type="list" allowBlank="1" showInputMessage="1" showErrorMessage="1" sqref="AG11">
      <formula1>$F$2:$F$13</formula1>
    </dataValidation>
    <dataValidation type="list" allowBlank="1" showInputMessage="1" showErrorMessage="1" sqref="AU4">
      <formula1>$J$2:$J$3</formula1>
    </dataValidation>
    <dataValidation type="list" allowBlank="1" showInputMessage="1" showErrorMessage="1" sqref="AT4">
      <formula1>$I$2:$I$4</formula1>
    </dataValidation>
  </dataValidations>
  <printOptions/>
  <pageMargins left="0.7" right="0.7" top="0.75" bottom="0.75" header="0.3" footer="0.3"/>
  <pageSetup orientation="portrait" r:id="rId7"/>
  <tableParts>
    <tablePart r:id="rId6"/>
    <tablePart r:id="rId3"/>
    <tablePart r:id="rId5"/>
    <tablePart r:id="rId1"/>
    <tablePart r:id="rId2"/>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Palacios Muñoz, Lewis Jhossimar</dc:creator>
  <cp:keywords/>
  <dc:description/>
  <cp:lastModifiedBy>Lewis Jhossimar, Palacios Muñoz</cp:lastModifiedBy>
  <dcterms:created xsi:type="dcterms:W3CDTF">2021-02-10T16:24:02Z</dcterms:created>
  <dcterms:modified xsi:type="dcterms:W3CDTF">2023-03-28T17:08:49Z</dcterms:modified>
  <cp:category/>
  <cp:version/>
  <cp:contentType/>
  <cp:contentStatus/>
</cp:coreProperties>
</file>