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<sst xmlns="http://schemas.openxmlformats.org/spreadsheetml/2006/main" count="4340" uniqueCount="2204">
  <si>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</si>
  <si>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</si>
  <si>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</si>
  <si>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</si>
  <si>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</si>
  <si>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</si>
  <si>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</si>
  <si>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</si>
  <si>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</si>
  <si>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</si>
  <si>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</si>
  <si>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</si>
  <si>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</si>
  <si>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</si>
  <si>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</si>
  <si>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</si>
  <si>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</si>
  <si>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</si>
  <si>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</si>
  <si>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</si>
  <si>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</si>
  <si>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</si>
  <si>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</si>
  <si>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</si>
  <si>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</si>
  <si>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</si>
  <si>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</si>
  <si>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</si>
  <si>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</si>
  <si>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</si>
  <si>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</si>
  <si>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</si>
  <si>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</si>
  <si>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</si>
  <si>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</si>
  <si>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</si>
  <si>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</si>
  <si>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</si>
  <si>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</si>
  <si>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</si>
  <si>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</si>
  <si>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</si>
  <si>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</si>
  <si>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</si>
  <si>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</si>
  <si>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</si>
  <si>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</si>
  <si>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</si>
  <si>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</si>
  <si>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</si>
  <si>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</si>
  <si>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</si>
  <si>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</si>
  <si>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</si>
  <si>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</si>
  <si>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</si>
  <si>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</si>
  <si>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</si>
  <si>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</si>
  <si>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</si>
  <si>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</si>
  <si>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</si>
  <si>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</si>
  <si>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</si>
  <si>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</si>
  <si>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</si>
  <si>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</si>
  <si>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</si>
  <si>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</si>
  <si>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</si>
  <si>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</si>
  <si>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</si>
  <si>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</si>
  <si>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</si>
  <si>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</si>
  <si>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</si>
  <si>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</si>
  <si>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</si>
  <si>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</si>
  <si>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</si>
  <si>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</si>
  <si>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</si>
  <si>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</si>
  <si>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</si>
  <si>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</si>
  <si>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</si>
  <si>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</si>
  <si>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</si>
  <si>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</si>
  <si>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</si>
  <si>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</si>
  <si>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</si>
  <si>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</si>
  <si>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</si>
  <si>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</si>
  <si>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</si>
  <si>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</si>
  <si>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</si>
  <si>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</si>
  <si>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</si>
  <si>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</si>
  <si>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</si>
  <si>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</si>
  <si>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</si>
  <si>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</si>
  <si>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</si>
  <si>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</si>
  <si>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</si>
  <si>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</si>
  <si>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</si>
  <si>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</si>
  <si>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</si>
  <si>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</si>
  <si>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</si>
  <si>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</si>
  <si>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</si>
  <si>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</si>
  <si>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</si>
  <si>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</si>
  <si>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</si>
  <si>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</si>
  <si>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</si>
  <si>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</si>
  <si>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</si>
  <si>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</si>
  <si>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</si>
  <si>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</si>
  <si>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</si>
  <si>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</si>
  <si>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</si>
  <si>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</si>
  <si>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</si>
  <si>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</si>
  <si>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</si>
  <si>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</si>
  <si>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</si>
  <si>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</si>
  <si>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</si>
  <si>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</si>
  <si>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</si>
  <si>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</si>
  <si>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</si>
  <si>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</si>
  <si>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</si>
  <si>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</si>
  <si>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</si>
  <si>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</si>
  <si>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</si>
  <si>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</si>
  <si>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</si>
  <si>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</si>
  <si>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</si>
  <si>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</si>
  <si>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</si>
  <si>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</si>
  <si>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</si>
  <si>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</si>
  <si>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</si>
  <si>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</si>
  <si>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</si>
  <si>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</si>
  <si>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</si>
  <si>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</si>
  <si>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</si>
  <si>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</si>
  <si>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</si>
  <si>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</si>
  <si>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</si>
  <si>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</si>
  <si>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</si>
  <si>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</si>
  <si>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</si>
  <si>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</si>
  <si>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</si>
  <si>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</si>
  <si>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</si>
  <si>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</si>
  <si>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</si>
  <si>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</si>
  <si>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</si>
  <si>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</si>
  <si>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</si>
  <si>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Versión</t>
  </si>
  <si>
    <t>Fecha</t>
  </si>
  <si>
    <t xml:space="preserve">Descripción </t>
  </si>
  <si>
    <t>Control de Cambios</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</si>
  <si>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</si>
  <si>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</si>
  <si>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</si>
  <si>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</si>
  <si>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</si>
  <si>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</si>
  <si>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</si>
  <si>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</si>
  <si>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</si>
  <si>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</si>
  <si>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</si>
  <si>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</si>
  <si>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</si>
  <si>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</si>
  <si>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</si>
  <si>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</si>
  <si>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</si>
  <si>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</si>
  <si>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</si>
  <si>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</si>
  <si>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</si>
  <si>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</si>
  <si>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</si>
  <si>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</si>
  <si>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</si>
  <si>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</si>
  <si>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</si>
  <si>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</si>
  <si>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</si>
  <si>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</si>
  <si>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</si>
  <si>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</si>
  <si>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</si>
  <si>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</si>
  <si>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</si>
  <si>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</si>
  <si>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</si>
  <si>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</si>
  <si>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</si>
  <si>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</si>
  <si>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</si>
  <si>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</si>
  <si>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</si>
  <si>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</si>
  <si>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</si>
  <si>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</si>
  <si>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</si>
  <si>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</si>
  <si>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</si>
  <si>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</si>
  <si>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Intervención insuficiente en problemáticas de acceso a servicios de salud, pertinentes al Aseguramiento en Salud de la población del D.C.</t>
  </si>
  <si>
    <t>Incumplimiento normativo por parte de los actores del Sistema General de Seguridad Social en Salud.</t>
  </si>
  <si>
    <t>N/A</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</si>
  <si>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</si>
  <si>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</si>
  <si>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</si>
  <si>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</si>
  <si>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</si>
  <si>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</si>
  <si>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</si>
  <si>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</si>
  <si>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</si>
  <si>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Diario</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</si>
  <si>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</si>
  <si>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</si>
  <si>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</si>
  <si>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</si>
  <si>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</si>
  <si>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Humanos
Tecnológicos
Financieros</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</si>
  <si>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</si>
  <si>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</si>
  <si>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</si>
  <si>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</si>
  <si>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</si>
  <si>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</si>
  <si>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</si>
  <si>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</si>
  <si>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</si>
  <si>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Cuando se requiera</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</si>
  <si>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</si>
  <si>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</si>
  <si>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</si>
  <si>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</si>
  <si>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</si>
  <si>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</si>
  <si>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</si>
  <si>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</si>
  <si>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</si>
  <si>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</si>
  <si>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</si>
  <si>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</si>
  <si>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</si>
  <si>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</si>
  <si>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Mensualmente</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</si>
  <si>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</si>
  <si>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</si>
  <si>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</si>
  <si>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</si>
  <si>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</si>
  <si>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</si>
  <si>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</si>
  <si>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</si>
  <si>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</si>
  <si>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</si>
  <si>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</si>
  <si>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</si>
  <si>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</si>
  <si>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</si>
  <si>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</si>
  <si>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</si>
  <si>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</si>
  <si>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</si>
  <si>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</si>
  <si>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</si>
  <si>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</si>
  <si>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</si>
  <si>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</si>
  <si>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</si>
  <si>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</si>
  <si>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</si>
  <si>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</si>
  <si>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</si>
  <si>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</si>
  <si>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</si>
  <si>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</si>
  <si>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</si>
  <si>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</si>
  <si>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</si>
  <si>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</si>
  <si>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</si>
  <si>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</si>
  <si>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</si>
  <si>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</si>
  <si>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</si>
  <si>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</si>
  <si>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</si>
  <si>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</si>
  <si>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</si>
  <si>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</si>
  <si>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</si>
  <si>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</si>
  <si>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</si>
  <si>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</si>
  <si>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</si>
  <si>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</si>
  <si>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</si>
  <si>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</si>
  <si>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</si>
  <si>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</si>
  <si>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</si>
  <si>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</si>
  <si>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</si>
  <si>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</si>
  <si>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</si>
  <si>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</si>
  <si>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</si>
  <si>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</si>
  <si>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</si>
  <si>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</si>
  <si>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</si>
  <si>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</si>
  <si>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</si>
  <si>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</si>
  <si>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</si>
  <si>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</si>
  <si>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</si>
  <si>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</si>
  <si>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</si>
  <si>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</si>
  <si>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</si>
  <si>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</si>
  <si>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</si>
  <si>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</si>
  <si>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</si>
  <si>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</si>
  <si>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</si>
  <si>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</si>
  <si>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</si>
  <si>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</si>
  <si>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</si>
  <si>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</si>
  <si>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</si>
  <si>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</si>
  <si>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</si>
  <si>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</si>
  <si>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</si>
  <si>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</si>
  <si>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</si>
  <si>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</si>
  <si>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</si>
  <si>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</si>
  <si>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</si>
  <si>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</si>
  <si>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</si>
  <si>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</si>
  <si>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</si>
  <si>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</si>
  <si>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</si>
  <si>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</si>
  <si>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</si>
  <si>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</si>
  <si>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</si>
  <si>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</si>
  <si>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</si>
  <si>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</si>
  <si>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</si>
  <si>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</si>
  <si>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</si>
  <si>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</si>
  <si>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</si>
  <si>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</si>
  <si>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</si>
  <si>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</si>
  <si>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</si>
  <si>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</si>
  <si>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</si>
  <si>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</si>
  <si>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</si>
  <si>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</si>
  <si>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</si>
  <si>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</si>
  <si>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</si>
  <si>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</si>
  <si>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</si>
  <si>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</si>
  <si>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</si>
  <si>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</si>
  <si>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</si>
  <si>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</si>
  <si>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</si>
  <si>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</si>
  <si>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</si>
  <si>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</si>
  <si>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</si>
  <si>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</si>
  <si>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</si>
  <si>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</si>
  <si>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</si>
  <si>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</si>
  <si>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</si>
  <si>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</si>
  <si>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</si>
  <si>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</si>
  <si>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</si>
  <si>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</si>
  <si>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</si>
  <si>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</si>
  <si>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</si>
  <si>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</si>
  <si>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</si>
  <si>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</si>
  <si>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</si>
  <si>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</si>
  <si>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</si>
  <si>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</si>
  <si>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</si>
  <si>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</si>
  <si>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</si>
  <si>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</si>
  <si>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</si>
  <si>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</si>
  <si>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</si>
  <si>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</si>
  <si>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</si>
  <si>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</si>
  <si>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</si>
  <si>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</si>
  <si>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</si>
  <si>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</si>
  <si>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</si>
  <si>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</si>
  <si>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</si>
  <si>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</si>
  <si>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</si>
  <si>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</si>
  <si>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</si>
  <si>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</si>
  <si>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</si>
  <si>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</si>
  <si>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</si>
  <si>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 De conformidad a los terminos establecidos para la prescripciòn disciplinaria.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</si>
  <si>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</si>
  <si>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</si>
  <si>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</si>
  <si>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</si>
  <si>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 xml:space="preserve"> Prescripción disciplinaria.</t>
  </si>
  <si>
    <t xml:space="preserve">Los profesionales sustanciadores. (Abogados)  </t>
  </si>
  <si>
    <t xml:space="preserve">Cada vez que se impulse procesalmente el expediente. </t>
  </si>
  <si>
    <t xml:space="preserve">Realizarán la revisión y  seguimiento de los expedientes. </t>
  </si>
  <si>
    <t>Verificando el estado de las actuaciones disciplinarias con el fin de evitar la declaratoria de prescripción.</t>
  </si>
  <si>
    <t>En caso de evidenciar  expedientes próximos a prescribir, el profesional encargado deberá  informar al Jefe mediante correo electrónico para ejecutar las medidas correspondientes.</t>
  </si>
  <si>
    <t>O:\Despacho\Oficina de Asuntos Disciplinarios\OAD 2023\EVIDENCIA MAPA DE RIESGOS OAD 2023</t>
  </si>
  <si>
    <t xml:space="preserve">1.Correo electrónico. 2. Acta de revisión de expedientes por parte del Jefe de la Oficina de Asuntos Disciplinarios a cada profesional con apoyo de la técnico.   (semestral).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</si>
  <si>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</si>
  <si>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</si>
  <si>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</si>
  <si>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 xml:space="preserve">Cada vez que los profesionales sustanciadores o los sujetos procesales solicitan un expediente (Siempre).
</t>
  </si>
  <si>
    <t>Deberàn registrar la solicitud (salida) y la devoluciòn (entrada del expediente)en el libro de control.</t>
  </si>
  <si>
    <t xml:space="preserve">Verificando  la devolución y registrando  en el libro de  préstamo expedientes,  el movimiento de estos. </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</si>
  <si>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</si>
  <si>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Libro de prestamo de expedientes  disciplinarios.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</si>
  <si>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</si>
  <si>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</si>
  <si>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</si>
  <si>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</si>
  <si>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Todos los Procesos de la entidad</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</si>
  <si>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</si>
  <si>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</si>
  <si>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</si>
  <si>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</si>
  <si>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</si>
  <si>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</si>
  <si>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</si>
  <si>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</si>
  <si>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</si>
  <si>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</si>
  <si>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</si>
  <si>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</si>
  <si>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</si>
  <si>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</si>
  <si>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</si>
  <si>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</si>
  <si>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</si>
  <si>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</si>
  <si>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</si>
  <si>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</si>
  <si>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</si>
  <si>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</si>
  <si>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</si>
  <si>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</si>
  <si>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</si>
  <si>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</si>
  <si>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</si>
  <si>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</si>
  <si>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</si>
  <si>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</si>
  <si>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</si>
  <si>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</si>
  <si>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</si>
  <si>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</si>
  <si>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</si>
  <si>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</si>
  <si>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</si>
  <si>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</si>
  <si>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</si>
  <si>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</si>
  <si>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</si>
  <si>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</si>
  <si>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</si>
  <si>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</si>
  <si>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</si>
  <si>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</si>
  <si>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</si>
  <si>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</si>
  <si>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</si>
  <si>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</si>
  <si>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</si>
  <si>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</si>
  <si>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</si>
  <si>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</si>
  <si>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</si>
  <si>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</si>
  <si>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</si>
  <si>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</si>
  <si>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</si>
  <si>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</si>
  <si>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</si>
  <si>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</si>
  <si>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</si>
  <si>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</si>
  <si>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</si>
  <si>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</si>
  <si>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</si>
  <si>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</si>
  <si>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</si>
  <si>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</si>
  <si>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</si>
  <si>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</si>
  <si>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</si>
  <si>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</si>
  <si>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</si>
  <si>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</si>
  <si>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</si>
  <si>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</si>
  <si>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</si>
  <si>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</si>
  <si>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</si>
  <si>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</si>
  <si>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</si>
  <si>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</si>
  <si>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</si>
  <si>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</si>
  <si>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</si>
  <si>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</si>
  <si>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</si>
  <si>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</si>
  <si>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</si>
  <si>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</si>
  <si>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</si>
  <si>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</si>
  <si>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</si>
  <si>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</si>
  <si>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</si>
  <si>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</si>
  <si>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</si>
  <si>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</si>
  <si>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</si>
  <si>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</si>
  <si>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</si>
  <si>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</si>
  <si>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</si>
  <si>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</si>
  <si>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</si>
  <si>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</si>
  <si>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</si>
  <si>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</si>
  <si>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</si>
  <si>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</si>
  <si>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</si>
  <si>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</si>
  <si>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</si>
  <si>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</si>
  <si>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</si>
  <si>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</si>
  <si>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</si>
  <si>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</si>
  <si>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</si>
  <si>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</si>
  <si>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</si>
  <si>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</si>
  <si>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</si>
  <si>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</si>
  <si>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</si>
  <si>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</si>
  <si>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</si>
  <si>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</si>
  <si>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</si>
  <si>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</si>
  <si>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</si>
  <si>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</si>
  <si>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</si>
  <si>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</si>
  <si>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</si>
  <si>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</si>
  <si>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</si>
  <si>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</si>
  <si>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</si>
  <si>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</si>
  <si>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</si>
  <si>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</si>
  <si>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</si>
  <si>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</si>
  <si>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</si>
  <si>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</si>
  <si>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</si>
  <si>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</si>
  <si>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</si>
  <si>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</si>
  <si>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</si>
  <si>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</si>
  <si>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</si>
  <si>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</si>
  <si>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</si>
  <si>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Inasistencia del profesional programado para el desarrollo de las asistencias técnicas</t>
  </si>
  <si>
    <t>la falta de profesionales para suplir la inaisistencia del profesional programado para el desarrollo de las asistencias tecnicas lo que deriva  la presentación de quejas de usuarios por incumplimiento de las capacitaciones.</t>
  </si>
  <si>
    <t>Posibilidad de afectación reputacional por incumplimiento en la programacion de las asistencias tecnicas, por la  la falta de profesionales para suplir la inaisistencia del profesional programado para el desarrollo de las asistencias tecnicas, lo que deriva la presentación de quejas de usuarios por información inconsistente.</t>
  </si>
  <si>
    <t>Verificación normatividad</t>
  </si>
  <si>
    <t>El equipo de Profesionales de la Subdirección  y/o la Subdirector(a) de Calidad y Seguridad en Servicios de Salud.</t>
  </si>
  <si>
    <t>Verificará la expedición o derogación de la normatividad o artículos referentes al Sistema Obligatorio de Garantia de Calidad en Salud contra la normatividad vigente.</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</si>
  <si>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</si>
  <si>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</si>
  <si>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</si>
  <si>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</si>
  <si>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</si>
  <si>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Verificación de Profesionales</t>
  </si>
  <si>
    <t>Verificará el cumplimiento del profesioal designado para el desarrollo de la aistencia tecnica de acuerdo a la programacion.</t>
  </si>
  <si>
    <t xml:space="preserve">Consultando las planillas de programacion de las asistencias tecnicas. </t>
  </si>
  <si>
    <t>En caso de presentarse una noveda con el profesional que realizara la asistencia tecnica, se procede a delegar a otro profesional para la ejecucion de la asistencia tecnica programada y se actualiza la planiila con el nombre del profesinal que realiza la asistencia tecnica.</t>
  </si>
  <si>
    <t>Se deja evidencia el acta de reunión y/o correos electrónicos informando los cambios del profesional que realiza la asistencia tecnica.</t>
  </si>
  <si>
    <t>Informar a las Directivas para que se tomen las medidas de acuerdo a la desactualización en la normatividad.
Revisión y actualización de la normatividad vigente.</t>
  </si>
  <si>
    <t>Informar a las Directivas para que se tomen las medidas de acuerdo  de presentarse una noveda con el profesional que realizara la asistencia tecnica,</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</si>
  <si>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</si>
  <si>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</si>
  <si>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</si>
  <si>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</si>
  <si>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</si>
  <si>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</si>
  <si>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</si>
  <si>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</si>
  <si>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</si>
  <si>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</si>
  <si>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</si>
  <si>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</si>
  <si>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</si>
  <si>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</si>
  <si>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</si>
  <si>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</si>
  <si>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</si>
  <si>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</si>
  <si>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</si>
  <si>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</si>
  <si>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</si>
  <si>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</si>
  <si>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</si>
  <si>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</si>
  <si>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</si>
  <si>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</si>
  <si>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</si>
  <si>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</si>
  <si>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</si>
  <si>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</si>
  <si>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</si>
  <si>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</si>
  <si>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</si>
  <si>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</si>
  <si>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</si>
  <si>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</si>
  <si>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</si>
  <si>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</si>
  <si>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</si>
  <si>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</si>
  <si>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</si>
  <si>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</si>
  <si>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</si>
  <si>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</si>
  <si>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</si>
  <si>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</si>
  <si>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</si>
  <si>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</si>
  <si>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</si>
  <si>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</si>
  <si>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</si>
  <si>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</si>
  <si>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</si>
  <si>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</si>
  <si>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</si>
  <si>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</si>
  <si>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</si>
  <si>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</si>
  <si>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</si>
  <si>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</si>
  <si>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</si>
  <si>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</si>
  <si>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</si>
  <si>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</si>
  <si>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</si>
  <si>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</si>
  <si>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</si>
  <si>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</si>
  <si>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</si>
  <si>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</si>
  <si>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</si>
  <si>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</si>
  <si>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</si>
  <si>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</si>
  <si>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</si>
  <si>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</si>
  <si>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</si>
  <si>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</si>
  <si>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</si>
  <si>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</si>
  <si>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</si>
  <si>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</si>
  <si>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</si>
  <si>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</si>
  <si>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</si>
  <si>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</si>
  <si>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</si>
  <si>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</si>
  <si>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</si>
  <si>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</si>
  <si>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</si>
  <si>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</si>
  <si>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</si>
  <si>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</si>
  <si>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</si>
  <si>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</si>
  <si>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</si>
  <si>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</si>
  <si>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</si>
  <si>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</si>
  <si>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</si>
  <si>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</si>
  <si>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</si>
  <si>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</si>
  <si>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</si>
  <si>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</si>
  <si>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</si>
  <si>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</si>
  <si>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</si>
  <si>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</si>
  <si>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</si>
  <si>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</si>
  <si>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</si>
  <si>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</si>
  <si>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</si>
  <si>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</si>
  <si>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</si>
  <si>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</si>
  <si>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</si>
  <si>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</si>
  <si>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</si>
  <si>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</si>
  <si>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</si>
  <si>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</si>
  <si>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</si>
  <si>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</si>
  <si>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</si>
  <si>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</si>
  <si>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</si>
  <si>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</si>
  <si>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</si>
  <si>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</si>
  <si>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</si>
  <si>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</si>
  <si>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</si>
  <si>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</si>
  <si>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</si>
  <si>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</si>
  <si>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</si>
  <si>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</si>
  <si>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</si>
  <si>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</si>
  <si>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</si>
  <si>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</si>
  <si>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</si>
  <si>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</si>
  <si>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</si>
  <si>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</si>
  <si>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</si>
  <si>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</si>
  <si>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</si>
  <si>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</si>
  <si>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</si>
  <si>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</si>
  <si>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</si>
  <si>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</si>
  <si>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</si>
  <si>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</si>
  <si>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</si>
  <si>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</si>
  <si>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</si>
  <si>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</si>
  <si>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</si>
  <si>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</si>
  <si>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</si>
  <si>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</si>
  <si>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</si>
  <si>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</si>
  <si>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</si>
  <si>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</si>
  <si>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</si>
  <si>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</si>
  <si>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</si>
  <si>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</si>
  <si>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</si>
  <si>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</si>
  <si>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</si>
  <si>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</si>
  <si>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</si>
  <si>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</si>
  <si>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</si>
  <si>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</si>
  <si>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</si>
  <si>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</si>
  <si>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</si>
  <si>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</si>
  <si>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</si>
  <si>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</si>
  <si>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</si>
  <si>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</si>
  <si>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</si>
  <si>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</si>
  <si>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</si>
  <si>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</si>
  <si>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</si>
  <si>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</si>
  <si>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</si>
  <si>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</si>
  <si>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</si>
  <si>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</si>
  <si>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</si>
  <si>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</si>
  <si>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</si>
  <si>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</si>
  <si>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</si>
  <si>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</si>
  <si>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</si>
  <si>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</si>
  <si>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</si>
  <si>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</si>
  <si>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</si>
  <si>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</si>
  <si>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</si>
  <si>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</si>
  <si>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</si>
  <si>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</si>
  <si>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</si>
  <si>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</si>
  <si>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</si>
  <si>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</si>
  <si>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</si>
  <si>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</si>
  <si>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</si>
  <si>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</si>
  <si>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 xml:space="preserve">Desatender los espacios de Innovación pública en la SDS. </t>
  </si>
  <si>
    <t>Falta de estrategias de divulgacion y promoción de espacios en innovación pública</t>
  </si>
  <si>
    <t xml:space="preserve">Posibilidad de afectación reputacional por el abandono de los espacios de innovación pública por la falta de estrategias de divulgación y promoción en la SDS. </t>
  </si>
  <si>
    <t>Producción intelectual</t>
  </si>
  <si>
    <t>Referente del Repositorio Institucional de la SDS</t>
  </si>
  <si>
    <t>mensualmente</t>
  </si>
  <si>
    <t>Revisar la producción intelectual y memoria institucional cargada por los delegados de las dependencias en la plataforma Dspace.</t>
  </si>
  <si>
    <t>Verificar que la documentacion cumpla con los campos requeridos  acorde al lineamiento establecido</t>
  </si>
  <si>
    <t>En caso que la documentación no cumpla con los campos requeridos, se le notificará por medio de la plataforma al delegado correspondiente para la respectiva corrección..</t>
  </si>
  <si>
    <t>Documentos asociados produccion intelectual y memoria institucional cargados en el sitio establecido.</t>
  </si>
  <si>
    <t>Circular 0033 de 2019
SDS-GCI-LN-009 ACCESO Y USO DEL REPOSITORIO INSTITUCIONAL</t>
  </si>
  <si>
    <t>Humano, tecnológico</t>
  </si>
  <si>
    <t>Cargue de documentación</t>
  </si>
  <si>
    <t>Realizará seguimiento al cargue de la documentación referente a la memoria institucional y la producción intelectual  por parte de los delegados de las dependencias de la SDS</t>
  </si>
  <si>
    <t>A través del aplicativo Dspace</t>
  </si>
  <si>
    <t>En caso que la documentación no esté cargada se remitirá un correo electrónico a los delegados, solicitado la respectiva justificación.</t>
  </si>
  <si>
    <t xml:space="preserve">Correos electrónicos enviados a los delegados.
Aplicativo Dspace
https://repositorio.saludcapital.gov.co/ </t>
  </si>
  <si>
    <t>Fortalecimiento de capacidades</t>
  </si>
  <si>
    <t>Trimestralmente</t>
  </si>
  <si>
    <t>Apoyará al fortalecimiento de capacidades en el acceso y uso del Repositorio Institucional</t>
  </si>
  <si>
    <t>A través de sesiones virtuales,  o asistencias técnicas.</t>
  </si>
  <si>
    <t>En caso de no desarrollar las sesiones virtuales se enviará manuales o tutoriales a los delegados, vía correo electrónico.</t>
  </si>
  <si>
    <t>Tutoriales
Manuales
Actas de Reunión
Listados de asistencia
documentos asociados al control.</t>
  </si>
  <si>
    <t xml:space="preserve">Generar espacios para promover la efectividad de la innovación pública. </t>
  </si>
  <si>
    <t>Referente de innovación del proceso GCI</t>
  </si>
  <si>
    <t>bimensualmente</t>
  </si>
  <si>
    <t>Promoverá mayores espacios para el fortalecimiento de la efectividad de la innovación pública.</t>
  </si>
  <si>
    <t xml:space="preserve">A través de sesiones presenciales para el semillero de innovación. </t>
  </si>
  <si>
    <t xml:space="preserve">En caso de no desarrollar los espacios presenciales se hará uso de herramientas digitales como Teams. </t>
  </si>
  <si>
    <t>Actas de las sesiones, piezas comunicativas, correos de invitación, documentos asociados al control</t>
  </si>
  <si>
    <t>Política de Ciencia, Tecnología e Innovación</t>
  </si>
  <si>
    <t xml:space="preserve">Seguimiento al cumplimiento de  espacios para promover la efectividad de la innovación pública. </t>
  </si>
  <si>
    <t>Cada vez que se requiera</t>
  </si>
  <si>
    <t>Realizar el seguimiento al cumplimiento de la programación de espacios para el desarrollo de semilleros de innovación y laboratorio de innovciónd de la SDS</t>
  </si>
  <si>
    <t>A través de reuniones de seguimiento al cumplimiento del plan de trabajo de innovación</t>
  </si>
  <si>
    <t>En caso de no desarrollar las reuniones de setguimiento, remitir correo a la Dirección de Planeación con la respectiva justificación y el infomre de avance del plan</t>
  </si>
  <si>
    <t>Producción aplicativo Dspace</t>
  </si>
  <si>
    <t>Realizar un analisis causal de la materializacion del Riesgo para establecer los planes de mejora pertinentes.</t>
  </si>
  <si>
    <t xml:space="preserve">Implementación del laboratorio de innovación pùblica </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</si>
  <si>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</si>
  <si>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</si>
  <si>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</si>
  <si>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</si>
  <si>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</si>
  <si>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</si>
  <si>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</si>
  <si>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</si>
  <si>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</si>
  <si>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</si>
  <si>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</si>
  <si>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</si>
  <si>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</si>
  <si>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4.SDS - GSP - PR- 015 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</si>
  <si>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</si>
  <si>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</si>
  <si>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</si>
  <si>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</si>
  <si>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</si>
  <si>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</si>
  <si>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</si>
  <si>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</si>
  <si>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</si>
  <si>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</si>
  <si>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</si>
  <si>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</si>
  <si>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</si>
  <si>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</si>
  <si>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</si>
  <si>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</si>
  <si>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</si>
  <si>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</si>
  <si>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</si>
  <si>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</si>
  <si>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</si>
  <si>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</si>
  <si>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en los aplicativos  los  datos cargados por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</si>
  <si>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</si>
  <si>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se cuenta con: 
Aplicativos  gestión de la información del Plan de Salud Pública de Intervenciones Colectivas.
Conceptos tecnicos desfavorables
Oficio y/o correo electronico.  </t>
  </si>
  <si>
    <t xml:space="preserve">Procedimiento:
SDS-GSP-PR-013 GESTIÓN DE INFORMACIÓN DE LAS ACCIONES COLECTIVAS EN SALUD PÚBLICA.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</si>
  <si>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</si>
  <si>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</si>
  <si>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</si>
  <si>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</si>
  <si>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</si>
  <si>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</si>
  <si>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</si>
  <si>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</si>
  <si>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</si>
  <si>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</si>
  <si>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</si>
  <si>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</si>
  <si>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</si>
  <si>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</si>
  <si>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arqueo
</t>
  </si>
  <si>
    <t>1. SDS - GSP - PR- 015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</si>
  <si>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</si>
  <si>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</si>
  <si>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</si>
  <si>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</si>
  <si>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</si>
  <si>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</si>
  <si>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</si>
  <si>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02/01/2023 al 
31/01/2024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</si>
  <si>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</si>
  <si>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</si>
  <si>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02/02/2023 al 31/01/2024</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</si>
  <si>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</si>
  <si>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</si>
  <si>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</si>
  <si>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</si>
  <si>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</si>
  <si>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garantizar que los ejecutores de los objetos de control social participen y/ó entreguen la información actualizada</t>
  </si>
  <si>
    <t xml:space="preserve">
Posibilidad de Afectación reputacional por suministrar Información errónea  a la ciudadanía para el ejercicio del Control Social, por no garantizar que los ejecutores de los objetos de control social participen y/ó entreguen la información actualizada en las mesas de dialogo.</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</si>
  <si>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</si>
  <si>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</si>
  <si>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</si>
  <si>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</si>
  <si>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</si>
  <si>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</si>
  <si>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</si>
  <si>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</si>
  <si>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Posibilidad de Afectación reputacional por no contar con la Línea técnica del Sector Salud derivado de la no elaboración, actualización y socialización de Documentos técnicos facilitadores para la correcta formulación, ejecución y seguimiento de Proyectos de Inversión Local en salud, debido a la falta de articulación con otras áreas de la SDS y no contar con el Grupo de Proyectos de Inversión Local en Salud - GPIL de la dirección.</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</si>
  <si>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</si>
  <si>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</si>
  <si>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permanente a la ejecución de las alianzas contractuales con terceros suscritos por las Direcciones de la Subsecretaria Gestión Territorial, Participación y Servicio a la ciudadanía, sin cumplimiento del objeto esperado, o de los Planes de Acción aprobados y/o de los Productos estipulados, debido al desconocimiento de la normatividad vigente, el Clausulado y los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</si>
  <si>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</si>
  <si>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</si>
  <si>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</si>
  <si>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</si>
  <si>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</si>
  <si>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</si>
  <si>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</si>
  <si>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Falta de directrices y decisiones estratégicas para los procesos relacionados con la implementación del MS</t>
  </si>
  <si>
    <t>No gestión de la Instancia de seguimiento del MST</t>
  </si>
  <si>
    <t>Posibilidad de afectación reputacional por no ajustar el Modelo de Salud en el Distrito Capital, con un enfoque poblacional-diferencial, de género, participativo, resolutivo y territorial, por la no gestión de la Instancia de seguimiento</t>
  </si>
  <si>
    <t>FINANCIERO</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</si>
  <si>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</si>
  <si>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</si>
  <si>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</si>
  <si>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</si>
  <si>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</si>
  <si>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</si>
  <si>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</si>
  <si>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</si>
  <si>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</si>
  <si>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</si>
  <si>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</si>
  <si>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</si>
  <si>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</si>
  <si>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MESAS DE DIALÓGO</t>
  </si>
  <si>
    <t>Los profesionales del grupo de Control social</t>
  </si>
  <si>
    <t>realizará mesas de dialogo para el seguimiento y control de los objetos de Control priorizados</t>
  </si>
  <si>
    <t>gestionando la presencia de los ejecutores para el suministro correcto de información actualizada</t>
  </si>
  <si>
    <t>En caso de que los ejecutores no puedan asistir o entregar información, se programará una sesión extraordinaria; lo anterior verificable mediante correos electronicos o actas de mesa de dialogo.</t>
  </si>
  <si>
    <t>Actas Mesas de Dialógo</t>
  </si>
  <si>
    <t xml:space="preserve">BASE CONTROL SOCIAL </t>
  </si>
  <si>
    <t>El Líder del Procedimiento Control Social (Subdirector Territorial)</t>
  </si>
  <si>
    <t>revisará la actualización de la Base de datos de los objetos de control social  adelantada por el grupo de control Social</t>
  </si>
  <si>
    <t>Mediante la gestión y revisión de la información general de este ejercicio, como enlaces técnicos, contactos, últimos avances y compromisos de estos.</t>
  </si>
  <si>
    <t>En caso de no encontrar actualizada notificará via correo a los profesionales del Grupo para los ajustes respectivos.</t>
  </si>
  <si>
    <t xml:space="preserve">Bases de Datos actualizada
</t>
  </si>
  <si>
    <t>Correos Electrónicos y Actas</t>
  </si>
  <si>
    <t>El profesional especializado</t>
  </si>
  <si>
    <t>Modificaciones al PAA</t>
  </si>
  <si>
    <t>GESTIÓN INSTITUCIONAL</t>
  </si>
  <si>
    <t>El profesional especializado enlace del grupo de Gestión institucional</t>
  </si>
  <si>
    <t>realizará seguimiento a la ejecución del Plan de Acción de las actividades del Equipo de Gestión Institucional</t>
  </si>
  <si>
    <t>mediante la revisión de los Informe mensuales de los Gestores Institucionales</t>
  </si>
  <si>
    <t>En caso de no encontrar avances de actividades, lo retroalimentara al Profesional para realizar los ajustes respectivos, mediante correo electrónico y/o socialización en reuniones de equipo.</t>
  </si>
  <si>
    <t xml:space="preserve">Correo electrónicos y retroalimentaciones </t>
  </si>
  <si>
    <t>Correos Electrónicos</t>
  </si>
  <si>
    <t>JORNADAS DE FORTALECIMIENTO</t>
  </si>
  <si>
    <t>El director</t>
  </si>
  <si>
    <t>liderara la ejecución de jornadas de fortalecimiento y socializaciones continuas sobre las temáticas que permitan la adecuada orientación e información a la Ciudadanía en salud</t>
  </si>
  <si>
    <t>Mediante reuniones generales, por canal, presenciales y/o virtuales.</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</si>
  <si>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</si>
  <si>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</si>
  <si>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</si>
  <si>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</si>
  <si>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</si>
  <si>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</si>
  <si>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</si>
  <si>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</si>
  <si>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</si>
  <si>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</si>
  <si>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</si>
  <si>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</si>
  <si>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</si>
  <si>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</si>
  <si>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</si>
  <si>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</si>
  <si>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profesional enlace del Grupo de PIL</t>
  </si>
  <si>
    <t>realizará espacios de concertación con las áreas de las SDS y el Grupo de Proyectos de Inversión Local en Salud – GPIL</t>
  </si>
  <si>
    <t>para revisar y/o actualizar la línea técnica del Sector Salud</t>
  </si>
  <si>
    <t>en caso de presentarse compromisos y nuevas directrices, se programarán reuniones extraordinarias para definición de las acciones</t>
  </si>
  <si>
    <t xml:space="preserve">Correo electrónico 
</t>
  </si>
  <si>
    <t xml:space="preserve">Correo electrónico de alertas
</t>
  </si>
  <si>
    <t>TABLERO CONTROL</t>
  </si>
  <si>
    <t xml:space="preserve">El Líder del procedimiento de Gestíon de Proyectos de Inversión Local en Salud (Subdirector Territorial)  </t>
  </si>
  <si>
    <t>Realizará seguimiento al Tablero de Control</t>
  </si>
  <si>
    <t>revisará las variables contenidas en el Tablero de Control, como el análisis de la caracterización de la Población, insumo para la documentación y actualización de la línea técnica</t>
  </si>
  <si>
    <t xml:space="preserve">En caso de presentarse inconsistencias, se realizará reunión con el Grupo PIL para que se realice los ajustes necesarios y se reporte los seguimientos por cada una de las Subdirecciones. </t>
  </si>
  <si>
    <t>Tablero de Control
Actas Trimestrales de seguimiento</t>
  </si>
  <si>
    <t>Tablero de control
Actas</t>
  </si>
  <si>
    <t>ALIANZAS CON TERCEROS</t>
  </si>
  <si>
    <t>El profesional designado por las direcciones</t>
  </si>
  <si>
    <t xml:space="preserve">realizará seguimiento al desarrollo del Plan de Acción y de cada una de las actividades definidas en los componentes pactados en la Alianza contractual con terceros, </t>
  </si>
  <si>
    <t>mediante los comités técnico, otras reuniones concertadas de seguimiento y la revisión de los Informes pactados, radicado por el Cooperante, Asociado, Contratista o Consultor.</t>
  </si>
  <si>
    <t>En caso de encontrar inconsistencias, notificará al Cooperante, Asociado, Contratista o Consultor para realizar los ajustes respectivos, mediante correo electrónico y/o comités técnicos.</t>
  </si>
  <si>
    <t>Actas de reunión y correos electrónicos</t>
  </si>
  <si>
    <t>ESTADO FINANCIERO</t>
  </si>
  <si>
    <t>El Profesional financiero designado</t>
  </si>
  <si>
    <t>realizará seguimiento al Estado financiero de las alianzas contractuales con terceros,</t>
  </si>
  <si>
    <t>mediante revisión de la ejecución financiera frente los compromisos adquiridos contractualmente.</t>
  </si>
  <si>
    <t>En caso de encontrar inconsistencias frente a lo pactado y ejecutado, generara las respectivas alertas tempranas socializadas al Supervisor mediante correos electrónicos y/ó comites técnicos.</t>
  </si>
  <si>
    <t>dos veces durante la vigencia de la alianza con terceros,</t>
  </si>
  <si>
    <t>realizará Jornada de fortalecimiento en temas financieros a los Supervisores y equipos técnicos de las alianzas con terceros</t>
  </si>
  <si>
    <t>mediante reuniones generales</t>
  </si>
  <si>
    <t>Al finalizar cada jornada se realizará ejercicio de identificación de nuevas necesidades, verificable en actas de reunión.</t>
  </si>
  <si>
    <t>Actas de reunión</t>
  </si>
  <si>
    <t>POLÍTICAS</t>
  </si>
  <si>
    <t xml:space="preserve">El líder del procedimiento de Gestión Poblacional (Subdirector Territorial), </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</si>
  <si>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</si>
  <si>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</si>
  <si>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 y/o actas de comité.</t>
  </si>
  <si>
    <t>Informe cualitativo y matriz Políticas Poblacionales.</t>
  </si>
  <si>
    <t>POBLACIONAL</t>
  </si>
  <si>
    <t xml:space="preserve">Los Subdirectores Territoriales (a), </t>
  </si>
  <si>
    <t>Realizara seguimiento a los Planes de Trabajo de los referentes de las Políticas Poblacionales de la Dirección</t>
  </si>
  <si>
    <t>Mediante la revisión informes mensuales</t>
  </si>
  <si>
    <t>En caso de no encontrar soportes de actividades, lo retroalimentara al Profesional para realizar los ajustes respectivos, mediante correo electrónico.</t>
  </si>
  <si>
    <t>Informe mensual de los referentes aprobados por los Subdirectores.</t>
  </si>
  <si>
    <t>JORNADAS DE FORTALECIMIENTO PQRS</t>
  </si>
  <si>
    <t xml:space="preserve">Director(a) de Servicio a la Ciudadanía, o su delegado, </t>
  </si>
  <si>
    <t>liderará las jornadas de fortalecimiento y sensibilizaciones de calidad de la respuesta y sobre las temáticas que permitan la adecuada gestión oportuna del trámite del derecho de petición a su cargo</t>
  </si>
  <si>
    <t>Mediante reuniones grupales y acompañamientos</t>
  </si>
  <si>
    <t>En caso de identificar nuevas temáticas y normas, se socializarán al interior de la SDS, verificable en acta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</si>
  <si>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</si>
  <si>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</si>
  <si>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</si>
  <si>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</si>
  <si>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</si>
  <si>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</si>
  <si>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</si>
  <si>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</si>
  <si>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</si>
  <si>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Semanalmente</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</si>
  <si>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</si>
  <si>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</si>
  <si>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</si>
  <si>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</si>
  <si>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INSTANCIA</t>
  </si>
  <si>
    <t>El Subsecretario de Gestión Territorial, Participación y Servicio a la Ciudadanía o su delegado</t>
  </si>
  <si>
    <t>Bimensualmente</t>
  </si>
  <si>
    <t>Realizará la sesion de la Instancia en su calidad de Secretario técnico</t>
  </si>
  <si>
    <t>Para desarrollar el seguimiento de la gestión de los procesos relacionados con la Imprementación del MST</t>
  </si>
  <si>
    <t>En caso de presentarse compromisos y nuevas directrices, servirá de canal de comunicación   entre las diferentes líneas operativas del MST.</t>
  </si>
  <si>
    <t xml:space="preserve">Actas de Seguimiento </t>
  </si>
  <si>
    <t>Sesion de la Instancia</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</si>
  <si>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</si>
  <si>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</si>
  <si>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 Realizar Asistencias Técnicas y Mesas de Diálogo con las veedurías ciudadanas en salud.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</si>
  <si>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</si>
  <si>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</si>
  <si>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</si>
  <si>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</si>
  <si>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</si>
  <si>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</si>
  <si>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las Alianzas con terceros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</si>
  <si>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</si>
  <si>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</si>
  <si>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Realizar informe anual de resultados del Modelo de Salud Territorial con base en los indicadores de seguimiento convenidos y de cara a su mejora continua.</t>
  </si>
  <si>
    <t>Evaluación de temas y acciones estratégicos del MST.</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</si>
  <si>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</si>
  <si>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</si>
  <si>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</si>
  <si>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</si>
  <si>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</si>
  <si>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</si>
  <si>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</si>
  <si>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</si>
  <si>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</si>
  <si>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</si>
  <si>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</si>
  <si>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</si>
  <si>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</si>
  <si>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</si>
  <si>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</si>
  <si>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</si>
  <si>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</si>
  <si>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</si>
  <si>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</si>
  <si>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</si>
  <si>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</si>
  <si>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</si>
  <si>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</si>
  <si>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</si>
  <si>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</si>
  <si>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</si>
  <si>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</si>
  <si>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</si>
  <si>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</si>
  <si>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</si>
  <si>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</si>
  <si>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</si>
  <si>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Verificacion del Sistema Unico de Habilitacion - Código SDS-IVC-PR-001 VERIFICACION DEL SISTEMA UNICO DE HABILITACION</t>
  </si>
  <si>
    <t>Acciones de entrenamiento para realizar revisiones periódicas del estado de los trámites para dar cumplimiento a los tiempos fijados</t>
  </si>
  <si>
    <t>31 de diciembre de 2023</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</si>
  <si>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</si>
  <si>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</si>
  <si>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</si>
  <si>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</si>
  <si>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</si>
  <si>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</si>
  <si>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</si>
  <si>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</si>
  <si>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</si>
  <si>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Falta de seguimiento de fecha de ejecutoria  por el 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</si>
  <si>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la falta de seguimiento a la fecha de ejecutoria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</si>
  <si>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</si>
  <si>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</si>
  <si>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</si>
  <si>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</si>
  <si>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</si>
  <si>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retrazos en las correcciones de la información verificada y, el no cumplimiento de las directrices establecidas para el ingreso de información por parte de  la fuente primaria. 
 </t>
  </si>
  <si>
    <t>ANÁLISIS DE LOS HALLAZGOS EN EL ACTA</t>
  </si>
  <si>
    <t xml:space="preserve">El abogado designado para la sustanciación y el abogado revisor </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</si>
  <si>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</si>
  <si>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</si>
  <si>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</si>
  <si>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</si>
  <si>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</si>
  <si>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</si>
  <si>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</si>
  <si>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</si>
  <si>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</si>
  <si>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</si>
  <si>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</si>
  <si>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</si>
  <si>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</si>
  <si>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</si>
  <si>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</si>
  <si>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</si>
  <si>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</si>
  <si>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</si>
  <si>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</si>
  <si>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</si>
  <si>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</si>
  <si>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Verificar y revisar manualmente   bajo los segmentos de bases de datos de sanciones, las resoluciones sanción que cumplan con los criterios para enviar a cobro, generando la constancia de ejecutoria y su registro en el SIIAS</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</si>
  <si>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</si>
  <si>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</si>
  <si>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</si>
  <si>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</si>
  <si>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</si>
  <si>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</si>
  <si>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</si>
  <si>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</si>
  <si>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</si>
  <si>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</si>
  <si>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</si>
  <si>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</si>
  <si>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</si>
  <si>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</si>
  <si>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</si>
  <si>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</si>
  <si>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</si>
  <si>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</si>
  <si>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</si>
  <si>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</si>
  <si>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</si>
  <si>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</si>
  <si>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</si>
  <si>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</si>
  <si>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</si>
  <si>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</si>
  <si>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</si>
  <si>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</si>
  <si>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</si>
  <si>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</si>
  <si>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</si>
  <si>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</si>
  <si>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</si>
  <si>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</si>
  <si>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</si>
  <si>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</si>
  <si>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</si>
  <si>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</si>
  <si>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Contestar fuera de los términos establecidos por la normatividad vigente las solicitudes realizadas por los diferentes usuarios sobre Asesoría Legal y Contractual</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</si>
  <si>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</si>
  <si>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Realizar la representación Judicial  de los Procesos (Conciliaciones, Procesos Judiciales, Procesos Administrativos, Procesos Penales) fuera  de los términos establecidos por la normativa vigente</t>
  </si>
  <si>
    <t xml:space="preserve">
Realizar la contestación de  los requerimientos judiciales de las acciones de Tutelas,  incidentes de desacato e impugnaciones fuera de los tiempos establecidos por la normatividad vigente</t>
  </si>
  <si>
    <t>Desconocer los fallos de las acciones de tutelas</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</si>
  <si>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</si>
  <si>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</si>
  <si>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</si>
  <si>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</si>
  <si>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</si>
  <si>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</si>
  <si>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</si>
  <si>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</si>
  <si>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</si>
  <si>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</si>
  <si>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</si>
  <si>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</si>
  <si>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</si>
  <si>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</si>
  <si>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</si>
  <si>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</si>
  <si>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</si>
  <si>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</si>
  <si>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</si>
  <si>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</si>
  <si>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</si>
  <si>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</si>
  <si>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</si>
  <si>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</si>
  <si>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</si>
  <si>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</si>
  <si>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</si>
  <si>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</si>
  <si>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</si>
  <si>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</si>
  <si>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</si>
  <si>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</si>
  <si>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</si>
  <si>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</si>
  <si>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</si>
  <si>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</si>
  <si>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</si>
  <si>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</si>
  <si>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</si>
  <si>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</si>
  <si>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</si>
  <si>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</si>
  <si>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</si>
  <si>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</si>
  <si>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</si>
  <si>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</si>
  <si>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</si>
  <si>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</si>
  <si>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</si>
  <si>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</si>
  <si>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</si>
  <si>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</si>
  <si>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</si>
  <si>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</si>
  <si>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</si>
  <si>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</si>
  <si>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</si>
  <si>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</si>
  <si>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</si>
  <si>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</si>
  <si>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</si>
  <si>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</si>
  <si>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</si>
  <si>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</si>
  <si>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</si>
  <si>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</si>
  <si>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</si>
  <si>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</si>
  <si>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</si>
  <si>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</si>
  <si>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</si>
  <si>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</si>
  <si>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</si>
  <si>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</si>
  <si>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</si>
  <si>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</si>
  <si>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Falta de ejecución de los planes de acción de las políticas públicas</t>
  </si>
  <si>
    <t xml:space="preserve">Incumplimiento de las acciones necesarias para generar los productos a cargo del sector salud </t>
  </si>
  <si>
    <t>1. Planeación y Gestión Sectorial (PGS)
2. Gestión en Salud Pública (GSP)</t>
  </si>
  <si>
    <t xml:space="preserve">Posibilidad de afectacion Reputacional por falta de ejecución de los planes de acción de las políticas públicas  debido a Incumplimiento de las acciones necesarias para generar los productos a cargo del sector salud </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</si>
  <si>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</si>
  <si>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</si>
  <si>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</si>
  <si>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</si>
  <si>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mediante Comité Directivo</t>
  </si>
  <si>
    <t>El Secretario Distrital de Salud</t>
  </si>
  <si>
    <t>Realizará seguimiento al avance de los planes de acción de las políticas públicas en salud que se estén desarrollando</t>
  </si>
  <si>
    <t>A través de las sesiones del Comité Directivo</t>
  </si>
  <si>
    <t>En caso de no poder hacer seguimiento durante el Comité Directivo, se le solicitará el reporte de los avances a la Dirección de Planeación Sectorial, responsable del mismo</t>
  </si>
  <si>
    <t>Actas del Comité Directivo y presentaciones de seguimiento</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</si>
  <si>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</si>
  <si>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</si>
  <si>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</si>
  <si>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</si>
  <si>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</si>
  <si>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</si>
  <si>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</si>
  <si>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</si>
  <si>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</si>
  <si>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</si>
  <si>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</si>
  <si>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</si>
  <si>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</si>
  <si>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</si>
  <si>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</si>
  <si>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</si>
  <si>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</si>
  <si>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</si>
  <si>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</si>
  <si>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</si>
  <si>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</si>
  <si>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</si>
  <si>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</si>
  <si>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</si>
  <si>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seguimiento a las recomendaciones del Comité Directivo para ajuste de los planes de acción, para dar cumplimiento a las políticas públicas.</t>
  </si>
  <si>
    <t>El Secretario del Despacho dará las instrucciones a los Subsecretarios responsables para realizar las acciones correctivas con respecto al cumplimiento de los planes de acción de las políticas públicas.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</si>
  <si>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</si>
  <si>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</si>
  <si>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</si>
  <si>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gestores y/o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</si>
  <si>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gestores y/o referentes de los proyectos sin inducción o adiestramiento en el proceso de formulación y seguimiento a metas del proyecto de inversión del FFDS</t>
  </si>
  <si>
    <t>Información disponible incompleta  para generar los reportes relacionados con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</si>
  <si>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</si>
  <si>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Información disponible incompleta  para generar los reportes relacionados con los RIPS, recibidos de las fuentes primarias y/o secundarias. debido a Inoportunidad en la entrega de los RIPS, por parte de las fuentes primarias y baja calidad en la información recibida por parte de las fuentes Primarias y/o fuentes Secundarias.</t>
  </si>
  <si>
    <t>Lineamiento</t>
  </si>
  <si>
    <t>El Director de Planeación Sectorial y su equipo técnico de proyectos</t>
  </si>
  <si>
    <t>anualmente</t>
  </si>
  <si>
    <t>socializará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</si>
  <si>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</si>
  <si>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</si>
  <si>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</si>
  <si>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</si>
  <si>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Comité de seguimiento</t>
  </si>
  <si>
    <t>revisará y socializará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</si>
  <si>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</si>
  <si>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inofrmación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</si>
  <si>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</si>
  <si>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</si>
  <si>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</si>
  <si>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</si>
  <si>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</si>
  <si>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</si>
  <si>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</si>
  <si>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</si>
  <si>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</si>
  <si>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</si>
  <si>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</si>
  <si>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</si>
  <si>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</si>
  <si>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 que la elaboración  del PAA, conlleva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</si>
  <si>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</si>
  <si>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aprueba el PAA por parte de la DPS</t>
  </si>
  <si>
    <t>Actas de las mesas de trabajo y/o correos asociados a la decisión tomada</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</si>
  <si>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</si>
  <si>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</si>
  <si>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</si>
  <si>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</si>
  <si>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</si>
  <si>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</si>
  <si>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</si>
  <si>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</si>
  <si>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</si>
  <si>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trimestralmente</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</si>
  <si>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</si>
  <si>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</si>
  <si>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</si>
  <si>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</si>
  <si>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</si>
  <si>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</si>
  <si>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</si>
  <si>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</si>
  <si>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</si>
  <si>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</si>
  <si>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</si>
  <si>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</si>
  <si>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semestralmente</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</si>
  <si>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</si>
  <si>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</si>
  <si>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</si>
  <si>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</si>
  <si>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</si>
  <si>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</si>
  <si>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</si>
  <si>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</si>
  <si>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</si>
  <si>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</si>
  <si>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Establecer seguimiento mensual a través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</si>
  <si>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</si>
  <si>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</si>
  <si>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</si>
  <si>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</si>
  <si>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</si>
  <si>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</si>
  <si>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</si>
  <si>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</si>
  <si>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</si>
  <si>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</si>
  <si>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</si>
  <si>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</si>
  <si>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</si>
  <si>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SDS-PGS-PR-055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</si>
  <si>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</si>
  <si>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</si>
  <si>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</si>
  <si>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</si>
  <si>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</si>
  <si>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</si>
  <si>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</si>
  <si>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</si>
  <si>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</si>
  <si>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</si>
  <si>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</si>
  <si>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</si>
  <si>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</si>
  <si>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</si>
  <si>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</si>
  <si>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</si>
  <si>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</si>
  <si>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</si>
  <si>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</si>
  <si>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</si>
  <si>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</si>
  <si>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</si>
  <si>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</si>
  <si>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</si>
  <si>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</si>
  <si>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</si>
  <si>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</si>
  <si>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</si>
  <si>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</si>
  <si>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</si>
  <si>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</si>
  <si>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</si>
  <si>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</si>
  <si>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</si>
  <si>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</si>
  <si>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</si>
  <si>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</si>
  <si>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</si>
  <si>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</si>
  <si>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</si>
  <si>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Politicas Publicas por parte de las dependencias de la SDS</t>
  </si>
  <si>
    <t>Posibilidad de afectacion Reputacional por Afectación en la cadena de valor de los planes de acción de las Políticas Públicas debido a Desconocimiento del ciclo de las Politicas Publicas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</si>
  <si>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</si>
  <si>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</si>
  <si>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</si>
  <si>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</si>
  <si>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</si>
  <si>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</si>
  <si>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</si>
  <si>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</si>
  <si>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</si>
  <si>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</si>
  <si>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</si>
  <si>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</si>
  <si>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</si>
  <si>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</si>
  <si>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</si>
  <si>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</si>
  <si>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</si>
  <si>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</si>
  <si>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</si>
  <si>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</si>
  <si>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</si>
  <si>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</si>
  <si>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</si>
  <si>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</si>
  <si>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</si>
  <si>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</si>
  <si>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</si>
  <si>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</si>
  <si>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</si>
  <si>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</si>
  <si>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</si>
  <si>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</si>
  <si>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</si>
  <si>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</si>
  <si>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</si>
  <si>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</si>
  <si>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</si>
  <si>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</si>
  <si>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</si>
  <si>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Revisando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</si>
  <si>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mismo  y/o a los anexos técnicos.</t>
  </si>
  <si>
    <t>Inscripción y Registro del proyecto de inversión en el Banco de Programas y Proyectos de la Red Integrada de Servicios de Salud.</t>
  </si>
  <si>
    <t>SDS-PGS-PR-037 INSCRIPCIÓN, REGISTRO Y ACTUALIZACIÓN DE PROYECTOS DE INVERSIÓN EN EL BPPI-RISS
Modelo 116 CONCEPTO TÉCNICO INTEGRAL DE VIABILIDAD DEL PROYECTO DE INVERSIÓN</t>
  </si>
  <si>
    <t>Verificación de los compromisos especificos establecidos en los convenios y/o contratos</t>
  </si>
  <si>
    <t>Profesionales asignados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</si>
  <si>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</si>
  <si>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</si>
  <si>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 y procedimientos establecidos.</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</si>
  <si>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</si>
  <si>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</si>
  <si>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</si>
  <si>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</si>
  <si>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</si>
  <si>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</si>
  <si>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</si>
  <si>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</si>
  <si>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</si>
  <si>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</si>
  <si>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</si>
  <si>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</si>
  <si>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2023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</si>
  <si>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</si>
  <si>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</si>
  <si>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</si>
  <si>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</si>
  <si>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</si>
  <si>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</si>
  <si>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</si>
  <si>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</si>
  <si>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</si>
  <si>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</si>
  <si>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</si>
  <si>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</si>
  <si>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</si>
  <si>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</si>
  <si>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</si>
  <si>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</si>
  <si>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</si>
  <si>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</si>
  <si>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</si>
  <si>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</si>
  <si>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</si>
  <si>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</si>
  <si>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</si>
  <si>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</si>
  <si>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</si>
  <si>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</si>
  <si>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</si>
  <si>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</si>
  <si>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</si>
  <si>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</si>
  <si>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</si>
  <si>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</si>
  <si>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</si>
  <si>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</si>
  <si>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</si>
  <si>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</si>
  <si>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</si>
  <si>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</si>
  <si>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</si>
  <si>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</si>
  <si>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</si>
  <si>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</si>
  <si>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</si>
  <si>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</si>
  <si>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</si>
  <si>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</si>
  <si>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</si>
  <si>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</si>
  <si>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</si>
  <si>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</si>
  <si>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</si>
  <si>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</si>
  <si>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</si>
  <si>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</si>
  <si>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</si>
  <si>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</si>
  <si>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</si>
  <si>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</si>
  <si>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</si>
  <si>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</si>
  <si>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</si>
  <si>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</si>
  <si>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</si>
  <si>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</si>
  <si>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</si>
  <si>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</si>
  <si>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</si>
  <si>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</si>
  <si>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</si>
  <si>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</si>
  <si>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</si>
  <si>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</si>
  <si>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</si>
  <si>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</si>
  <si>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</si>
  <si>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</si>
  <si>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</si>
  <si>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</si>
  <si>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</si>
  <si>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</si>
  <si>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</si>
  <si>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</si>
  <si>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</si>
  <si>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</si>
  <si>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</si>
  <si>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</si>
  <si>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</si>
  <si>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</si>
  <si>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</si>
  <si>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</si>
  <si>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</si>
  <si>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Incumplimiento de los planes de acción de las políticas públicas</t>
  </si>
  <si>
    <t xml:space="preserve">Falta de seguimiento a la generación de los productos a cargo del sector salud e inadecuada ejecución de planes de acción por parte de diferentes dependencias de la SDS </t>
  </si>
  <si>
    <t xml:space="preserve">Posibilidad de afectacion Reputacional por Incumplimiento de los planes de acción de las políticas públicas debido a Falta de seguimiento a la generación de los productos a cargo del sector salud e inadecuada ejecución de planes de acción por parte de diferentes dependencias de la SDS </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</si>
  <si>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</si>
  <si>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</si>
  <si>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</si>
  <si>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</si>
  <si>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</si>
  <si>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</si>
  <si>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</si>
  <si>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</si>
  <si>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</si>
  <si>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</si>
  <si>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</si>
  <si>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</si>
  <si>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</si>
  <si>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Socializacion cumplimiento de los planes de acción de las políticas públicas</t>
  </si>
  <si>
    <t>Socializará el cumplimiento de los planes de acción de las políticas Públicas.</t>
  </si>
  <si>
    <t>A través de la presentación de resultados del cumplimiento de los planes de acción de las políticas Públicas ante el Comité Directivo, para toma de decisiones</t>
  </si>
  <si>
    <t>En caso de que no se realice la sesión del Comité Directivo, se remtirá la información vía correo electrónico a la Subsecretaria responsable del cumplimiento de los planes de acción</t>
  </si>
  <si>
    <t>Actas,informes,  correo electrónico o documentos asociados</t>
  </si>
  <si>
    <t>SDS-PGS-PR-047 GESTIÓN DE POLÍTICAS PÚBLICAS</t>
  </si>
  <si>
    <t>Seguimiento al cumplimiento de los planes de acción de las políticas públicas</t>
  </si>
  <si>
    <t>Realizará el seguimiento al cumplimiento de los planes de acción de las políticas Públicas.</t>
  </si>
  <si>
    <t>A través de mesa de trabajo para llevar a cabo el seguimiento al cumplimiento de los planes de acción de las políticas Públicas.</t>
  </si>
  <si>
    <t>En caso de que no se realice la mesa de trabajo, se remite vía  correo electrónico la solicitud de la información relativa al cumplimiento del los planes de acción de las políticas públicas, a la Subsecretaria responsable del plan.</t>
  </si>
  <si>
    <t>Actas, correo electrónico o documentos asociados</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</si>
  <si>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</si>
  <si>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</si>
  <si>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</si>
  <si>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</si>
  <si>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</si>
  <si>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</si>
  <si>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</si>
  <si>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</si>
  <si>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</si>
  <si>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</si>
  <si>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</si>
  <si>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</si>
  <si>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</si>
  <si>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Posibilidad de afectación reputacional por coordinar la Red Distrital de Sangre  por una orientación inadecuada, asociada al desconocimiento de los lineamientos y normatividad del orden nacional y distrital.</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</si>
  <si>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</si>
  <si>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</si>
  <si>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</si>
  <si>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</si>
  <si>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</si>
  <si>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</si>
  <si>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</si>
  <si>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</si>
  <si>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</si>
  <si>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</si>
  <si>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</si>
  <si>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</si>
  <si>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</si>
  <si>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</si>
  <si>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</si>
  <si>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</si>
  <si>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</si>
  <si>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</si>
  <si>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</si>
  <si>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</si>
  <si>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</si>
  <si>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</si>
  <si>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</si>
  <si>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</si>
  <si>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 xml:space="preserve">Lineamientos  del componente de prestación de servicios de salud, acorde a politicas de nivel nacional y distrital y a normatividad vigente </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</si>
  <si>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</si>
  <si>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</si>
  <si>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</si>
  <si>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</si>
  <si>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</si>
  <si>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</si>
  <si>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</si>
  <si>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</si>
  <si>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</si>
  <si>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</si>
  <si>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</si>
  <si>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</si>
  <si>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</si>
  <si>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</si>
  <si>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</si>
  <si>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</si>
  <si>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</si>
  <si>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</si>
  <si>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</si>
  <si>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</si>
  <si>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</si>
  <si>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</si>
  <si>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</si>
  <si>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</si>
  <si>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</si>
  <si>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</si>
  <si>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</si>
  <si>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</si>
  <si>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</si>
  <si>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</si>
  <si>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
Seguimiento y análisis  a los indicadores trazadores de la Red Distrital de Bancos de Sangre, servicios de transfusión sanguínea y terapia celular:</t>
  </si>
  <si>
    <t xml:space="preserve">Disponer oprtunamente de la  información relacionada con los los indicadores trazadores de la Red Distrital de Bancos de Sangre, servicios de transfusión sanguínea y terapia celular para la toma de decisiones 
</t>
  </si>
  <si>
    <t xml:space="preserve">
Realizar  informes periodicos del comportamiento d elos indicdaores los indicadores trazadores de la Red Distrital de Bancos de Sangre, servicios de transfusión sanguínea y terapia celular </t>
  </si>
  <si>
    <t>Definir e implemntar estrategias que aporten al cumplimiento de las metas de los indicadores</t>
  </si>
  <si>
    <t xml:space="preserve">Tablero de Control 
Informes de analisis de los indicadores trazadores de la Red Distrital de Bancos de Sangre, servicios de transfusión sanguínea y terapia celular:
</t>
  </si>
  <si>
    <t xml:space="preserve">Informes de analisis de los indicadores trazadores de la Red Distrital de Bancos de Sangre, servicios de transfusión sanguínea y terapia celular: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</si>
  <si>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</si>
  <si>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</si>
  <si>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</si>
  <si>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</si>
  <si>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</si>
  <si>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</si>
  <si>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</si>
  <si>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</si>
  <si>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</si>
  <si>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</si>
  <si>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</si>
  <si>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</si>
  <si>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</si>
  <si>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</si>
  <si>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</si>
  <si>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</si>
  <si>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</si>
  <si>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</si>
  <si>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</si>
  <si>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</si>
  <si>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</si>
  <si>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</si>
  <si>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</si>
  <si>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</si>
  <si>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</si>
  <si>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</si>
  <si>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</si>
  <si>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</si>
  <si>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 xml:space="preserve">Coordinadora Regional No. 1 y Director Provisión de Servicios de Salud </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</si>
  <si>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</si>
  <si>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</si>
  <si>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7 profesionales especializados y 3 profesionales universitarios y 1 técnico
</t>
  </si>
  <si>
    <t xml:space="preserve">7 profesionales especializados  </t>
  </si>
  <si>
    <t>58 profesionales especializados y 5 profesionales universitarios y 7 bachilleres</t>
  </si>
  <si>
    <t>65 Profesionales Especializados de diferentes perfiles, 5 profesionales universitarios, 8 tecnico y 8 bachilleres  para dar linea tecnica.</t>
  </si>
  <si>
    <t>7 profesionales especializados</t>
  </si>
  <si>
    <t xml:space="preserve">9 profesionales especializados  y 1 asistente administrativo
</t>
  </si>
  <si>
    <t>2 profesional especializado</t>
  </si>
  <si>
    <t xml:space="preserve">14  Profesionales  especializados de diferentes perfiles, 3 universitarios y 1 bachiller </t>
  </si>
  <si>
    <t>2 profesionales especializados</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</si>
  <si>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</si>
  <si>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</si>
  <si>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 xml:space="preserve">Socializar los lineamientos  del componente de prestación
Socializar normatvidada vigente y politicas del nivel nacional y distrital en el componente de prestación de servicios de salud </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</si>
  <si>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</si>
  <si>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</si>
  <si>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</si>
  <si>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Red Distrital de Sangre
Socializar y apropiar  la Guia para desarrollar las  Asistencias técnicas en el componente de prestación de servicios de salud 
Seguimiento a la implementación de la Guia de Asistencia técnica   
Monitoreo y analisis de indicadores de la Red Distrital de Sangre y retroalimentación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</si>
  <si>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</si>
  <si>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la Coordinación Regional No.1.
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</si>
  <si>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</si>
  <si>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</si>
  <si>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</si>
  <si>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</si>
  <si>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</si>
  <si>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</si>
  <si>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Monitoreo de Transparencia activa y pasiva</t>
  </si>
  <si>
    <t>Monitoreo de Acciones de Mejora</t>
  </si>
  <si>
    <t xml:space="preserve">Monitoreo PAAC </t>
  </si>
  <si>
    <t>Monitoreo de las politicas de gestión y desempeño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</si>
  <si>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</si>
  <si>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</si>
  <si>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</si>
  <si>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</si>
  <si>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</si>
  <si>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</si>
  <si>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</si>
  <si>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</si>
  <si>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</si>
  <si>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</si>
  <si>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</si>
  <si>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</si>
  <si>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</si>
  <si>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</si>
  <si>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</si>
  <si>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</si>
  <si>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</si>
  <si>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</si>
  <si>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</si>
  <si>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</si>
  <si>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</si>
  <si>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</si>
  <si>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</si>
  <si>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</si>
  <si>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</si>
  <si>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</si>
  <si>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</si>
  <si>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Recursos Tecnologicos: Equipos de Computo y Carpeta Compartida
Recurso Humano: Referentes PYC</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</si>
  <si>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</si>
  <si>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</si>
  <si>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</si>
  <si>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</si>
  <si>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</si>
  <si>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</si>
  <si>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</si>
  <si>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</si>
  <si>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</si>
  <si>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</si>
  <si>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</si>
  <si>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</si>
  <si>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</si>
  <si>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</si>
  <si>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</si>
  <si>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</si>
  <si>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</si>
  <si>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</si>
  <si>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</si>
  <si>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</si>
  <si>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</si>
  <si>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</si>
  <si>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</si>
  <si>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</si>
  <si>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</si>
  <si>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</si>
  <si>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</si>
  <si>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</si>
  <si>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</si>
  <si>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</si>
  <si>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</si>
  <si>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No ejecución de las reservas constituidas durante la vigencia respectiva</t>
  </si>
  <si>
    <t>Falta de planeación y control sobre las reservas constituidas</t>
  </si>
  <si>
    <t xml:space="preserve">Posibilidad de afectación económica y reputacional por la no ejecución de las reservas constituidas durante la vigencia respectiva debido a la Falta de planeación y control sobre las reservas </t>
  </si>
  <si>
    <t xml:space="preserve">El NO pago o pago incorrecto de los salarios devengados a los servidores públicos de la SDS
</t>
  </si>
  <si>
    <t xml:space="preserve">Falta de gestión en el  seguimiento de la revisión de la Prenómina </t>
  </si>
  <si>
    <t>Posibilidad de afectación económica y reputacional por EL NO pago o pago incorrecto de los salarios devengados por los servidores público de la SDS, debido a la Falta deseguimiento y control a la Pre-nómina</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</si>
  <si>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</si>
  <si>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</si>
  <si>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</si>
  <si>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</si>
  <si>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</si>
  <si>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</si>
  <si>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</si>
  <si>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</si>
  <si>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</si>
  <si>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</si>
  <si>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</si>
  <si>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</si>
  <si>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</si>
  <si>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</si>
  <si>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</si>
  <si>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</si>
  <si>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</si>
  <si>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</si>
  <si>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</si>
  <si>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</si>
  <si>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</si>
  <si>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</si>
  <si>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</si>
  <si>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</si>
  <si>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</si>
  <si>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</si>
  <si>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</si>
  <si>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</si>
  <si>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</si>
  <si>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</si>
  <si>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</si>
  <si>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</si>
  <si>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</si>
  <si>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</si>
  <si>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</si>
  <si>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</si>
  <si>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</si>
  <si>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</si>
  <si>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</si>
  <si>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</si>
  <si>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</si>
  <si>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</si>
  <si>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</si>
  <si>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</si>
  <si>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</si>
  <si>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</si>
  <si>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</si>
  <si>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</si>
  <si>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</si>
  <si>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</si>
  <si>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</si>
  <si>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</si>
  <si>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</si>
  <si>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</si>
  <si>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</si>
  <si>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</si>
  <si>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</si>
  <si>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</si>
  <si>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</si>
  <si>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</si>
  <si>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</si>
  <si>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</si>
  <si>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</si>
  <si>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</si>
  <si>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</si>
  <si>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</si>
  <si>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Trámite interno de documentos</t>
  </si>
  <si>
    <t>El secretario o Auxiliar Administrativo</t>
  </si>
  <si>
    <t>diariamente</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</si>
  <si>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</si>
  <si>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</si>
  <si>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</si>
  <si>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</si>
  <si>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</si>
  <si>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</si>
  <si>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Seguimiento a la ejecución presupuestal mensual</t>
  </si>
  <si>
    <t>Profesional universitario/ profesional Especializado de nómina</t>
  </si>
  <si>
    <t>Verificar que las reservas se ejecuten de acuerdo a lo programado</t>
  </si>
  <si>
    <t>Por medio de la revisión de la ejecución presupuestal de reservas, revisando la ejecución o no de la reserva constituida</t>
  </si>
  <si>
    <t>En caso de que la reserva no se ejecute en el mes en curso, se verifica la causa y se programa su ejecución para el siguiente mes</t>
  </si>
  <si>
    <t>O:\Subsecretaria Corporativa\Dirección de Gestión de Talento Humano\Si Capital PERNO\SDS\2023\EJECUCION PRESUPUESTAL</t>
  </si>
  <si>
    <t>Carpeta EJECUCIÓN PRESUPUESTAL</t>
  </si>
  <si>
    <t>Humanos y Financieros</t>
  </si>
  <si>
    <t>Seguimiento, revisión y control de las novedades reportadas mensualmente</t>
  </si>
  <si>
    <t xml:space="preserve">Verificar las novedades reportadas mensualmente </t>
  </si>
  <si>
    <t>Revisión minuciosa de las novedades que se reporten para la liquidación de la nómina de la SDS</t>
  </si>
  <si>
    <t xml:space="preserve">En caso de que suceda  debe generarse una nómina adicional para realizar el trámite de pago </t>
  </si>
  <si>
    <t>O:\Subsecretaria Corporativa\Dirección de Gestión de Talento Humano\Si Capital PERNO\RELACIONDEAUTORIZACION</t>
  </si>
  <si>
    <t xml:space="preserve">Carpeta RELACION DE  AUTORIZACIÓN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</si>
  <si>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</si>
  <si>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</si>
  <si>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</si>
  <si>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</si>
  <si>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</si>
  <si>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</si>
  <si>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</si>
  <si>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</si>
  <si>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</si>
  <si>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</si>
  <si>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</si>
  <si>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 xml:space="preserve">Retroalimentación del equipo de recepción y cargue al aplicativo CORDIS de la  documentación  recibida para trámite de la DGTH, esto lo realizará el  mismo equipo y se dejará un acta de reunión como evidencia. </t>
  </si>
  <si>
    <t>Se informará  al líder del proceso para la toma de decisiones.</t>
  </si>
  <si>
    <t>En caso reiterativo de no ejecución de los saldos de reservas constituidas, se enviará memorando u oficio solicitando el soporte documental para realizar la los pagos respectivos</t>
  </si>
  <si>
    <t>En caso de fenecimiento de los recursos, verificar si procede o no el pago.  Si procede realizar el trámite de pago con cargo a los recursos de la nueva vigencia; si no, realizar acto administrativo para liberar los saldos.</t>
  </si>
  <si>
    <t>En caso reiterativo, una vez cerrada la fechas de recibo de novedades de acuerdo a la circular No. 6 de 2023 de la SDS, se procederá a hacer una revisión minuciosa de uno a uno de todas las novedades para podor tener la seguridad del proceso  correcto de liquidación de la nómina del mes correspondiente</t>
  </si>
  <si>
    <t>Se debe realizar una Nómina adicional para el realizar el respectivo trámite de  pago ante la Secretaría Distrital de Hacienda</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</si>
  <si>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</si>
  <si>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</si>
  <si>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</si>
  <si>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</si>
  <si>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</si>
  <si>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</si>
  <si>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</si>
  <si>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</si>
  <si>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</si>
  <si>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</si>
  <si>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</si>
  <si>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</si>
  <si>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</si>
  <si>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</si>
  <si>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</si>
  <si>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</si>
  <si>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</si>
  <si>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</si>
  <si>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</si>
  <si>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</si>
  <si>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</si>
  <si>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</si>
  <si>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</si>
  <si>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</si>
  <si>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</si>
  <si>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</si>
  <si>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</si>
  <si>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</si>
  <si>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</si>
  <si>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</si>
  <si>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</si>
  <si>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</si>
  <si>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</si>
  <si>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</si>
  <si>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</si>
  <si>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</si>
  <si>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</si>
  <si>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</si>
  <si>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</si>
  <si>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</si>
  <si>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</si>
  <si>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</si>
  <si>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</si>
  <si>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</si>
  <si>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</si>
  <si>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</si>
  <si>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</si>
  <si>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</si>
  <si>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</si>
  <si>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</si>
  <si>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</si>
  <si>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</si>
  <si>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</si>
  <si>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</si>
  <si>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</si>
  <si>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</si>
  <si>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</si>
  <si>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</si>
  <si>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</si>
  <si>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</si>
  <si>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</si>
  <si>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</si>
  <si>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</si>
  <si>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</si>
  <si>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</si>
  <si>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</si>
  <si>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</si>
  <si>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</si>
  <si>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</si>
  <si>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</si>
  <si>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</si>
  <si>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</si>
  <si>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Lo anterior se indicará vía WhatsApp o en caso de ser necesario, a través de reunipón presencial o virtual. Como evidencia quedará el listado de temas en el chat, la grabación o acta de la reunión. En caso de que no se cuente con temas de la SDS o de las Subredes para divulgar en medios, se reforzarán las sinergias vigentes en redes sociales</t>
  </si>
  <si>
    <t>El Jefe de la Oficina Asesora de Comunicaciones y los profesionales de comunicación externa</t>
  </si>
  <si>
    <t>Definirán  los temas a divulgar en medios de comunicació, teniendo en cuenta las necesidades identificadas o coyunturales</t>
  </si>
  <si>
    <t xml:space="preserve">Indicación vía WhatsApp o reunión presencial o virtual , </t>
  </si>
  <si>
    <t>En caso de que no se cuente con temas de la SDS o de las Subredes para divulgar en medios, se reforzarán las sinergias vigentes de redes sociales</t>
  </si>
  <si>
    <t xml:space="preserve">Listado de los temas, chat WhatsApp Acta de reunión o  grabación de Teams, </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</si>
  <si>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</si>
  <si>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</si>
  <si>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</si>
  <si>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</si>
  <si>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</si>
  <si>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</si>
  <si>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</si>
  <si>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</si>
  <si>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</si>
  <si>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</si>
  <si>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</si>
  <si>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</si>
  <si>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</si>
  <si>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</si>
  <si>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</si>
  <si>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</si>
  <si>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</si>
  <si>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</si>
  <si>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</si>
  <si>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</si>
  <si>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Desviaciones en la ejecución de proyectos de TIC con respecto a la programación inicial
</t>
  </si>
  <si>
    <t>Inadecuada gestión en la ejecución de proyectos TIC de la Entidad
Disminución de los recursos asignados para el desarrollo de los poryectos</t>
  </si>
  <si>
    <t>Posibilidad de afectación economica por Desviaciones en la ejecución de proyectos de TIC con respecto a la programación inicial, debido a la inadecuada gestión en la ejecución de proyectos TIC de la Entidad o a la disminución de los recursos asignados para el desarrollo de los proyectos</t>
  </si>
  <si>
    <t xml:space="preserve">Indisponibilidad de los servicios soportados por la infraestructura tecnológica </t>
  </si>
  <si>
    <t xml:space="preserve"> Interrupciones inesperadas en la operación de los equipos</t>
  </si>
  <si>
    <t>Posibilidad de afectación reputacional  por la Indisponibilidad de los servicios soportados por la infraestructura tecnológica administrada por la Dirección de TIC, debido a interrupciones inesperadas en la operación de los equipos</t>
  </si>
  <si>
    <t>perdida de información del proceso almacenada en los servidores de la entidad</t>
  </si>
  <si>
    <t xml:space="preserve"> fallas técnicas presentadas en los servidores y sus componentes de hardware y software.</t>
  </si>
  <si>
    <t>Todos los procesos</t>
  </si>
  <si>
    <t>Posibilidad de afectación reputacional por la perdida de información del proceso almacenada en los servidores de la entidad, debido a fallas técnicas presentadas en los servidores y sus componentes de hardware y software.</t>
  </si>
  <si>
    <t>Desarrollo de Software que no cumpla con las especificaicones tecnicas requeridas</t>
  </si>
  <si>
    <t xml:space="preserve">levantamiento inadecuado de los requerimientos </t>
  </si>
  <si>
    <t>Posiblidad de afectación Economica y Reputacional por el desarrollo de software que no cumpla con las especificaciones técnicas requerida debido  al levantamiento inadecuado de los requerimientos</t>
  </si>
  <si>
    <t>Seguimiento al Cumplimiento de Proyectos</t>
  </si>
  <si>
    <t xml:space="preserve">El lider del proceso </t>
  </si>
  <si>
    <t>Realizará seguimiento al cumplimiento del proyecto</t>
  </si>
  <si>
    <t>Mediante reuniones estratégicas donde se exponga el avance de la ejecución de los proyectos</t>
  </si>
  <si>
    <t>en caso de que se evidencie incumplimiento por parte del contratista o proveedor, deberá tomar las medidas pertinentes de acuerdo con lo establecido en el Manual de Contratación de la Secretaría Distrital de Salud Fondo Financiero Distrital de Salud y al Lineamiento para la Supervisión e Interventoría de Contratos o Convenios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</si>
  <si>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</si>
  <si>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</si>
  <si>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</si>
  <si>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</si>
  <si>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</si>
  <si>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</si>
  <si>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t>
  </si>
  <si>
    <t>asegurando su inclusión 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</si>
  <si>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</si>
  <si>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</si>
  <si>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</si>
  <si>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</si>
  <si>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Personal Idoneo para la administración del Centro de Computo</t>
  </si>
  <si>
    <t>El supervisor  del contrato o a quien delegue</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</si>
  <si>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</si>
  <si>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</si>
  <si>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</si>
  <si>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</si>
  <si>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Lista de chequeo de verificación de hojas de vida.</t>
  </si>
  <si>
    <t>Director TIC / Profesional Especializado</t>
  </si>
  <si>
    <t>Capacidad de Infraestructura</t>
  </si>
  <si>
    <t>El coordinador del centro de computo</t>
  </si>
  <si>
    <t>Verifica la capacidad de la infraestructura tecnológica</t>
  </si>
  <si>
    <t>A través de un diagnostico de capacidad</t>
  </si>
  <si>
    <t>En caso que no se cuente con la capacidad de infraestructura tecnologica se notificara por medio de correo electronico al Supervisor del contrato o  su delegado</t>
  </si>
  <si>
    <t>Informe mensual de capacidad de la infraestructura tecnológica.</t>
  </si>
  <si>
    <t>Seguimiento a la atención de los incidentes y requerimientos</t>
  </si>
  <si>
    <t>El funcionario delgado de la Dirección TIC</t>
  </si>
  <si>
    <t xml:space="preserve">Semanalmente </t>
  </si>
  <si>
    <t>Verifica la atención de los incidentes y requerimientos</t>
  </si>
  <si>
    <t>A través del software de mesa de ayuda contra los acuerdos de niveles de servicio</t>
  </si>
  <si>
    <t>En caso que no se cumpla con los acuerdos de niveles de servicio, se notificará al coordinador de la mesa de ayuda para que sean atendidos de manera prioritaria estos casos</t>
  </si>
  <si>
    <t>Matriz de seguimiento a la atención de incidentes y requerimientos y correos de notificación</t>
  </si>
  <si>
    <t>Matriz de seguimiento a la atención de incidentes y requerimientos 
Correos Electronicos</t>
  </si>
  <si>
    <t>Técnico Operativo</t>
  </si>
  <si>
    <t>Monitoreo del estado fisico de los Servidores</t>
  </si>
  <si>
    <t>El Administrador de servidores</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</si>
  <si>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</si>
  <si>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</si>
  <si>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</si>
  <si>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t>
  </si>
  <si>
    <t>Informe Log de eventos del Servidor</t>
  </si>
  <si>
    <t>Monitoreo del estado del software de Servidor</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</si>
  <si>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</si>
  <si>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</si>
  <si>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t>
  </si>
  <si>
    <t>Correos Electronicos</t>
  </si>
  <si>
    <t>El supervisor del contrato o su delegado</t>
  </si>
  <si>
    <t>Definicion de los Requeirmientos</t>
  </si>
  <si>
    <t>El profesional del proceso gestión de software</t>
  </si>
  <si>
    <t>Cada vez que se realice un requerimiento de desarrollo o actualización de software</t>
  </si>
  <si>
    <t>Verificará la infomación entregada en el formato SDS-TIC-FT-023 Solicitud de Nuevas Aplicaciones o Mantenimiento de Software</t>
  </si>
  <si>
    <t>revisando el diligenciamiento integral del documento incluyendo la aporbación del lider del proceso y realizando el analisis de viabilidad</t>
  </si>
  <si>
    <t xml:space="preserve">En caso de que el documento no se cuentre totalmente diligenicado o el analisis de viabilidad es desfavorable, se notificara al solictante las observaciones por medio de correo electronico </t>
  </si>
  <si>
    <t>Formato SDS-TIC-FT-023 Solicitud de Nuevas Aplicaciones o Mantenimiento de Software
Correos Electronicos
Actas de Reunión</t>
  </si>
  <si>
    <t>Formato SDS-TIC-FT-023 Solicitud de Nuevas Aplicaciones o Mantenimiento de Software</t>
  </si>
  <si>
    <t>Profesional Especializado
Profesional Universitario</t>
  </si>
  <si>
    <t>Validación de los requerimientos</t>
  </si>
  <si>
    <t>El desarrollador designado</t>
  </si>
  <si>
    <t>Solictara la aclaración de los requerimientos realizados</t>
  </si>
  <si>
    <t>Por medio de una reunión con el usuario funcional</t>
  </si>
  <si>
    <t>En caso de no poder realizar la reunión con el usuario funcional en un periodo de 20 días posteriores a la realización de requeirmiento, se notificará por medio de correo electronico el cierre de la solicitud.</t>
  </si>
  <si>
    <t>SDS-PYC-FT-001 Actas reunión</t>
  </si>
  <si>
    <t>SDS-PYC-FT-001 Acta reunión</t>
  </si>
  <si>
    <t>Verificación del cumplimiento de los requerimientos en el desarrollo</t>
  </si>
  <si>
    <t>El profesional asignado para el desarrollo de pruebas del software</t>
  </si>
  <si>
    <t>Verificará el cumplmiento de los requerimientos entregados por el usuario funcional</t>
  </si>
  <si>
    <t xml:space="preserve">por medio de la definición del plan y ejecución de prueba de software haciendo uso de los formatos SDS-TIC-FT-15 Formato Plan de Pruebas y ejecución SDS-TIC-FT-005 </t>
  </si>
  <si>
    <t>en caso de no cumplir con lo requeirmientos iniciales establecidos, se registrará en el formato SDS-TIC-FT-015 Formato Plan de Pruebas la lista de no confomidades  para que sean realizadas por el desarrollador</t>
  </si>
  <si>
    <t xml:space="preserve">SDS-TIC-FT-15 Formato Plan de Pruebas y ejecución SDS-TIC-FT-005 </t>
  </si>
  <si>
    <t>Técnico Operativo - Profesional Universitario</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</si>
  <si>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</si>
  <si>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</si>
  <si>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</si>
  <si>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</si>
  <si>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Marzo 2023</t>
  </si>
  <si>
    <t>Actualización del mapa de riesgos de gestión de los procesos de la SDS de la vigencia 2023.</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</si>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</sst>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b/>
      <sz val="12"/>
      <color indexed="8"/>
      <name val="Arial"/>
      <family val="2"/>
    </font>
    <font>
      <sz val="8"/>
      <color indexed="8"/>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b/>
      <sz val="12"/>
      <color theme="1"/>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thin"/>
      <right style="thin"/>
      <top/>
      <bottom/>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thin"/>
      <right/>
      <top style="thin"/>
      <bottom style="medium"/>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46">
    <xf numFmtId="0" fontId="0" fillId="0" borderId="0" xfId="0" applyFont="1" applyAlignment="1">
      <alignment/>
    </xf>
    <xf numFmtId="0" fontId="32" fillId="33" borderId="0" xfId="0" applyFont="1" applyFill="1" applyAlignment="1">
      <alignment/>
    </xf>
    <xf numFmtId="0" fontId="45" fillId="0" borderId="0" xfId="0" applyFont="1" applyAlignment="1">
      <alignment/>
    </xf>
    <xf numFmtId="0" fontId="0" fillId="0" borderId="10" xfId="0" applyBorder="1" applyAlignment="1">
      <alignment/>
    </xf>
    <xf numFmtId="0" fontId="11" fillId="34" borderId="0" xfId="0" applyFont="1" applyFill="1" applyAlignment="1">
      <alignment vertical="center"/>
    </xf>
    <xf numFmtId="0" fontId="32"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11"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Alignment="1">
      <alignment/>
    </xf>
    <xf numFmtId="0" fontId="46" fillId="0" borderId="0" xfId="0" applyFont="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46" fillId="0" borderId="0" xfId="0" applyFont="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0" fontId="49" fillId="0" borderId="23" xfId="0" applyFont="1" applyBorder="1" applyAlignment="1" applyProtection="1">
      <alignment horizontal="center" vertical="center" wrapText="1"/>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3" fillId="23" borderId="13" xfId="0" applyFont="1" applyFill="1" applyBorder="1" applyAlignment="1" applyProtection="1">
      <alignment horizontal="center" vertical="center"/>
      <protection locked="0"/>
    </xf>
    <xf numFmtId="0" fontId="53" fillId="23" borderId="13" xfId="0" applyFont="1" applyFill="1" applyBorder="1" applyAlignment="1" applyProtection="1">
      <alignment vertical="center"/>
      <protection locked="0"/>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44" borderId="38" xfId="0" applyFont="1" applyFill="1" applyBorder="1" applyAlignment="1">
      <alignment horizontal="center" vertical="center" textRotation="90" wrapText="1"/>
    </xf>
    <xf numFmtId="0" fontId="52" fillId="6" borderId="39" xfId="0" applyFont="1" applyFill="1" applyBorder="1" applyAlignment="1">
      <alignment horizontal="center" vertical="center" textRotation="90" wrapText="1"/>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42"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4" fillId="0" borderId="34" xfId="0" applyFont="1" applyBorder="1" applyAlignment="1" applyProtection="1">
      <alignment horizontal="center" vertical="center"/>
      <protection locked="0"/>
    </xf>
    <xf numFmtId="0" fontId="49" fillId="0" borderId="43"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0" fontId="49" fillId="0" borderId="46"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wrapText="1"/>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1" xfId="0" applyFont="1" applyBorder="1" applyAlignment="1" applyProtection="1">
      <alignment horizontal="center" vertical="center" wrapText="1"/>
      <protection locked="0"/>
    </xf>
    <xf numFmtId="0" fontId="49" fillId="0" borderId="52" xfId="0" applyFont="1" applyBorder="1" applyAlignment="1" applyProtection="1">
      <alignment horizontal="center" vertical="center" wrapText="1"/>
      <protection locked="0"/>
    </xf>
    <xf numFmtId="14" fontId="49" fillId="0" borderId="53"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wrapText="1"/>
      <protection hidden="1"/>
    </xf>
    <xf numFmtId="0" fontId="49" fillId="0" borderId="5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52" fillId="44" borderId="34" xfId="0" applyFont="1" applyFill="1" applyBorder="1" applyAlignment="1">
      <alignment horizontal="center" vertical="center" textRotation="90" wrapText="1"/>
    </xf>
    <xf numFmtId="0" fontId="52" fillId="44" borderId="55" xfId="0" applyFont="1" applyFill="1" applyBorder="1" applyAlignment="1">
      <alignment horizontal="center" vertical="center" textRotation="90" wrapText="1"/>
    </xf>
    <xf numFmtId="0" fontId="52" fillId="44" borderId="36" xfId="0" applyFont="1" applyFill="1" applyBorder="1" applyAlignment="1">
      <alignment horizontal="center" vertical="center" wrapText="1"/>
    </xf>
    <xf numFmtId="0" fontId="52" fillId="44" borderId="35" xfId="0" applyFont="1" applyFill="1" applyBorder="1" applyAlignment="1">
      <alignment horizontal="center" vertical="center" wrapText="1"/>
    </xf>
    <xf numFmtId="0" fontId="52" fillId="6" borderId="34" xfId="0" applyFont="1" applyFill="1" applyBorder="1" applyAlignment="1">
      <alignment horizontal="center" vertical="center" textRotation="90" wrapText="1"/>
    </xf>
    <xf numFmtId="0" fontId="52" fillId="6" borderId="55"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6" borderId="36" xfId="0" applyFont="1" applyFill="1" applyBorder="1" applyAlignment="1">
      <alignment horizontal="center" vertical="center" wrapText="1"/>
    </xf>
    <xf numFmtId="0" fontId="52" fillId="6" borderId="38" xfId="0" applyFont="1" applyFill="1" applyBorder="1" applyAlignment="1">
      <alignment horizontal="center" vertical="center" wrapText="1"/>
    </xf>
    <xf numFmtId="0" fontId="52" fillId="44" borderId="43" xfId="0" applyFont="1" applyFill="1" applyBorder="1" applyAlignment="1">
      <alignment horizontal="center" vertical="center" wrapText="1"/>
    </xf>
    <xf numFmtId="0" fontId="52" fillId="44" borderId="56" xfId="0" applyFont="1" applyFill="1" applyBorder="1" applyAlignment="1">
      <alignment horizontal="center" vertical="center" wrapText="1"/>
    </xf>
    <xf numFmtId="0" fontId="53" fillId="23" borderId="57" xfId="0" applyFont="1" applyFill="1" applyBorder="1" applyAlignment="1">
      <alignment horizontal="center" vertical="center"/>
    </xf>
    <xf numFmtId="0" fontId="53" fillId="23" borderId="33" xfId="0" applyFont="1" applyFill="1" applyBorder="1" applyAlignment="1">
      <alignment horizontal="center" vertical="center"/>
    </xf>
    <xf numFmtId="0" fontId="53" fillId="23" borderId="28" xfId="0" applyFont="1" applyFill="1" applyBorder="1" applyAlignment="1">
      <alignment horizontal="center" vertical="center"/>
    </xf>
    <xf numFmtId="0" fontId="52" fillId="44" borderId="34" xfId="0" applyFont="1" applyFill="1" applyBorder="1" applyAlignment="1">
      <alignment horizontal="center" vertical="center" wrapText="1"/>
    </xf>
    <xf numFmtId="0" fontId="52" fillId="44" borderId="55" xfId="0" applyFont="1" applyFill="1" applyBorder="1" applyAlignment="1">
      <alignment horizontal="center" vertical="center" wrapText="1"/>
    </xf>
    <xf numFmtId="0" fontId="52" fillId="6" borderId="36" xfId="0" applyFont="1" applyFill="1" applyBorder="1" applyAlignment="1">
      <alignment horizontal="center" vertical="center" textRotation="90" wrapText="1"/>
    </xf>
    <xf numFmtId="0" fontId="52" fillId="6" borderId="38" xfId="0" applyFont="1" applyFill="1" applyBorder="1" applyAlignment="1">
      <alignment horizontal="center" vertical="center" textRotation="90" wrapText="1"/>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textRotation="90" wrapText="1"/>
    </xf>
    <xf numFmtId="0" fontId="52" fillId="44" borderId="35" xfId="0" applyFont="1" applyFill="1" applyBorder="1" applyAlignment="1">
      <alignment horizontal="center" vertical="center" textRotation="90" wrapText="1"/>
    </xf>
    <xf numFmtId="0" fontId="52" fillId="44" borderId="39" xfId="0" applyFont="1" applyFill="1" applyBorder="1" applyAlignment="1">
      <alignment horizontal="center" vertical="center" textRotation="90" wrapText="1"/>
    </xf>
    <xf numFmtId="0" fontId="52" fillId="44" borderId="39" xfId="0" applyFont="1" applyFill="1" applyBorder="1" applyAlignment="1">
      <alignment horizontal="center" vertical="center" wrapText="1"/>
    </xf>
    <xf numFmtId="0" fontId="49" fillId="0" borderId="13" xfId="0" applyFont="1" applyBorder="1" applyAlignment="1">
      <alignment horizontal="center" vertical="center" wrapText="1"/>
    </xf>
    <xf numFmtId="0" fontId="53" fillId="23" borderId="58" xfId="0" applyFont="1" applyFill="1" applyBorder="1" applyAlignment="1">
      <alignment horizontal="center" vertical="center"/>
    </xf>
    <xf numFmtId="0" fontId="53" fillId="23" borderId="59" xfId="0" applyFont="1" applyFill="1" applyBorder="1" applyAlignment="1">
      <alignment horizontal="center" vertical="center"/>
    </xf>
    <xf numFmtId="0" fontId="53" fillId="23" borderId="60" xfId="0" applyFont="1" applyFill="1" applyBorder="1" applyAlignment="1">
      <alignment horizontal="center" vertical="center"/>
    </xf>
    <xf numFmtId="0" fontId="55" fillId="0" borderId="13" xfId="0" applyFont="1" applyBorder="1" applyAlignment="1" applyProtection="1">
      <alignment horizontal="left" vertical="center" wrapText="1"/>
      <protection locked="0"/>
    </xf>
    <xf numFmtId="0" fontId="0" fillId="0" borderId="13" xfId="0" applyBorder="1" applyAlignment="1">
      <alignment horizontal="center" vertical="center"/>
    </xf>
    <xf numFmtId="0" fontId="0" fillId="0" borderId="13" xfId="0" applyBorder="1" applyAlignment="1" applyProtection="1">
      <alignment horizontal="center"/>
      <protection locked="0"/>
    </xf>
    <xf numFmtId="0" fontId="52" fillId="44" borderId="27" xfId="0" applyFont="1" applyFill="1" applyBorder="1" applyAlignment="1">
      <alignment horizontal="center" vertical="center" wrapText="1"/>
    </xf>
    <xf numFmtId="0" fontId="52" fillId="44" borderId="40" xfId="0" applyFont="1" applyFill="1" applyBorder="1" applyAlignment="1">
      <alignment horizontal="center" vertical="center" wrapText="1"/>
    </xf>
    <xf numFmtId="0" fontId="53"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6" fillId="34" borderId="0" xfId="0" applyFont="1" applyFill="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1" xfId="0" applyFont="1" applyFill="1" applyBorder="1" applyAlignment="1">
      <alignment horizontal="center" vertic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8" fillId="43" borderId="42" xfId="0" applyFont="1" applyFill="1" applyBorder="1" applyAlignment="1">
      <alignment horizontal="center" vertical="center" wrapText="1" readingOrder="1"/>
    </xf>
    <xf numFmtId="0" fontId="48" fillId="43" borderId="64" xfId="0" applyFont="1" applyFill="1" applyBorder="1" applyAlignment="1">
      <alignment horizontal="center" vertical="center" wrapText="1" readingOrder="1"/>
    </xf>
    <xf numFmtId="0" fontId="57" fillId="7" borderId="58" xfId="0" applyFont="1" applyFill="1" applyBorder="1" applyAlignment="1">
      <alignment horizontal="center" vertical="center" wrapText="1" readingOrder="1"/>
    </xf>
    <xf numFmtId="0" fontId="57" fillId="7" borderId="59" xfId="0" applyFont="1" applyFill="1" applyBorder="1" applyAlignment="1">
      <alignment horizontal="center" vertical="center" wrapText="1" readingOrder="1"/>
    </xf>
    <xf numFmtId="0" fontId="57" fillId="7" borderId="60" xfId="0" applyFont="1" applyFill="1" applyBorder="1" applyAlignment="1">
      <alignment horizontal="center" vertical="center" wrapText="1" readingOrder="1"/>
    </xf>
    <xf numFmtId="0" fontId="50" fillId="7" borderId="57"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5"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5654575"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39"/>
  <sheetViews>
    <sheetView tabSelected="1" zoomScale="55" zoomScaleNormal="55" zoomScalePageLayoutView="0" workbookViewId="0" topLeftCell="A1">
      <selection activeCell="B5" sqref="B5"/>
    </sheetView>
  </sheetViews>
  <sheetFormatPr defaultColWidth="11.421875" defaultRowHeight="15"/>
  <cols>
    <col min="1" max="1" width="9.7109375" style="94" customWidth="1"/>
    <col min="2" max="2" width="15.00390625" style="94" customWidth="1"/>
    <col min="3" max="3" width="36.7109375" style="94" customWidth="1"/>
    <col min="4" max="4" width="32.00390625" style="94" customWidth="1"/>
    <col min="5" max="5" width="14.421875" style="94" customWidth="1"/>
    <col min="6" max="6" width="27.57421875" style="94" customWidth="1"/>
    <col min="7" max="7" width="28.421875" style="94" customWidth="1"/>
    <col min="8" max="8" width="12.8515625" style="94" customWidth="1"/>
    <col min="9" max="9" width="24.57421875" style="94" customWidth="1"/>
    <col min="10" max="10" width="43.28125" style="94" customWidth="1"/>
    <col min="11" max="11" width="17.00390625" style="94" customWidth="1"/>
    <col min="12" max="12" width="14.7109375" style="94" customWidth="1"/>
    <col min="13" max="15" width="11.421875" style="94" customWidth="1"/>
    <col min="16" max="16" width="14.421875" style="94" customWidth="1"/>
    <col min="17" max="17" width="21.57421875" style="94" customWidth="1"/>
    <col min="18" max="21" width="11.421875" style="94" customWidth="1"/>
    <col min="22" max="22" width="24.28125" style="94" customWidth="1"/>
    <col min="23" max="23" width="26.140625" style="94" customWidth="1"/>
    <col min="24" max="24" width="20.8515625" style="94" customWidth="1"/>
    <col min="25" max="25" width="30.57421875" style="94" customWidth="1"/>
    <col min="26" max="26" width="31.28125" style="94" customWidth="1"/>
    <col min="27" max="27" width="37.8515625" style="94" customWidth="1"/>
    <col min="28" max="28" width="32.421875" style="94" customWidth="1"/>
    <col min="29" max="29" width="29.421875" style="94" customWidth="1"/>
    <col min="30" max="30" width="19.57421875" style="94" customWidth="1"/>
    <col min="31" max="32" width="11.421875" style="94" customWidth="1"/>
    <col min="33" max="33" width="15.00390625" style="94" customWidth="1"/>
    <col min="34" max="34" width="14.00390625" style="94" bestFit="1" customWidth="1"/>
    <col min="35" max="35" width="16.140625" style="94" customWidth="1"/>
    <col min="36" max="36" width="22.421875" style="94" customWidth="1"/>
    <col min="37" max="40" width="11.421875" style="94" customWidth="1"/>
    <col min="41" max="41" width="26.140625" style="94" customWidth="1"/>
    <col min="42" max="42" width="23.57421875" style="94" customWidth="1"/>
    <col min="43" max="43" width="33.00390625" style="94" customWidth="1"/>
    <col min="44" max="16384" width="11.421875" style="94" customWidth="1"/>
  </cols>
  <sheetData>
    <row r="1" spans="1:43" ht="75.75" customHeight="1">
      <c r="A1" s="217"/>
      <c r="B1" s="217"/>
      <c r="C1" s="212" t="s">
        <v>211</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8"/>
    </row>
    <row r="2" spans="1:43" ht="15" customHeight="1">
      <c r="A2" s="217"/>
      <c r="B2" s="217"/>
      <c r="C2" s="212" t="s">
        <v>212</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8"/>
    </row>
    <row r="3" spans="1:43" ht="15" customHeight="1">
      <c r="A3" s="217"/>
      <c r="B3" s="217"/>
      <c r="C3" s="212" t="s">
        <v>215</v>
      </c>
      <c r="D3" s="212"/>
      <c r="E3" s="212"/>
      <c r="F3" s="212"/>
      <c r="G3" s="212"/>
      <c r="H3" s="212"/>
      <c r="I3" s="212"/>
      <c r="J3" s="212"/>
      <c r="K3" s="212"/>
      <c r="L3" s="212" t="s">
        <v>213</v>
      </c>
      <c r="M3" s="212"/>
      <c r="N3" s="212"/>
      <c r="O3" s="212"/>
      <c r="P3" s="212"/>
      <c r="Q3" s="212"/>
      <c r="R3" s="212"/>
      <c r="S3" s="212"/>
      <c r="T3" s="212"/>
      <c r="U3" s="212"/>
      <c r="V3" s="212"/>
      <c r="W3" s="212"/>
      <c r="X3" s="212"/>
      <c r="Y3" s="212"/>
      <c r="Z3" s="212"/>
      <c r="AA3" s="212"/>
      <c r="AB3" s="212"/>
      <c r="AC3" s="212"/>
      <c r="AD3" s="212"/>
      <c r="AE3" s="212"/>
      <c r="AF3" s="212"/>
      <c r="AG3" s="212"/>
      <c r="AH3" s="212" t="s">
        <v>214</v>
      </c>
      <c r="AI3" s="212"/>
      <c r="AJ3" s="212"/>
      <c r="AK3" s="212"/>
      <c r="AL3" s="212">
        <v>4</v>
      </c>
      <c r="AM3" s="212"/>
      <c r="AN3" s="212"/>
      <c r="AO3" s="212"/>
      <c r="AP3" s="212"/>
      <c r="AQ3" s="218"/>
    </row>
    <row r="4" spans="1:43" ht="15" customHeight="1">
      <c r="A4" s="216" t="s">
        <v>210</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5.75" thickBot="1">
      <c r="A6" s="94" t="s">
        <v>2203</v>
      </c>
    </row>
    <row r="7" spans="1:43" ht="15.75" customHeight="1" thickBot="1">
      <c r="A7" s="213" t="s">
        <v>178</v>
      </c>
      <c r="B7" s="214"/>
      <c r="C7" s="214"/>
      <c r="D7" s="214"/>
      <c r="E7" s="214"/>
      <c r="F7" s="214"/>
      <c r="G7" s="214"/>
      <c r="H7" s="214"/>
      <c r="I7" s="214"/>
      <c r="J7" s="214"/>
      <c r="K7" s="214"/>
      <c r="L7" s="214"/>
      <c r="M7" s="215"/>
      <c r="N7" s="200" t="s">
        <v>179</v>
      </c>
      <c r="O7" s="201"/>
      <c r="P7" s="201"/>
      <c r="Q7" s="201"/>
      <c r="R7" s="201"/>
      <c r="S7" s="201"/>
      <c r="T7" s="202"/>
      <c r="U7" s="200" t="s">
        <v>186</v>
      </c>
      <c r="V7" s="201"/>
      <c r="W7" s="201"/>
      <c r="X7" s="201"/>
      <c r="Y7" s="201"/>
      <c r="Z7" s="201"/>
      <c r="AA7" s="201"/>
      <c r="AB7" s="201"/>
      <c r="AC7" s="201"/>
      <c r="AD7" s="201"/>
      <c r="AE7" s="201"/>
      <c r="AF7" s="201"/>
      <c r="AG7" s="201"/>
      <c r="AH7" s="202"/>
      <c r="AI7" s="200" t="s">
        <v>180</v>
      </c>
      <c r="AJ7" s="201"/>
      <c r="AK7" s="201"/>
      <c r="AL7" s="201"/>
      <c r="AM7" s="201"/>
      <c r="AN7" s="202"/>
      <c r="AO7" s="200" t="s">
        <v>181</v>
      </c>
      <c r="AP7" s="201"/>
      <c r="AQ7" s="202"/>
    </row>
    <row r="8" spans="1:43" ht="16.5" customHeight="1">
      <c r="A8" s="189" t="s">
        <v>131</v>
      </c>
      <c r="B8" s="191" t="s">
        <v>188</v>
      </c>
      <c r="C8" s="191" t="s">
        <v>189</v>
      </c>
      <c r="D8" s="196" t="s">
        <v>132</v>
      </c>
      <c r="E8" s="191" t="s">
        <v>190</v>
      </c>
      <c r="F8" s="191" t="s">
        <v>133</v>
      </c>
      <c r="G8" s="191" t="s">
        <v>134</v>
      </c>
      <c r="H8" s="198" t="s">
        <v>202</v>
      </c>
      <c r="I8" s="220"/>
      <c r="J8" s="191" t="s">
        <v>203</v>
      </c>
      <c r="K8" s="191" t="s">
        <v>204</v>
      </c>
      <c r="L8" s="198" t="s">
        <v>205</v>
      </c>
      <c r="M8" s="192" t="s">
        <v>235</v>
      </c>
      <c r="N8" s="203" t="s">
        <v>141</v>
      </c>
      <c r="O8" s="205" t="s">
        <v>142</v>
      </c>
      <c r="P8" s="205" t="s">
        <v>143</v>
      </c>
      <c r="Q8" s="191" t="s">
        <v>191</v>
      </c>
      <c r="R8" s="207" t="s">
        <v>164</v>
      </c>
      <c r="S8" s="207" t="s">
        <v>147</v>
      </c>
      <c r="T8" s="209" t="s">
        <v>148</v>
      </c>
      <c r="U8" s="189" t="s">
        <v>135</v>
      </c>
      <c r="V8" s="101"/>
      <c r="W8" s="191" t="s">
        <v>151</v>
      </c>
      <c r="X8" s="191"/>
      <c r="Y8" s="191"/>
      <c r="Z8" s="191"/>
      <c r="AA8" s="191"/>
      <c r="AB8" s="191"/>
      <c r="AC8" s="191"/>
      <c r="AD8" s="191" t="s">
        <v>195</v>
      </c>
      <c r="AE8" s="196" t="s">
        <v>196</v>
      </c>
      <c r="AF8" s="191" t="s">
        <v>3</v>
      </c>
      <c r="AG8" s="191"/>
      <c r="AH8" s="192"/>
      <c r="AI8" s="193" t="s">
        <v>136</v>
      </c>
      <c r="AJ8" s="205" t="s">
        <v>137</v>
      </c>
      <c r="AK8" s="205" t="s">
        <v>138</v>
      </c>
      <c r="AL8" s="205" t="s">
        <v>227</v>
      </c>
      <c r="AM8" s="205" t="s">
        <v>139</v>
      </c>
      <c r="AN8" s="209" t="s">
        <v>187</v>
      </c>
      <c r="AO8" s="203" t="s">
        <v>140</v>
      </c>
      <c r="AP8" s="191" t="s">
        <v>169</v>
      </c>
      <c r="AQ8" s="192" t="s">
        <v>234</v>
      </c>
    </row>
    <row r="9" spans="1:43" ht="99" customHeight="1" thickBot="1">
      <c r="A9" s="190"/>
      <c r="B9" s="195"/>
      <c r="C9" s="195"/>
      <c r="D9" s="197"/>
      <c r="E9" s="195"/>
      <c r="F9" s="195"/>
      <c r="G9" s="195"/>
      <c r="H9" s="102" t="s">
        <v>201</v>
      </c>
      <c r="I9" s="102" t="s">
        <v>200</v>
      </c>
      <c r="J9" s="195"/>
      <c r="K9" s="195"/>
      <c r="L9" s="199"/>
      <c r="M9" s="219"/>
      <c r="N9" s="204"/>
      <c r="O9" s="206"/>
      <c r="P9" s="206"/>
      <c r="Q9" s="195"/>
      <c r="R9" s="208"/>
      <c r="S9" s="208"/>
      <c r="T9" s="210"/>
      <c r="U9" s="190"/>
      <c r="V9" s="102" t="s">
        <v>170</v>
      </c>
      <c r="W9" s="102" t="s">
        <v>177</v>
      </c>
      <c r="X9" s="102" t="s">
        <v>171</v>
      </c>
      <c r="Y9" s="102" t="s">
        <v>176</v>
      </c>
      <c r="Z9" s="102" t="s">
        <v>174</v>
      </c>
      <c r="AA9" s="102" t="s">
        <v>175</v>
      </c>
      <c r="AB9" s="102" t="s">
        <v>172</v>
      </c>
      <c r="AC9" s="102" t="s">
        <v>173</v>
      </c>
      <c r="AD9" s="195"/>
      <c r="AE9" s="197"/>
      <c r="AF9" s="103" t="s">
        <v>197</v>
      </c>
      <c r="AG9" s="103" t="s">
        <v>198</v>
      </c>
      <c r="AH9" s="104" t="s">
        <v>199</v>
      </c>
      <c r="AI9" s="194"/>
      <c r="AJ9" s="206"/>
      <c r="AK9" s="206"/>
      <c r="AL9" s="206"/>
      <c r="AM9" s="206"/>
      <c r="AN9" s="210"/>
      <c r="AO9" s="204"/>
      <c r="AP9" s="195"/>
      <c r="AQ9" s="211"/>
    </row>
    <row r="10" spans="1:43" ht="60">
      <c r="A10" s="153">
        <v>1</v>
      </c>
      <c r="B10" s="155" t="s">
        <v>19</v>
      </c>
      <c r="C10" s="155" t="s">
        <v>206</v>
      </c>
      <c r="D10" s="159"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155" t="s">
        <v>54</v>
      </c>
      <c r="F10" s="155" t="s">
        <v>236</v>
      </c>
      <c r="G10" s="155" t="s">
        <v>237</v>
      </c>
      <c r="H10" s="155" t="s">
        <v>194</v>
      </c>
      <c r="I10" s="155" t="s">
        <v>238</v>
      </c>
      <c r="J10" s="155" t="s">
        <v>239</v>
      </c>
      <c r="K10" s="155" t="s">
        <v>162</v>
      </c>
      <c r="L10" s="161" t="s">
        <v>167</v>
      </c>
      <c r="M10" s="151" t="s">
        <v>232</v>
      </c>
      <c r="N10" s="163">
        <v>10000</v>
      </c>
      <c r="O10" s="165" t="str">
        <f>_xlfn.IFERROR(VLOOKUP(P10,datos!$AC$2:$AE$7,3,0),"")</f>
        <v>Muy Alta</v>
      </c>
      <c r="P10" s="141">
        <f>+IF(OR(N10="",N10=0),"",IF(N10&lt;=datos!$AD$3,datos!$AC$3,IF(AND(N10&gt;datos!$AD$3,N10&lt;=datos!$AD$4),datos!$AC$4,IF(AND(N10&gt;datos!$AD$4,N10&lt;=datos!$AD$5),datos!$AC$5,IF(AND(N10&gt;datos!$AD$5,N10&lt;=datos!$AD$6),datos!$AC$6,IF(N10&gt;datos!$AD$7,datos!$AC$7,0))))))</f>
        <v>1</v>
      </c>
      <c r="Q10" s="155" t="s">
        <v>144</v>
      </c>
      <c r="R10" s="157" t="str">
        <f>_xlfn.IFERROR(VLOOKUP(Q10,datos!$AB$10:$AC$21,2,0),"")</f>
        <v>Leve</v>
      </c>
      <c r="S10" s="141">
        <f>_xlfn.IFERROR(IF(OR(Q10=datos!$AB$10,Q10=datos!$AB$16),"",VLOOKUP(Q10,datos!$AB$10:$AD$21,3,0)),"")</f>
        <v>0.2</v>
      </c>
      <c r="T10" s="143" t="str">
        <f ca="1">_xlfn.IFERROR(INDIRECT("datos!"&amp;HLOOKUP(R10,calculo_imp,2,FALSE)&amp;VLOOKUP(O10,calculo_prob,2,FALSE)),"")</f>
        <v>Alto</v>
      </c>
      <c r="U10" s="95">
        <v>1</v>
      </c>
      <c r="V10" s="84" t="s">
        <v>246</v>
      </c>
      <c r="W10" s="83" t="s">
        <v>247</v>
      </c>
      <c r="X10" s="83" t="s">
        <v>248</v>
      </c>
      <c r="Y10" s="83" t="s">
        <v>249</v>
      </c>
      <c r="Z10" s="83" t="s">
        <v>250</v>
      </c>
      <c r="AA10" s="83" t="s">
        <v>251</v>
      </c>
      <c r="AB10" s="83" t="s">
        <v>252</v>
      </c>
      <c r="AC10" s="83" t="s">
        <v>253</v>
      </c>
      <c r="AD10" s="83" t="s">
        <v>254</v>
      </c>
      <c r="AE10" s="92" t="str">
        <f>IF(AF10="","",VLOOKUP(AF10,datos!$AT$6:$AU$9,2,0))</f>
        <v>Impacto</v>
      </c>
      <c r="AF10" s="84" t="s">
        <v>82</v>
      </c>
      <c r="AG10" s="84" t="s">
        <v>84</v>
      </c>
      <c r="AH10" s="87">
        <f>IF(AND(AF10="",AG10=""),"",IF(AF10="",0,VLOOKUP(AF10,datos!$AP$3:$AR$7,3,0))+IF(AG10="",0,VLOOKUP(AG10,datos!$AP$3:$AR$7,3,0)))</f>
        <v>0.25</v>
      </c>
      <c r="AI10" s="105" t="str">
        <f>IF(OR(AJ10="",AJ10=0),"",IF(AJ10&lt;=datos!$AC$3,datos!$AE$3,IF(AJ10&lt;=datos!$AC$4,datos!$AE$4,IF(AJ10&lt;=datos!$AC$5,datos!$AE$5,IF(AJ10&lt;=datos!$AC$6,datos!$AE$6,IF(AJ10&lt;=datos!$AC$7,datos!$AE$7,""))))))</f>
        <v>Muy Alta</v>
      </c>
      <c r="AJ10" s="106">
        <f>IF(AE10="","",IF(U10=1,IF(AE10="Probabilidad",P10-(P10*AH10),P10),IF(AE10="Probabilidad",AJ9-(AJ9*AH10),AJ9)))</f>
        <v>1</v>
      </c>
      <c r="AK10" s="107" t="str">
        <f>+IF(AL10&lt;=datos!$AD$11,datos!$AC$11,IF(AL10&lt;=datos!$AD$12,datos!$AC$12,IF(AL10&lt;=datos!$AD$13,datos!$AC$13,IF(AL10&lt;=datos!$AD$14,datos!$AC$14,IF(AL10&lt;=datos!$AD$15,datos!$AC$15,"")))))</f>
        <v>Leve</v>
      </c>
      <c r="AL10" s="106">
        <f>IF(AE10="","",IF(U10=1,IF(AE10="Impacto",S10-(S10*AH10),S10),IF(AE10="Impacto",AL9-(AL9*AH10),AL9)))</f>
        <v>0.15000000000000002</v>
      </c>
      <c r="AM10" s="107" t="str">
        <f aca="true" ca="1" t="shared" si="0" ref="AM10:AM16">_xlfn.IFERROR(INDIRECT("datos!"&amp;HLOOKUP(AK10,calculo_imp,2,FALSE)&amp;VLOOKUP(AI10,calculo_prob,2,FALSE)),"")</f>
        <v>Alto</v>
      </c>
      <c r="AN10" s="145"/>
      <c r="AO10" s="147"/>
      <c r="AP10" s="149"/>
      <c r="AQ10" s="151"/>
    </row>
    <row r="11" spans="1:43" ht="96">
      <c r="A11" s="154"/>
      <c r="B11" s="156"/>
      <c r="C11" s="156"/>
      <c r="D11" s="160"/>
      <c r="E11" s="156"/>
      <c r="F11" s="156"/>
      <c r="G11" s="156"/>
      <c r="H11" s="156"/>
      <c r="I11" s="156"/>
      <c r="J11" s="156"/>
      <c r="K11" s="156"/>
      <c r="L11" s="162"/>
      <c r="M11" s="152"/>
      <c r="N11" s="164"/>
      <c r="O11" s="166"/>
      <c r="P11" s="142"/>
      <c r="Q11" s="156"/>
      <c r="R11" s="158"/>
      <c r="S11" s="142" t="e">
        <f>IF(OR(#REF!=datos!$AB$10,#REF!=datos!$AB$16),"",VLOOKUP(#REF!,datos!$AA$10:$AC$21,3,0))</f>
        <v>#REF!</v>
      </c>
      <c r="T11" s="144"/>
      <c r="U11" s="96">
        <v>2</v>
      </c>
      <c r="V11" s="80" t="s">
        <v>255</v>
      </c>
      <c r="W11" s="79" t="s">
        <v>256</v>
      </c>
      <c r="X11" s="79" t="s">
        <v>248</v>
      </c>
      <c r="Y11" s="79" t="s">
        <v>257</v>
      </c>
      <c r="Z11" s="79" t="s">
        <v>258</v>
      </c>
      <c r="AA11" s="79" t="s">
        <v>259</v>
      </c>
      <c r="AB11" s="79" t="s">
        <v>260</v>
      </c>
      <c r="AC11" s="79" t="s">
        <v>261</v>
      </c>
      <c r="AD11" s="79" t="s">
        <v>254</v>
      </c>
      <c r="AE11" s="91" t="str">
        <f>IF(AF11="","",VLOOKUP(AF11,datos!$AT$6:$AU$9,2,0))</f>
        <v>Impacto</v>
      </c>
      <c r="AF11" s="80" t="s">
        <v>82</v>
      </c>
      <c r="AG11" s="80" t="s">
        <v>84</v>
      </c>
      <c r="AH11" s="88">
        <f>IF(AND(AF11="",AG11=""),"",IF(AF11="",0,VLOOKUP(AF11,datos!$AP$3:$AR$7,3,0))+IF(AG11="",0,VLOOKUP(AG11,datos!$AP$3:$AR$7,3,0)))</f>
        <v>0.25</v>
      </c>
      <c r="AI11" s="108" t="str">
        <f>IF(OR(AJ11="",AJ11=0),"",IF(AJ11&lt;=datos!$AC$3,datos!$AE$3,IF(AJ11&lt;=datos!$AC$4,datos!$AE$4,IF(AJ11&lt;=datos!$AC$5,datos!$AE$5,IF(AJ11&lt;=datos!$AC$6,datos!$AE$6,IF(AJ11&lt;=datos!$AC$7,datos!$AE$7,""))))))</f>
        <v>Muy Alta</v>
      </c>
      <c r="AJ11" s="109">
        <f aca="true" t="shared" si="1" ref="AJ11:AJ16">IF(AE11="","",IF(U11=1,IF(AE11="Probabilidad",P11-(P11*AH11),P11),IF(AE11="Probabilidad",AJ10-(AJ10*AH11),AJ10)))</f>
        <v>1</v>
      </c>
      <c r="AK11" s="110" t="str">
        <f>+IF(AL11&lt;=datos!$AD$11,datos!$AC$11,IF(AL11&lt;=datos!$AD$12,datos!$AC$12,IF(AL11&lt;=datos!$AD$13,datos!$AC$13,IF(AL11&lt;=datos!$AD$14,datos!$AC$14,IF(AL11&lt;=datos!$AD$15,datos!$AC$15,"")))))</f>
        <v>Leve</v>
      </c>
      <c r="AL11" s="109">
        <f aca="true" t="shared" si="2" ref="AL11:AL16">IF(AE11="","",IF(U11=1,IF(AE11="Impacto",S11-(S11*AH11),S11),IF(AE11="Impacto",AL10-(AL10*AH11),AL10)))</f>
        <v>0.11250000000000002</v>
      </c>
      <c r="AM11" s="110" t="str">
        <f ca="1" t="shared" si="0"/>
        <v>Alto</v>
      </c>
      <c r="AN11" s="146"/>
      <c r="AO11" s="148"/>
      <c r="AP11" s="150"/>
      <c r="AQ11" s="152"/>
    </row>
    <row r="12" spans="1:43" ht="84">
      <c r="A12" s="154"/>
      <c r="B12" s="156"/>
      <c r="C12" s="156"/>
      <c r="D12" s="160"/>
      <c r="E12" s="156"/>
      <c r="F12" s="156"/>
      <c r="G12" s="156"/>
      <c r="H12" s="156"/>
      <c r="I12" s="156"/>
      <c r="J12" s="156"/>
      <c r="K12" s="156"/>
      <c r="L12" s="162"/>
      <c r="M12" s="152"/>
      <c r="N12" s="164"/>
      <c r="O12" s="166"/>
      <c r="P12" s="142"/>
      <c r="Q12" s="156"/>
      <c r="R12" s="158"/>
      <c r="S12" s="142" t="e">
        <f>IF(OR(#REF!=datos!$AB$10,#REF!=datos!$AB$16),"",VLOOKUP(#REF!,datos!$AA$10:$AC$21,3,0))</f>
        <v>#REF!</v>
      </c>
      <c r="T12" s="144"/>
      <c r="U12" s="96">
        <v>3</v>
      </c>
      <c r="V12" s="80" t="s">
        <v>262</v>
      </c>
      <c r="W12" s="79" t="s">
        <v>263</v>
      </c>
      <c r="X12" s="79" t="s">
        <v>264</v>
      </c>
      <c r="Y12" s="79" t="s">
        <v>265</v>
      </c>
      <c r="Z12" s="79" t="s">
        <v>266</v>
      </c>
      <c r="AA12" s="79" t="s">
        <v>267</v>
      </c>
      <c r="AB12" s="79" t="s">
        <v>268</v>
      </c>
      <c r="AC12" s="79" t="s">
        <v>269</v>
      </c>
      <c r="AD12" s="79" t="s">
        <v>254</v>
      </c>
      <c r="AE12" s="91" t="str">
        <f>IF(AF12="","",VLOOKUP(AF12,datos!$AT$6:$AU$9,2,0))</f>
        <v>Impacto</v>
      </c>
      <c r="AF12" s="80" t="s">
        <v>82</v>
      </c>
      <c r="AG12" s="80" t="s">
        <v>84</v>
      </c>
      <c r="AH12" s="88">
        <f>IF(AND(AF12="",AG12=""),"",IF(AF12="",0,VLOOKUP(AF12,datos!$AP$3:$AR$7,3,0))+IF(AG12="",0,VLOOKUP(AG12,datos!$AP$3:$AR$7,3,0)))</f>
        <v>0.25</v>
      </c>
      <c r="AI12" s="108" t="str">
        <f>IF(OR(AJ12="",AJ12=0),"",IF(AJ12&lt;=datos!$AC$3,datos!$AE$3,IF(AJ12&lt;=datos!$AC$4,datos!$AE$4,IF(AJ12&lt;=datos!$AC$5,datos!$AE$5,IF(AJ12&lt;=datos!$AC$6,datos!$AE$6,IF(AJ12&lt;=datos!$AC$7,datos!$AE$7,""))))))</f>
        <v>Muy Alta</v>
      </c>
      <c r="AJ12" s="109">
        <f t="shared" si="1"/>
        <v>1</v>
      </c>
      <c r="AK12" s="110" t="str">
        <f>+IF(AL12&lt;=datos!$AD$11,datos!$AC$11,IF(AL12&lt;=datos!$AD$12,datos!$AC$12,IF(AL12&lt;=datos!$AD$13,datos!$AC$13,IF(AL12&lt;=datos!$AD$14,datos!$AC$14,IF(AL12&lt;=datos!$AD$15,datos!$AC$15,"")))))</f>
        <v>Leve</v>
      </c>
      <c r="AL12" s="109">
        <f t="shared" si="2"/>
        <v>0.084375</v>
      </c>
      <c r="AM12" s="110" t="str">
        <f ca="1" t="shared" si="0"/>
        <v>Alto</v>
      </c>
      <c r="AN12" s="146"/>
      <c r="AO12" s="148"/>
      <c r="AP12" s="150"/>
      <c r="AQ12" s="152"/>
    </row>
    <row r="13" spans="1:43" ht="96.75" thickBot="1">
      <c r="A13" s="154"/>
      <c r="B13" s="156"/>
      <c r="C13" s="156"/>
      <c r="D13" s="160"/>
      <c r="E13" s="156"/>
      <c r="F13" s="156"/>
      <c r="G13" s="156"/>
      <c r="H13" s="156"/>
      <c r="I13" s="156"/>
      <c r="J13" s="156"/>
      <c r="K13" s="156"/>
      <c r="L13" s="162"/>
      <c r="M13" s="152"/>
      <c r="N13" s="164"/>
      <c r="O13" s="166"/>
      <c r="P13" s="142"/>
      <c r="Q13" s="156"/>
      <c r="R13" s="158"/>
      <c r="S13" s="142" t="e">
        <f>IF(OR(#REF!=datos!$AB$10,#REF!=datos!$AB$16),"",VLOOKUP(#REF!,datos!$AA$10:$AC$21,3,0))</f>
        <v>#REF!</v>
      </c>
      <c r="T13" s="144"/>
      <c r="U13" s="96">
        <v>4</v>
      </c>
      <c r="V13" s="80" t="s">
        <v>270</v>
      </c>
      <c r="W13" s="79" t="s">
        <v>271</v>
      </c>
      <c r="X13" s="79" t="s">
        <v>264</v>
      </c>
      <c r="Y13" s="79" t="s">
        <v>272</v>
      </c>
      <c r="Z13" s="79" t="s">
        <v>273</v>
      </c>
      <c r="AA13" s="79" t="s">
        <v>274</v>
      </c>
      <c r="AB13" s="79" t="s">
        <v>275</v>
      </c>
      <c r="AC13" s="79" t="s">
        <v>276</v>
      </c>
      <c r="AD13" s="79" t="s">
        <v>254</v>
      </c>
      <c r="AE13" s="91" t="str">
        <f>IF(AF13="","",VLOOKUP(AF13,datos!$AT$6:$AU$9,2,0))</f>
        <v>Impacto</v>
      </c>
      <c r="AF13" s="80" t="s">
        <v>82</v>
      </c>
      <c r="AG13" s="80" t="s">
        <v>84</v>
      </c>
      <c r="AH13" s="88">
        <f>IF(AND(AF13="",AG13=""),"",IF(AF13="",0,VLOOKUP(AF13,datos!$AP$3:$AR$7,3,0))+IF(AG13="",0,VLOOKUP(AG13,datos!$AP$3:$AR$7,3,0)))</f>
        <v>0.25</v>
      </c>
      <c r="AI13" s="108" t="str">
        <f>IF(OR(AJ13="",AJ13=0),"",IF(AJ13&lt;=datos!$AC$3,datos!$AE$3,IF(AJ13&lt;=datos!$AC$4,datos!$AE$4,IF(AJ13&lt;=datos!$AC$5,datos!$AE$5,IF(AJ13&lt;=datos!$AC$6,datos!$AE$6,IF(AJ13&lt;=datos!$AC$7,datos!$AE$7,""))))))</f>
        <v>Muy Alta</v>
      </c>
      <c r="AJ13" s="109">
        <f t="shared" si="1"/>
        <v>1</v>
      </c>
      <c r="AK13" s="110" t="str">
        <f>+IF(AL13&lt;=datos!$AD$11,datos!$AC$11,IF(AL13&lt;=datos!$AD$12,datos!$AC$12,IF(AL13&lt;=datos!$AD$13,datos!$AC$13,IF(AL13&lt;=datos!$AD$14,datos!$AC$14,IF(AL13&lt;=datos!$AD$15,datos!$AC$15,"")))))</f>
        <v>Leve</v>
      </c>
      <c r="AL13" s="109">
        <f t="shared" si="2"/>
        <v>0.06328125000000001</v>
      </c>
      <c r="AM13" s="110" t="str">
        <f ca="1" t="shared" si="0"/>
        <v>Alto</v>
      </c>
      <c r="AN13" s="146"/>
      <c r="AO13" s="148"/>
      <c r="AP13" s="150"/>
      <c r="AQ13" s="152"/>
    </row>
    <row r="14" spans="1:43" ht="72">
      <c r="A14" s="170">
        <v>2</v>
      </c>
      <c r="B14" s="171" t="s">
        <v>19</v>
      </c>
      <c r="C14" s="155" t="s">
        <v>206</v>
      </c>
      <c r="D14" s="159"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171" t="s">
        <v>54</v>
      </c>
      <c r="F14" s="171" t="s">
        <v>240</v>
      </c>
      <c r="G14" s="171" t="s">
        <v>241</v>
      </c>
      <c r="H14" s="155" t="s">
        <v>194</v>
      </c>
      <c r="I14" s="155" t="s">
        <v>238</v>
      </c>
      <c r="J14" s="171" t="s">
        <v>242</v>
      </c>
      <c r="K14" s="171" t="s">
        <v>162</v>
      </c>
      <c r="L14" s="172" t="s">
        <v>167</v>
      </c>
      <c r="M14" s="173" t="s">
        <v>232</v>
      </c>
      <c r="N14" s="174">
        <v>12</v>
      </c>
      <c r="O14" s="175" t="str">
        <f>_xlfn.IFERROR(VLOOKUP(P14,datos!$AC$2:$AE$7,3,0),"")</f>
        <v>Baja</v>
      </c>
      <c r="P14" s="168">
        <f>+IF(OR(N14="",N14=0),"",IF(N14&lt;=datos!$AD$3,datos!$AC$3,IF(AND(N14&gt;datos!$AD$3,N14&lt;=datos!$AD$4),datos!$AC$4,IF(AND(N14&gt;datos!$AD$4,N14&lt;=datos!$AD$5),datos!$AC$5,IF(AND(N14&gt;datos!$AD$5,N14&lt;=datos!$AD$6),datos!$AC$6,IF(N14&gt;datos!$AD$7,datos!$AC$7,0))))))</f>
        <v>0.4</v>
      </c>
      <c r="Q14" s="171" t="s">
        <v>144</v>
      </c>
      <c r="R14" s="167" t="str">
        <f>_xlfn.IFERROR(VLOOKUP(Q14,datos!$AB$10:$AC$21,2,0),"")</f>
        <v>Leve</v>
      </c>
      <c r="S14" s="168">
        <f>_xlfn.IFERROR(IF(OR(Q14=datos!$AB$10,Q14=datos!$AB$16),"",VLOOKUP(Q14,datos!$AB$10:$AD$21,3,0)),"")</f>
        <v>0.2</v>
      </c>
      <c r="T14" s="169" t="str">
        <f ca="1">_xlfn.IFERROR(INDIRECT("datos!"&amp;HLOOKUP(R14,calculo_imp,2,FALSE)&amp;VLOOKUP(O14,calculo_prob,2,FALSE)),"")</f>
        <v>Bajo</v>
      </c>
      <c r="U14" s="98">
        <v>1</v>
      </c>
      <c r="V14" s="82" t="s">
        <v>277</v>
      </c>
      <c r="W14" s="81" t="s">
        <v>278</v>
      </c>
      <c r="X14" s="81" t="s">
        <v>279</v>
      </c>
      <c r="Y14" s="81" t="s">
        <v>280</v>
      </c>
      <c r="Z14" s="81" t="s">
        <v>281</v>
      </c>
      <c r="AA14" s="81" t="s">
        <v>282</v>
      </c>
      <c r="AB14" s="81" t="s">
        <v>283</v>
      </c>
      <c r="AC14" s="81" t="s">
        <v>253</v>
      </c>
      <c r="AD14" s="81" t="s">
        <v>254</v>
      </c>
      <c r="AE14" s="90" t="str">
        <f>IF(AF14="","",VLOOKUP(AF14,datos!$AT$6:$AU$9,2,0))</f>
        <v>Probabilidad</v>
      </c>
      <c r="AF14" s="82" t="s">
        <v>81</v>
      </c>
      <c r="AG14" s="82" t="s">
        <v>84</v>
      </c>
      <c r="AH14" s="87">
        <f>IF(AND(AF14="",AG14=""),"",IF(AF14="",0,VLOOKUP(AF14,datos!$AP$3:$AR$7,3,0))+IF(AG14="",0,VLOOKUP(AG14,datos!$AP$3:$AR$7,3,0)))</f>
        <v>0.3</v>
      </c>
      <c r="AI14" s="113" t="str">
        <f>IF(OR(AJ14="",AJ14=0),"",IF(AJ14&lt;=datos!$AC$3,datos!$AE$3,IF(AJ14&lt;=datos!$AC$4,datos!$AE$4,IF(AJ14&lt;=datos!$AC$5,datos!$AE$5,IF(AJ14&lt;=datos!$AC$6,datos!$AE$6,IF(AJ14&lt;=datos!$AC$7,datos!$AE$7,""))))))</f>
        <v>Baja</v>
      </c>
      <c r="AJ14" s="106">
        <f>IF(AE14="","",IF(U14=1,IF(AE14="Probabilidad",P14-(P14*AH14),P14),IF(AE14="Probabilidad",#REF!-(#REF!*AH14),#REF!)))</f>
        <v>0.28</v>
      </c>
      <c r="AK14" s="107" t="str">
        <f>+IF(AL14&lt;=datos!$AD$11,datos!$AC$11,IF(AL14&lt;=datos!$AD$12,datos!$AC$12,IF(AL14&lt;=datos!$AD$13,datos!$AC$13,IF(AL14&lt;=datos!$AD$14,datos!$AC$14,IF(AL14&lt;=datos!$AD$15,datos!$AC$15,"")))))</f>
        <v>Leve</v>
      </c>
      <c r="AL14" s="106">
        <f>IF(AE14="","",IF(U14=1,IF(AE14="Impacto",S14-(S14*AH14),S14),IF(AE14="Impacto",#REF!-(#REF!*AH14),#REF!)))</f>
        <v>0.2</v>
      </c>
      <c r="AM14" s="107" t="str">
        <f ca="1" t="shared" si="0"/>
        <v>Bajo</v>
      </c>
      <c r="AN14" s="145"/>
      <c r="AO14" s="147"/>
      <c r="AP14" s="149"/>
      <c r="AQ14" s="151"/>
    </row>
    <row r="15" spans="1:43" ht="60">
      <c r="A15" s="154"/>
      <c r="B15" s="156"/>
      <c r="C15" s="156"/>
      <c r="D15" s="160"/>
      <c r="E15" s="156"/>
      <c r="F15" s="156"/>
      <c r="G15" s="156"/>
      <c r="H15" s="156"/>
      <c r="I15" s="156"/>
      <c r="J15" s="156"/>
      <c r="K15" s="156"/>
      <c r="L15" s="162"/>
      <c r="M15" s="152"/>
      <c r="N15" s="164"/>
      <c r="O15" s="166"/>
      <c r="P15" s="142"/>
      <c r="Q15" s="156"/>
      <c r="R15" s="158"/>
      <c r="S15" s="142" t="e">
        <f>IF(OR(#REF!=datos!$AB$10,#REF!=datos!$AB$16),"",VLOOKUP(#REF!,datos!$AA$10:$AC$21,3,0))</f>
        <v>#REF!</v>
      </c>
      <c r="T15" s="144"/>
      <c r="U15" s="96">
        <v>2</v>
      </c>
      <c r="V15" s="80" t="s">
        <v>284</v>
      </c>
      <c r="W15" s="79" t="s">
        <v>278</v>
      </c>
      <c r="X15" s="79" t="s">
        <v>279</v>
      </c>
      <c r="Y15" s="79" t="s">
        <v>285</v>
      </c>
      <c r="Z15" s="79" t="s">
        <v>286</v>
      </c>
      <c r="AA15" s="79" t="s">
        <v>287</v>
      </c>
      <c r="AB15" s="79" t="s">
        <v>283</v>
      </c>
      <c r="AC15" s="79" t="s">
        <v>253</v>
      </c>
      <c r="AD15" s="79" t="s">
        <v>254</v>
      </c>
      <c r="AE15" s="91" t="str">
        <f>IF(AF15="","",VLOOKUP(AF15,datos!$AT$6:$AU$9,2,0))</f>
        <v>Probabilidad</v>
      </c>
      <c r="AF15" s="80" t="s">
        <v>81</v>
      </c>
      <c r="AG15" s="80" t="s">
        <v>84</v>
      </c>
      <c r="AH15" s="88">
        <f>IF(AND(AF15="",AG15=""),"",IF(AF15="",0,VLOOKUP(AF15,datos!$AP$3:$AR$7,3,0))+IF(AG15="",0,VLOOKUP(AG15,datos!$AP$3:$AR$7,3,0)))</f>
        <v>0.3</v>
      </c>
      <c r="AI15" s="114" t="str">
        <f>IF(OR(AJ15="",AJ15=0),"",IF(AJ15&lt;=datos!$AC$3,datos!$AE$3,IF(AJ15&lt;=datos!$AC$4,datos!$AE$4,IF(AJ15&lt;=datos!$AC$5,datos!$AE$5,IF(AJ15&lt;=datos!$AC$6,datos!$AE$6,IF(AJ15&lt;=datos!$AC$7,datos!$AE$7,""))))))</f>
        <v>Muy Baja</v>
      </c>
      <c r="AJ15" s="109">
        <f t="shared" si="1"/>
        <v>0.196</v>
      </c>
      <c r="AK15" s="110" t="str">
        <f>+IF(AL15&lt;=datos!$AD$11,datos!$AC$11,IF(AL15&lt;=datos!$AD$12,datos!$AC$12,IF(AL15&lt;=datos!$AD$13,datos!$AC$13,IF(AL15&lt;=datos!$AD$14,datos!$AC$14,IF(AL15&lt;=datos!$AD$15,datos!$AC$15,"")))))</f>
        <v>Leve</v>
      </c>
      <c r="AL15" s="109">
        <f t="shared" si="2"/>
        <v>0.2</v>
      </c>
      <c r="AM15" s="110" t="str">
        <f ca="1" t="shared" si="0"/>
        <v>Bajo</v>
      </c>
      <c r="AN15" s="146"/>
      <c r="AO15" s="148"/>
      <c r="AP15" s="150"/>
      <c r="AQ15" s="152"/>
    </row>
    <row r="16" spans="1:43" ht="72.75" thickBot="1">
      <c r="A16" s="154"/>
      <c r="B16" s="156"/>
      <c r="C16" s="156"/>
      <c r="D16" s="160"/>
      <c r="E16" s="156"/>
      <c r="F16" s="156"/>
      <c r="G16" s="156"/>
      <c r="H16" s="156"/>
      <c r="I16" s="156"/>
      <c r="J16" s="156"/>
      <c r="K16" s="156"/>
      <c r="L16" s="162"/>
      <c r="M16" s="152"/>
      <c r="N16" s="164"/>
      <c r="O16" s="166"/>
      <c r="P16" s="142"/>
      <c r="Q16" s="156"/>
      <c r="R16" s="158"/>
      <c r="S16" s="142" t="e">
        <f>IF(OR(#REF!=datos!$AB$10,#REF!=datos!$AB$16),"",VLOOKUP(#REF!,datos!$AA$10:$AC$21,3,0))</f>
        <v>#REF!</v>
      </c>
      <c r="T16" s="144"/>
      <c r="U16" s="96">
        <v>3</v>
      </c>
      <c r="V16" s="80" t="s">
        <v>288</v>
      </c>
      <c r="W16" s="79" t="s">
        <v>289</v>
      </c>
      <c r="X16" s="79" t="s">
        <v>279</v>
      </c>
      <c r="Y16" s="79" t="s">
        <v>290</v>
      </c>
      <c r="Z16" s="79" t="s">
        <v>291</v>
      </c>
      <c r="AA16" s="79" t="s">
        <v>292</v>
      </c>
      <c r="AB16" s="79" t="s">
        <v>283</v>
      </c>
      <c r="AC16" s="79" t="s">
        <v>253</v>
      </c>
      <c r="AD16" s="79" t="s">
        <v>254</v>
      </c>
      <c r="AE16" s="91" t="str">
        <f>IF(AF16="","",VLOOKUP(AF16,datos!$AT$6:$AU$9,2,0))</f>
        <v>Probabilidad</v>
      </c>
      <c r="AF16" s="80" t="s">
        <v>81</v>
      </c>
      <c r="AG16" s="80" t="s">
        <v>84</v>
      </c>
      <c r="AH16" s="88">
        <f>IF(AND(AF16="",AG16=""),"",IF(AF16="",0,VLOOKUP(AF16,datos!$AP$3:$AR$7,3,0))+IF(AG16="",0,VLOOKUP(AG16,datos!$AP$3:$AR$7,3,0)))</f>
        <v>0.3</v>
      </c>
      <c r="AI16" s="114" t="str">
        <f>IF(OR(AJ16="",AJ16=0),"",IF(AJ16&lt;=datos!$AC$3,datos!$AE$3,IF(AJ16&lt;=datos!$AC$4,datos!$AE$4,IF(AJ16&lt;=datos!$AC$5,datos!$AE$5,IF(AJ16&lt;=datos!$AC$6,datos!$AE$6,IF(AJ16&lt;=datos!$AC$7,datos!$AE$7,""))))))</f>
        <v>Muy Baja</v>
      </c>
      <c r="AJ16" s="109">
        <f t="shared" si="1"/>
        <v>0.13720000000000002</v>
      </c>
      <c r="AK16" s="110" t="str">
        <f>+IF(AL16&lt;=datos!$AD$11,datos!$AC$11,IF(AL16&lt;=datos!$AD$12,datos!$AC$12,IF(AL16&lt;=datos!$AD$13,datos!$AC$13,IF(AL16&lt;=datos!$AD$14,datos!$AC$14,IF(AL16&lt;=datos!$AD$15,datos!$AC$15,"")))))</f>
        <v>Leve</v>
      </c>
      <c r="AL16" s="109">
        <f t="shared" si="2"/>
        <v>0.2</v>
      </c>
      <c r="AM16" s="110" t="str">
        <f ca="1" t="shared" si="0"/>
        <v>Bajo</v>
      </c>
      <c r="AN16" s="146"/>
      <c r="AO16" s="148"/>
      <c r="AP16" s="150"/>
      <c r="AQ16" s="152"/>
    </row>
    <row r="17" spans="1:43" ht="60">
      <c r="A17" s="153">
        <v>3</v>
      </c>
      <c r="B17" s="155" t="s">
        <v>19</v>
      </c>
      <c r="C17" s="155" t="s">
        <v>208</v>
      </c>
      <c r="D17" s="159" t="str">
        <f>_xlfn.IFERROR(VLOOKUP(B17,datos!$B$1:$C$21,2,0),"")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7" s="155" t="s">
        <v>54</v>
      </c>
      <c r="F17" s="155" t="s">
        <v>243</v>
      </c>
      <c r="G17" s="155" t="s">
        <v>244</v>
      </c>
      <c r="H17" s="155" t="s">
        <v>194</v>
      </c>
      <c r="I17" s="155" t="s">
        <v>238</v>
      </c>
      <c r="J17" s="155" t="s">
        <v>245</v>
      </c>
      <c r="K17" s="155" t="s">
        <v>162</v>
      </c>
      <c r="L17" s="161" t="s">
        <v>167</v>
      </c>
      <c r="M17" s="151" t="s">
        <v>230</v>
      </c>
      <c r="N17" s="163">
        <v>5000</v>
      </c>
      <c r="O17" s="165" t="str">
        <f>_xlfn.IFERROR(VLOOKUP(P17,datos!$AC$2:$AE$7,3,0),"")</f>
        <v>Alta</v>
      </c>
      <c r="P17" s="141">
        <f>+IF(OR(N17="",N17=0),"",IF(N17&lt;=datos!$AD$3,datos!$AC$3,IF(AND(N17&gt;datos!$AD$3,N17&lt;=datos!$AD$4),datos!$AC$4,IF(AND(N17&gt;datos!$AD$4,N17&lt;=datos!$AD$5),datos!$AC$5,IF(AND(N17&gt;datos!$AD$5,N17&lt;=datos!$AD$6),datos!$AC$6,IF(N17&gt;datos!$AD$7,datos!$AC$7,0))))))</f>
        <v>0.8</v>
      </c>
      <c r="Q17" s="155" t="s">
        <v>144</v>
      </c>
      <c r="R17" s="157" t="str">
        <f>_xlfn.IFERROR(VLOOKUP(Q17,datos!$AB$10:$AC$21,2,0),"")</f>
        <v>Leve</v>
      </c>
      <c r="S17" s="141">
        <f>_xlfn.IFERROR(IF(OR(Q17=datos!$AB$10,Q17=datos!$AB$16),"",VLOOKUP(Q17,datos!$AB$10:$AD$21,3,0)),"")</f>
        <v>0.2</v>
      </c>
      <c r="T17" s="143" t="str">
        <f ca="1">_xlfn.IFERROR(INDIRECT("datos!"&amp;HLOOKUP(R17,calculo_imp,2,FALSE)&amp;VLOOKUP(O17,calculo_prob,2,FALSE)),"")</f>
        <v>Moderado</v>
      </c>
      <c r="U17" s="95">
        <v>1</v>
      </c>
      <c r="V17" s="84" t="s">
        <v>293</v>
      </c>
      <c r="W17" s="83" t="s">
        <v>294</v>
      </c>
      <c r="X17" s="83" t="s">
        <v>248</v>
      </c>
      <c r="Y17" s="83" t="s">
        <v>295</v>
      </c>
      <c r="Z17" s="83" t="s">
        <v>296</v>
      </c>
      <c r="AA17" s="83" t="s">
        <v>297</v>
      </c>
      <c r="AB17" s="83" t="s">
        <v>298</v>
      </c>
      <c r="AC17" s="83" t="s">
        <v>299</v>
      </c>
      <c r="AD17" s="83" t="s">
        <v>254</v>
      </c>
      <c r="AE17" s="92" t="str">
        <f>IF(AF17="","",VLOOKUP(AF17,datos!$AT$6:$AU$9,2,0))</f>
        <v>Probabilidad</v>
      </c>
      <c r="AF17" s="84" t="s">
        <v>81</v>
      </c>
      <c r="AG17" s="84" t="s">
        <v>84</v>
      </c>
      <c r="AH17" s="87">
        <f>IF(AND(AF17="",AG17=""),"",IF(AF17="",0,VLOOKUP(AF17,datos!$AP$3:$AR$7,3,0))+IF(AG17="",0,VLOOKUP(AG17,datos!$AP$3:$AR$7,3,0)))</f>
        <v>0.3</v>
      </c>
      <c r="AI17" s="113" t="str">
        <f>IF(OR(AJ17="",AJ17=0),"",IF(AJ17&lt;=datos!$AC$3,datos!$AE$3,IF(AJ17&lt;=datos!$AC$4,datos!$AE$4,IF(AJ17&lt;=datos!$AC$5,datos!$AE$5,IF(AJ17&lt;=datos!$AC$6,datos!$AE$6,IF(AJ17&lt;=datos!$AC$7,datos!$AE$7,""))))))</f>
        <v>Media</v>
      </c>
      <c r="AJ17" s="106">
        <f>IF(AE17="","",IF(U17=1,IF(AE17="Probabilidad",P17-(P17*AH17),P17),IF(AE17="Probabilidad",#REF!-(#REF!*AH17),#REF!)))</f>
        <v>0.56</v>
      </c>
      <c r="AK17" s="107" t="str">
        <f>+IF(AL17&lt;=datos!$AD$11,datos!$AC$11,IF(AL17&lt;=datos!$AD$12,datos!$AC$12,IF(AL17&lt;=datos!$AD$13,datos!$AC$13,IF(AL17&lt;=datos!$AD$14,datos!$AC$14,IF(AL17&lt;=datos!$AD$15,datos!$AC$15,"")))))</f>
        <v>Leve</v>
      </c>
      <c r="AL17" s="106">
        <f>IF(AE17="","",IF(U17=1,IF(AE17="Impacto",S17-(S17*AH17),S17),IF(AE17="Impacto",#REF!-(#REF!*AH17),#REF!)))</f>
        <v>0.2</v>
      </c>
      <c r="AM17" s="107" t="str">
        <f ca="1">_xlfn.IFERROR(INDIRECT("datos!"&amp;HLOOKUP(AK17,calculo_imp,2,FALSE)&amp;VLOOKUP(AI17,calculo_prob,2,FALSE)),"")</f>
        <v>Moderado</v>
      </c>
      <c r="AN17" s="145"/>
      <c r="AO17" s="147"/>
      <c r="AP17" s="149"/>
      <c r="AQ17" s="151"/>
    </row>
    <row r="18" spans="1:43" ht="60.75" thickBot="1">
      <c r="A18" s="154"/>
      <c r="B18" s="156"/>
      <c r="C18" s="156"/>
      <c r="D18" s="160"/>
      <c r="E18" s="156"/>
      <c r="F18" s="156"/>
      <c r="G18" s="156"/>
      <c r="H18" s="156"/>
      <c r="I18" s="156"/>
      <c r="J18" s="156"/>
      <c r="K18" s="156"/>
      <c r="L18" s="162"/>
      <c r="M18" s="152"/>
      <c r="N18" s="164"/>
      <c r="O18" s="166"/>
      <c r="P18" s="142"/>
      <c r="Q18" s="156"/>
      <c r="R18" s="158"/>
      <c r="S18" s="142" t="e">
        <f>IF(OR(#REF!=datos!$AB$10,#REF!=datos!$AB$16),"",VLOOKUP(#REF!,datos!$AA$10:$AC$21,3,0))</f>
        <v>#REF!</v>
      </c>
      <c r="T18" s="144"/>
      <c r="U18" s="96">
        <v>2</v>
      </c>
      <c r="V18" s="80" t="s">
        <v>300</v>
      </c>
      <c r="W18" s="79" t="s">
        <v>301</v>
      </c>
      <c r="X18" s="79" t="s">
        <v>248</v>
      </c>
      <c r="Y18" s="79" t="s">
        <v>302</v>
      </c>
      <c r="Z18" s="79" t="s">
        <v>303</v>
      </c>
      <c r="AA18" s="79" t="s">
        <v>304</v>
      </c>
      <c r="AB18" s="79" t="s">
        <v>305</v>
      </c>
      <c r="AC18" s="79" t="s">
        <v>306</v>
      </c>
      <c r="AD18" s="79" t="s">
        <v>254</v>
      </c>
      <c r="AE18" s="91" t="str">
        <f>IF(AF18="","",VLOOKUP(AF18,datos!$AT$6:$AU$9,2,0))</f>
        <v>Probabilidad</v>
      </c>
      <c r="AF18" s="80" t="s">
        <v>81</v>
      </c>
      <c r="AG18" s="80" t="s">
        <v>84</v>
      </c>
      <c r="AH18" s="88">
        <f>IF(AND(AF18="",AG18=""),"",IF(AF18="",0,VLOOKUP(AF18,datos!$AP$3:$AR$7,3,0))+IF(AG18="",0,VLOOKUP(AG18,datos!$AP$3:$AR$7,3,0)))</f>
        <v>0.3</v>
      </c>
      <c r="AI18" s="114" t="str">
        <f>IF(OR(AJ18="",AJ18=0),"",IF(AJ18&lt;=datos!$AC$3,datos!$AE$3,IF(AJ18&lt;=datos!$AC$4,datos!$AE$4,IF(AJ18&lt;=datos!$AC$5,datos!$AE$5,IF(AJ18&lt;=datos!$AC$6,datos!$AE$6,IF(AJ18&lt;=datos!$AC$7,datos!$AE$7,""))))))</f>
        <v>Baja</v>
      </c>
      <c r="AJ18" s="109">
        <f>IF(AE18="","",IF(U18=1,IF(AE18="Probabilidad",P18-(P18*AH18),P18),IF(AE18="Probabilidad",AJ17-(AJ17*AH18),AJ17)))</f>
        <v>0.392</v>
      </c>
      <c r="AK18" s="110" t="str">
        <f>+IF(AL18&lt;=datos!$AD$11,datos!$AC$11,IF(AL18&lt;=datos!$AD$12,datos!$AC$12,IF(AL18&lt;=datos!$AD$13,datos!$AC$13,IF(AL18&lt;=datos!$AD$14,datos!$AC$14,IF(AL18&lt;=datos!$AD$15,datos!$AC$15,"")))))</f>
        <v>Leve</v>
      </c>
      <c r="AL18" s="109">
        <f>IF(AE18="","",IF(U18=1,IF(AE18="Impacto",S18-(S18*AH18),S18),IF(AE18="Impacto",AL17-(AL17*AH18),AL17)))</f>
        <v>0.2</v>
      </c>
      <c r="AM18" s="110" t="str">
        <f ca="1">_xlfn.IFERROR(INDIRECT("datos!"&amp;HLOOKUP(AK18,calculo_imp,2,FALSE)&amp;VLOOKUP(AI18,calculo_prob,2,FALSE)),"")</f>
        <v>Bajo</v>
      </c>
      <c r="AN18" s="146"/>
      <c r="AO18" s="148"/>
      <c r="AP18" s="150"/>
      <c r="AQ18" s="152"/>
    </row>
    <row r="19" spans="1:43" ht="60">
      <c r="A19" s="153">
        <v>4</v>
      </c>
      <c r="B19" s="155" t="s">
        <v>31</v>
      </c>
      <c r="C19" s="155" t="s">
        <v>209</v>
      </c>
      <c r="D19" s="159" t="str">
        <f>_xlfn.IFERROR(VLOOKUP(B19,datos!$B$1:$C$21,2,0),"")</f>
        <v>Administrar los bienes de propiedad, planta y equipo de la entidad y la prestación de los servicios administrativos en todos los procesos y sedes en custodia, con el fin de satisfacer las necesidades para el funcionamiento de la entidad durante la vigencia.</v>
      </c>
      <c r="E19" s="155" t="s">
        <v>55</v>
      </c>
      <c r="F19" s="155" t="s">
        <v>307</v>
      </c>
      <c r="G19" s="155" t="s">
        <v>308</v>
      </c>
      <c r="H19" s="155" t="s">
        <v>194</v>
      </c>
      <c r="I19" s="155" t="s">
        <v>309</v>
      </c>
      <c r="J19" s="155" t="s">
        <v>310</v>
      </c>
      <c r="K19" s="155" t="s">
        <v>162</v>
      </c>
      <c r="L19" s="161" t="s">
        <v>167</v>
      </c>
      <c r="M19" s="151" t="s">
        <v>12</v>
      </c>
      <c r="N19" s="163">
        <v>600</v>
      </c>
      <c r="O19" s="165" t="str">
        <f>_xlfn.IFERROR(VLOOKUP(P19,datos!$AC$2:$AE$7,3,0),"")</f>
        <v>Alta</v>
      </c>
      <c r="P19" s="141">
        <f>+IF(OR(N19="",N19=0),"",IF(N19&lt;=datos!$AD$3,datos!$AC$3,IF(AND(N19&gt;datos!$AD$3,N19&lt;=datos!$AD$4),datos!$AC$4,IF(AND(N19&gt;datos!$AD$4,N19&lt;=datos!$AD$5),datos!$AC$5,IF(AND(N19&gt;datos!$AD$5,N19&lt;=datos!$AD$6),datos!$AC$6,IF(N19&gt;datos!$AD$7,datos!$AC$7,0))))))</f>
        <v>0.8</v>
      </c>
      <c r="Q19" s="155" t="s">
        <v>73</v>
      </c>
      <c r="R19" s="157" t="str">
        <f>_xlfn.IFERROR(VLOOKUP(Q19,datos!$AB$10:$AC$21,2,0),"")</f>
        <v>Mayor</v>
      </c>
      <c r="S19" s="141">
        <f>_xlfn.IFERROR(IF(OR(Q19=datos!$AB$10,Q19=datos!$AB$16),"",VLOOKUP(Q19,datos!$AB$10:$AD$21,3,0)),"")</f>
        <v>0.8</v>
      </c>
      <c r="T19" s="143" t="str">
        <f ca="1">_xlfn.IFERROR(INDIRECT("datos!"&amp;HLOOKUP(R19,calculo_imp,2,FALSE)&amp;VLOOKUP(O19,calculo_prob,2,FALSE)),"")</f>
        <v>Alto</v>
      </c>
      <c r="U19" s="95">
        <v>1</v>
      </c>
      <c r="V19" s="84" t="s">
        <v>343</v>
      </c>
      <c r="W19" s="83" t="s">
        <v>344</v>
      </c>
      <c r="X19" s="83" t="s">
        <v>345</v>
      </c>
      <c r="Y19" s="83" t="s">
        <v>346</v>
      </c>
      <c r="Z19" s="83" t="s">
        <v>347</v>
      </c>
      <c r="AA19" s="83" t="s">
        <v>348</v>
      </c>
      <c r="AB19" s="83" t="s">
        <v>349</v>
      </c>
      <c r="AC19" s="83" t="s">
        <v>350</v>
      </c>
      <c r="AD19" s="83" t="s">
        <v>351</v>
      </c>
      <c r="AE19" s="92" t="str">
        <f>IF(AF19="","",VLOOKUP(AF19,datos!$AT$6:$AU$9,2,0))</f>
        <v>Probabilidad</v>
      </c>
      <c r="AF19" s="84" t="s">
        <v>80</v>
      </c>
      <c r="AG19" s="84" t="s">
        <v>84</v>
      </c>
      <c r="AH19" s="87">
        <f>IF(AND(AF19="",AG19=""),"",IF(AF19="",0,VLOOKUP(AF19,datos!$AP$3:$AR$7,3,0))+IF(AG19="",0,VLOOKUP(AG19,datos!$AP$3:$AR$7,3,0)))</f>
        <v>0.4</v>
      </c>
      <c r="AI19" s="113" t="str">
        <f>IF(OR(AJ19="",AJ19=0),"",IF(AJ19&lt;=datos!$AC$3,datos!$AE$3,IF(AJ19&lt;=datos!$AC$4,datos!$AE$4,IF(AJ19&lt;=datos!$AC$5,datos!$AE$5,IF(AJ19&lt;=datos!$AC$6,datos!$AE$6,IF(AJ19&lt;=datos!$AC$7,datos!$AE$7,""))))))</f>
        <v>Media</v>
      </c>
      <c r="AJ19" s="106">
        <f>IF(AE19="","",IF(U19=1,IF(AE19="Probabilidad",P19-(P19*AH19),P19),IF(AE19="Probabilidad",#REF!-(#REF!*AH19),#REF!)))</f>
        <v>0.48</v>
      </c>
      <c r="AK19" s="107" t="str">
        <f>+IF(AL19&lt;=datos!$AD$11,datos!$AC$11,IF(AL19&lt;=datos!$AD$12,datos!$AC$12,IF(AL19&lt;=datos!$AD$13,datos!$AC$13,IF(AL19&lt;=datos!$AD$14,datos!$AC$14,IF(AL19&lt;=datos!$AD$15,datos!$AC$15,"")))))</f>
        <v>Mayor</v>
      </c>
      <c r="AL19" s="106">
        <f>IF(AE19="","",IF(U19=1,IF(AE19="Impacto",S19-(S19*AH19),S19),IF(AE19="Impacto",#REF!-(#REF!*AH19),#REF!)))</f>
        <v>0.8</v>
      </c>
      <c r="AM19" s="107" t="str">
        <f aca="true" ca="1" t="shared" si="3" ref="AM19:AM26">_xlfn.IFERROR(INDIRECT("datos!"&amp;HLOOKUP(AK19,calculo_imp,2,FALSE)&amp;VLOOKUP(AI19,calculo_prob,2,FALSE)),"")</f>
        <v>Alto</v>
      </c>
      <c r="AN19" s="145" t="s">
        <v>92</v>
      </c>
      <c r="AO19" s="147" t="s">
        <v>441</v>
      </c>
      <c r="AP19" s="149" t="s">
        <v>442</v>
      </c>
      <c r="AQ19" s="151" t="s">
        <v>443</v>
      </c>
    </row>
    <row r="20" spans="1:43" ht="36">
      <c r="A20" s="154"/>
      <c r="B20" s="156"/>
      <c r="C20" s="156"/>
      <c r="D20" s="160"/>
      <c r="E20" s="156"/>
      <c r="F20" s="156"/>
      <c r="G20" s="156"/>
      <c r="H20" s="156"/>
      <c r="I20" s="156"/>
      <c r="J20" s="156"/>
      <c r="K20" s="156"/>
      <c r="L20" s="162"/>
      <c r="M20" s="152"/>
      <c r="N20" s="164"/>
      <c r="O20" s="166"/>
      <c r="P20" s="142"/>
      <c r="Q20" s="156"/>
      <c r="R20" s="158"/>
      <c r="S20" s="142" t="e">
        <f>IF(OR(#REF!=datos!$AB$10,#REF!=datos!$AB$16),"",VLOOKUP(#REF!,datos!$AA$10:$AC$21,3,0))</f>
        <v>#REF!</v>
      </c>
      <c r="T20" s="144"/>
      <c r="U20" s="96">
        <v>2</v>
      </c>
      <c r="V20" s="80" t="s">
        <v>352</v>
      </c>
      <c r="W20" s="79" t="s">
        <v>353</v>
      </c>
      <c r="X20" s="79" t="s">
        <v>354</v>
      </c>
      <c r="Y20" s="79" t="s">
        <v>355</v>
      </c>
      <c r="Z20" s="79" t="s">
        <v>356</v>
      </c>
      <c r="AA20" s="79" t="s">
        <v>357</v>
      </c>
      <c r="AB20" s="79" t="s">
        <v>358</v>
      </c>
      <c r="AC20" s="79" t="s">
        <v>359</v>
      </c>
      <c r="AD20" s="79" t="s">
        <v>351</v>
      </c>
      <c r="AE20" s="91" t="str">
        <f>IF(AF20="","",VLOOKUP(AF20,datos!$AT$6:$AU$9,2,0))</f>
        <v>Probabilidad</v>
      </c>
      <c r="AF20" s="80" t="s">
        <v>80</v>
      </c>
      <c r="AG20" s="80" t="s">
        <v>84</v>
      </c>
      <c r="AH20" s="88">
        <f>IF(AND(AF20="",AG20=""),"",IF(AF20="",0,VLOOKUP(AF20,datos!$AP$3:$AR$7,3,0))+IF(AG20="",0,VLOOKUP(AG20,datos!$AP$3:$AR$7,3,0)))</f>
        <v>0.4</v>
      </c>
      <c r="AI20" s="114" t="str">
        <f>IF(OR(AJ20="",AJ20=0),"",IF(AJ20&lt;=datos!$AC$3,datos!$AE$3,IF(AJ20&lt;=datos!$AC$4,datos!$AE$4,IF(AJ20&lt;=datos!$AC$5,datos!$AE$5,IF(AJ20&lt;=datos!$AC$6,datos!$AE$6,IF(AJ20&lt;=datos!$AC$7,datos!$AE$7,""))))))</f>
        <v>Baja</v>
      </c>
      <c r="AJ20" s="109">
        <f aca="true" t="shared" si="4" ref="AJ20:AJ25">IF(AE20="","",IF(U20=1,IF(AE20="Probabilidad",P20-(P20*AH20),P20),IF(AE20="Probabilidad",AJ19-(AJ19*AH20),AJ19)))</f>
        <v>0.288</v>
      </c>
      <c r="AK20" s="110" t="str">
        <f>+IF(AL20&lt;=datos!$AD$11,datos!$AC$11,IF(AL20&lt;=datos!$AD$12,datos!$AC$12,IF(AL20&lt;=datos!$AD$13,datos!$AC$13,IF(AL20&lt;=datos!$AD$14,datos!$AC$14,IF(AL20&lt;=datos!$AD$15,datos!$AC$15,"")))))</f>
        <v>Mayor</v>
      </c>
      <c r="AL20" s="109">
        <f aca="true" t="shared" si="5" ref="AL20:AL25">IF(AE20="","",IF(U20=1,IF(AE20="Impacto",S20-(S20*AH20),S20),IF(AE20="Impacto",AL19-(AL19*AH20),AL19)))</f>
        <v>0.8</v>
      </c>
      <c r="AM20" s="110" t="str">
        <f ca="1" t="shared" si="3"/>
        <v>Alto</v>
      </c>
      <c r="AN20" s="146"/>
      <c r="AO20" s="148"/>
      <c r="AP20" s="150"/>
      <c r="AQ20" s="152"/>
    </row>
    <row r="21" spans="1:43" ht="48">
      <c r="A21" s="154"/>
      <c r="B21" s="156"/>
      <c r="C21" s="156"/>
      <c r="D21" s="160"/>
      <c r="E21" s="156"/>
      <c r="F21" s="156"/>
      <c r="G21" s="156"/>
      <c r="H21" s="156"/>
      <c r="I21" s="156"/>
      <c r="J21" s="156"/>
      <c r="K21" s="156"/>
      <c r="L21" s="162"/>
      <c r="M21" s="152"/>
      <c r="N21" s="164"/>
      <c r="O21" s="166"/>
      <c r="P21" s="142"/>
      <c r="Q21" s="156"/>
      <c r="R21" s="158"/>
      <c r="S21" s="142" t="e">
        <f>IF(OR(#REF!=datos!$AB$10,#REF!=datos!$AB$16),"",VLOOKUP(#REF!,datos!$AA$10:$AC$21,3,0))</f>
        <v>#REF!</v>
      </c>
      <c r="T21" s="144"/>
      <c r="U21" s="96">
        <v>3</v>
      </c>
      <c r="V21" s="80" t="s">
        <v>360</v>
      </c>
      <c r="W21" s="79" t="s">
        <v>353</v>
      </c>
      <c r="X21" s="79" t="s">
        <v>354</v>
      </c>
      <c r="Y21" s="79" t="s">
        <v>361</v>
      </c>
      <c r="Z21" s="79" t="s">
        <v>362</v>
      </c>
      <c r="AA21" s="79" t="s">
        <v>363</v>
      </c>
      <c r="AB21" s="79" t="s">
        <v>364</v>
      </c>
      <c r="AC21" s="79" t="s">
        <v>365</v>
      </c>
      <c r="AD21" s="79" t="s">
        <v>351</v>
      </c>
      <c r="AE21" s="91" t="str">
        <f>IF(AF21="","",VLOOKUP(AF21,datos!$AT$6:$AU$9,2,0))</f>
        <v>Probabilidad</v>
      </c>
      <c r="AF21" s="80" t="s">
        <v>80</v>
      </c>
      <c r="AG21" s="80" t="s">
        <v>84</v>
      </c>
      <c r="AH21" s="88">
        <f>IF(AND(AF21="",AG21=""),"",IF(AF21="",0,VLOOKUP(AF21,datos!$AP$3:$AR$7,3,0))+IF(AG21="",0,VLOOKUP(AG21,datos!$AP$3:$AR$7,3,0)))</f>
        <v>0.4</v>
      </c>
      <c r="AI21" s="114" t="str">
        <f>IF(OR(AJ21="",AJ21=0),"",IF(AJ21&lt;=datos!$AC$3,datos!$AE$3,IF(AJ21&lt;=datos!$AC$4,datos!$AE$4,IF(AJ21&lt;=datos!$AC$5,datos!$AE$5,IF(AJ21&lt;=datos!$AC$6,datos!$AE$6,IF(AJ21&lt;=datos!$AC$7,datos!$AE$7,""))))))</f>
        <v>Muy Baja</v>
      </c>
      <c r="AJ21" s="109">
        <f t="shared" si="4"/>
        <v>0.17279999999999998</v>
      </c>
      <c r="AK21" s="110" t="str">
        <f>+IF(AL21&lt;=datos!$AD$11,datos!$AC$11,IF(AL21&lt;=datos!$AD$12,datos!$AC$12,IF(AL21&lt;=datos!$AD$13,datos!$AC$13,IF(AL21&lt;=datos!$AD$14,datos!$AC$14,IF(AL21&lt;=datos!$AD$15,datos!$AC$15,"")))))</f>
        <v>Mayor</v>
      </c>
      <c r="AL21" s="109">
        <f t="shared" si="5"/>
        <v>0.8</v>
      </c>
      <c r="AM21" s="110" t="str">
        <f ca="1" t="shared" si="3"/>
        <v>Alto</v>
      </c>
      <c r="AN21" s="146"/>
      <c r="AO21" s="148"/>
      <c r="AP21" s="150"/>
      <c r="AQ21" s="152"/>
    </row>
    <row r="22" spans="1:43" ht="36.75" thickBot="1">
      <c r="A22" s="154"/>
      <c r="B22" s="156"/>
      <c r="C22" s="156"/>
      <c r="D22" s="160"/>
      <c r="E22" s="156"/>
      <c r="F22" s="156"/>
      <c r="G22" s="156"/>
      <c r="H22" s="156"/>
      <c r="I22" s="156"/>
      <c r="J22" s="156"/>
      <c r="K22" s="156"/>
      <c r="L22" s="162"/>
      <c r="M22" s="152"/>
      <c r="N22" s="164"/>
      <c r="O22" s="166"/>
      <c r="P22" s="142"/>
      <c r="Q22" s="156"/>
      <c r="R22" s="158"/>
      <c r="S22" s="142" t="e">
        <f>IF(OR(#REF!=datos!$AB$10,#REF!=datos!$AB$16),"",VLOOKUP(#REF!,datos!$AA$10:$AC$21,3,0))</f>
        <v>#REF!</v>
      </c>
      <c r="T22" s="144"/>
      <c r="U22" s="96">
        <v>4</v>
      </c>
      <c r="V22" s="80" t="s">
        <v>366</v>
      </c>
      <c r="W22" s="79" t="s">
        <v>353</v>
      </c>
      <c r="X22" s="79" t="s">
        <v>354</v>
      </c>
      <c r="Y22" s="79" t="s">
        <v>367</v>
      </c>
      <c r="Z22" s="79" t="s">
        <v>368</v>
      </c>
      <c r="AA22" s="79" t="s">
        <v>369</v>
      </c>
      <c r="AB22" s="79" t="s">
        <v>370</v>
      </c>
      <c r="AC22" s="79" t="s">
        <v>371</v>
      </c>
      <c r="AD22" s="79" t="s">
        <v>372</v>
      </c>
      <c r="AE22" s="91" t="str">
        <f>IF(AF22="","",VLOOKUP(AF22,datos!$AT$6:$AU$9,2,0))</f>
        <v>Probabilidad</v>
      </c>
      <c r="AF22" s="80" t="s">
        <v>80</v>
      </c>
      <c r="AG22" s="80" t="s">
        <v>84</v>
      </c>
      <c r="AH22" s="88">
        <f>IF(AND(AF22="",AG22=""),"",IF(AF22="",0,VLOOKUP(AF22,datos!$AP$3:$AR$7,3,0))+IF(AG22="",0,VLOOKUP(AG22,datos!$AP$3:$AR$7,3,0)))</f>
        <v>0.4</v>
      </c>
      <c r="AI22" s="114" t="str">
        <f>IF(OR(AJ22="",AJ22=0),"",IF(AJ22&lt;=datos!$AC$3,datos!$AE$3,IF(AJ22&lt;=datos!$AC$4,datos!$AE$4,IF(AJ22&lt;=datos!$AC$5,datos!$AE$5,IF(AJ22&lt;=datos!$AC$6,datos!$AE$6,IF(AJ22&lt;=datos!$AC$7,datos!$AE$7,""))))))</f>
        <v>Muy Baja</v>
      </c>
      <c r="AJ22" s="109">
        <f t="shared" si="4"/>
        <v>0.10367999999999998</v>
      </c>
      <c r="AK22" s="110" t="str">
        <f>+IF(AL22&lt;=datos!$AD$11,datos!$AC$11,IF(AL22&lt;=datos!$AD$12,datos!$AC$12,IF(AL22&lt;=datos!$AD$13,datos!$AC$13,IF(AL22&lt;=datos!$AD$14,datos!$AC$14,IF(AL22&lt;=datos!$AD$15,datos!$AC$15,"")))))</f>
        <v>Mayor</v>
      </c>
      <c r="AL22" s="109">
        <f t="shared" si="5"/>
        <v>0.8</v>
      </c>
      <c r="AM22" s="110" t="str">
        <f ca="1" t="shared" si="3"/>
        <v>Alto</v>
      </c>
      <c r="AN22" s="146"/>
      <c r="AO22" s="148"/>
      <c r="AP22" s="150"/>
      <c r="AQ22" s="152"/>
    </row>
    <row r="23" spans="1:43" ht="96.75" thickBot="1">
      <c r="A23" s="127">
        <v>5</v>
      </c>
      <c r="B23" s="82" t="s">
        <v>31</v>
      </c>
      <c r="C23" s="84" t="s">
        <v>209</v>
      </c>
      <c r="D23" s="92" t="str">
        <f>_xlfn.IFERROR(VLOOKUP(B23,datos!$B$1:$C$21,2,0),"")</f>
        <v>Administrar los bienes de propiedad, planta y equipo de la entidad y la prestación de los servicios administrativos en todos los procesos y sedes en custodia, con el fin de satisfacer las necesidades para el funcionamiento de la entidad durante la vigencia.</v>
      </c>
      <c r="E23" s="82" t="s">
        <v>55</v>
      </c>
      <c r="F23" s="82" t="s">
        <v>311</v>
      </c>
      <c r="G23" s="82" t="s">
        <v>312</v>
      </c>
      <c r="H23" s="84" t="s">
        <v>194</v>
      </c>
      <c r="I23" s="84" t="s">
        <v>309</v>
      </c>
      <c r="J23" s="82" t="s">
        <v>313</v>
      </c>
      <c r="K23" s="82" t="s">
        <v>162</v>
      </c>
      <c r="L23" s="128" t="s">
        <v>167</v>
      </c>
      <c r="M23" s="122" t="s">
        <v>12</v>
      </c>
      <c r="N23" s="129">
        <v>1005</v>
      </c>
      <c r="O23" s="130" t="str">
        <f>_xlfn.IFERROR(VLOOKUP(P23,datos!$AC$2:$AE$7,3,0),"")</f>
        <v>Alta</v>
      </c>
      <c r="P23" s="131">
        <f>+IF(OR(N23="",N23=0),"",IF(N23&lt;=datos!$AD$3,datos!$AC$3,IF(AND(N23&gt;datos!$AD$3,N23&lt;=datos!$AD$4),datos!$AC$4,IF(AND(N23&gt;datos!$AD$4,N23&lt;=datos!$AD$5),datos!$AC$5,IF(AND(N23&gt;datos!$AD$5,N23&lt;=datos!$AD$6),datos!$AC$6,IF(N23&gt;datos!$AD$7,datos!$AC$7,0))))))</f>
        <v>0.8</v>
      </c>
      <c r="Q23" s="82" t="s">
        <v>75</v>
      </c>
      <c r="R23" s="125" t="str">
        <f>_xlfn.IFERROR(VLOOKUP(Q23,datos!$AB$10:$AC$21,2,0),"")</f>
        <v>Leve</v>
      </c>
      <c r="S23" s="123">
        <f>_xlfn.IFERROR(IF(OR(Q23=datos!$AB$10,Q23=datos!$AB$16),"",VLOOKUP(Q23,datos!$AB$10:$AD$21,3,0)),"")</f>
        <v>0.2</v>
      </c>
      <c r="T23" s="124" t="str">
        <f ca="1">_xlfn.IFERROR(INDIRECT("datos!"&amp;HLOOKUP(R23,calculo_imp,2,FALSE)&amp;VLOOKUP(O23,calculo_prob,2,FALSE)),"")</f>
        <v>Moderado</v>
      </c>
      <c r="U23" s="98">
        <v>1</v>
      </c>
      <c r="V23" s="82" t="s">
        <v>373</v>
      </c>
      <c r="W23" s="81" t="s">
        <v>353</v>
      </c>
      <c r="X23" s="81" t="s">
        <v>374</v>
      </c>
      <c r="Y23" s="81" t="s">
        <v>375</v>
      </c>
      <c r="Z23" s="81" t="s">
        <v>376</v>
      </c>
      <c r="AA23" s="81" t="s">
        <v>377</v>
      </c>
      <c r="AB23" s="81" t="s">
        <v>378</v>
      </c>
      <c r="AC23" s="81" t="s">
        <v>379</v>
      </c>
      <c r="AD23" s="81" t="s">
        <v>372</v>
      </c>
      <c r="AE23" s="90" t="str">
        <f>IF(AF23="","",VLOOKUP(AF23,datos!$AT$6:$AU$9,2,0))</f>
        <v>Probabilidad</v>
      </c>
      <c r="AF23" s="82" t="s">
        <v>80</v>
      </c>
      <c r="AG23" s="82" t="s">
        <v>84</v>
      </c>
      <c r="AH23" s="87">
        <f>IF(AND(AF23="",AG23=""),"",IF(AF23="",0,VLOOKUP(AF23,datos!$AP$3:$AR$7,3,0))+IF(AG23="",0,VLOOKUP(AG23,datos!$AP$3:$AR$7,3,0)))</f>
        <v>0.4</v>
      </c>
      <c r="AI23" s="116" t="str">
        <f>IF(OR(AJ23="",AJ23=0),"",IF(AJ23&lt;=datos!$AC$3,datos!$AE$3,IF(AJ23&lt;=datos!$AC$4,datos!$AE$4,IF(AJ23&lt;=datos!$AC$5,datos!$AE$5,IF(AJ23&lt;=datos!$AC$6,datos!$AE$6,IF(AJ23&lt;=datos!$AC$7,datos!$AE$7,""))))))</f>
        <v>Media</v>
      </c>
      <c r="AJ23" s="117">
        <f>IF(AE23="","",IF(U23=1,IF(AE23="Probabilidad",P23-(P23*AH23),P23),IF(AE23="Probabilidad",#REF!-(#REF!*AH23),#REF!)))</f>
        <v>0.48</v>
      </c>
      <c r="AK23" s="118" t="str">
        <f>+IF(AL23&lt;=datos!$AD$11,datos!$AC$11,IF(AL23&lt;=datos!$AD$12,datos!$AC$12,IF(AL23&lt;=datos!$AD$13,datos!$AC$13,IF(AL23&lt;=datos!$AD$14,datos!$AC$14,IF(AL23&lt;=datos!$AD$15,datos!$AC$15,"")))))</f>
        <v>Leve</v>
      </c>
      <c r="AL23" s="117">
        <f>IF(AE23="","",IF(U23=1,IF(AE23="Impacto",S23-(S23*AH23),S23),IF(AE23="Impacto",#REF!-(#REF!*AH23),#REF!)))</f>
        <v>0.2</v>
      </c>
      <c r="AM23" s="118" t="str">
        <f ca="1" t="shared" si="3"/>
        <v>Moderado</v>
      </c>
      <c r="AN23" s="139" t="s">
        <v>92</v>
      </c>
      <c r="AO23" s="137" t="s">
        <v>444</v>
      </c>
      <c r="AP23" s="138" t="s">
        <v>442</v>
      </c>
      <c r="AQ23" s="122" t="s">
        <v>445</v>
      </c>
    </row>
    <row r="24" spans="1:43" ht="48">
      <c r="A24" s="170">
        <v>6</v>
      </c>
      <c r="B24" s="155" t="s">
        <v>31</v>
      </c>
      <c r="C24" s="155" t="s">
        <v>209</v>
      </c>
      <c r="D24" s="159"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155" t="s">
        <v>55</v>
      </c>
      <c r="F24" s="155" t="s">
        <v>314</v>
      </c>
      <c r="G24" s="155" t="s">
        <v>315</v>
      </c>
      <c r="H24" s="155" t="s">
        <v>194</v>
      </c>
      <c r="I24" s="155" t="s">
        <v>309</v>
      </c>
      <c r="J24" s="155" t="s">
        <v>316</v>
      </c>
      <c r="K24" s="155" t="s">
        <v>162</v>
      </c>
      <c r="L24" s="161" t="s">
        <v>167</v>
      </c>
      <c r="M24" s="151" t="s">
        <v>12</v>
      </c>
      <c r="N24" s="163">
        <v>108</v>
      </c>
      <c r="O24" s="175" t="str">
        <f>_xlfn.IFERROR(VLOOKUP(P24,datos!$AC$2:$AE$7,3,0),"")</f>
        <v>Media</v>
      </c>
      <c r="P24" s="141">
        <f>+IF(OR(N24="",N24=0),"",IF(N24&lt;=datos!$AD$3,datos!$AC$3,IF(AND(N24&gt;datos!$AD$3,N24&lt;=datos!$AD$4),datos!$AC$4,IF(AND(N24&gt;datos!$AD$4,N24&lt;=datos!$AD$5),datos!$AC$5,IF(AND(N24&gt;datos!$AD$5,N24&lt;=datos!$AD$6),datos!$AC$6,IF(N24&gt;datos!$AD$7,datos!$AC$7,0))))))</f>
        <v>0.6</v>
      </c>
      <c r="Q24" s="155" t="s">
        <v>74</v>
      </c>
      <c r="R24" s="157" t="str">
        <f>_xlfn.IFERROR(VLOOKUP(Q24,datos!$AB$10:$AC$21,2,0),"")</f>
        <v>Catastrófico</v>
      </c>
      <c r="S24" s="141">
        <f>_xlfn.IFERROR(IF(OR(Q24=datos!$AB$10,Q24=datos!$AB$16),"",VLOOKUP(Q24,datos!$AB$10:$AD$21,3,0)),"")</f>
        <v>1</v>
      </c>
      <c r="T24" s="143" t="str">
        <f ca="1">_xlfn.IFERROR(INDIRECT("datos!"&amp;HLOOKUP(R24,calculo_imp,2,FALSE)&amp;VLOOKUP(O24,calculo_prob,2,FALSE)),"")</f>
        <v>Extremo</v>
      </c>
      <c r="U24" s="98">
        <v>1</v>
      </c>
      <c r="V24" s="82" t="s">
        <v>380</v>
      </c>
      <c r="W24" s="81" t="s">
        <v>353</v>
      </c>
      <c r="X24" s="81" t="s">
        <v>354</v>
      </c>
      <c r="Y24" s="81" t="s">
        <v>381</v>
      </c>
      <c r="Z24" s="81" t="s">
        <v>382</v>
      </c>
      <c r="AA24" s="81" t="s">
        <v>383</v>
      </c>
      <c r="AB24" s="81" t="s">
        <v>384</v>
      </c>
      <c r="AC24" s="81" t="s">
        <v>385</v>
      </c>
      <c r="AD24" s="81" t="s">
        <v>372</v>
      </c>
      <c r="AE24" s="90" t="str">
        <f>IF(AF24="","",VLOOKUP(AF24,datos!$AT$6:$AU$9,2,0))</f>
        <v>Probabilidad</v>
      </c>
      <c r="AF24" s="82" t="s">
        <v>80</v>
      </c>
      <c r="AG24" s="82" t="s">
        <v>84</v>
      </c>
      <c r="AH24" s="87">
        <f>IF(AND(AF24="",AG24=""),"",IF(AF24="",0,VLOOKUP(AF24,datos!$AP$3:$AR$7,3,0))+IF(AG24="",0,VLOOKUP(AG24,datos!$AP$3:$AR$7,3,0)))</f>
        <v>0.4</v>
      </c>
      <c r="AI24" s="113" t="str">
        <f>IF(OR(AJ24="",AJ24=0),"",IF(AJ24&lt;=datos!$AC$3,datos!$AE$3,IF(AJ24&lt;=datos!$AC$4,datos!$AE$4,IF(AJ24&lt;=datos!$AC$5,datos!$AE$5,IF(AJ24&lt;=datos!$AC$6,datos!$AE$6,IF(AJ24&lt;=datos!$AC$7,datos!$AE$7,""))))))</f>
        <v>Baja</v>
      </c>
      <c r="AJ24" s="106">
        <f>IF(AE24="","",IF(U24=1,IF(AE24="Probabilidad",P24-(P24*AH24),P24),IF(AE24="Probabilidad",#REF!-(#REF!*AH24),#REF!)))</f>
        <v>0.36</v>
      </c>
      <c r="AK24" s="107" t="str">
        <f>+IF(AL24&lt;=datos!$AD$11,datos!$AC$11,IF(AL24&lt;=datos!$AD$12,datos!$AC$12,IF(AL24&lt;=datos!$AD$13,datos!$AC$13,IF(AL24&lt;=datos!$AD$14,datos!$AC$14,IF(AL24&lt;=datos!$AD$15,datos!$AC$15,"")))))</f>
        <v>Catastrófico</v>
      </c>
      <c r="AL24" s="106">
        <f>IF(AE24="","",IF(U24=1,IF(AE24="Impacto",S24-(S24*AH24),S24),IF(AE24="Impacto",#REF!-(#REF!*AH24),#REF!)))</f>
        <v>1</v>
      </c>
      <c r="AM24" s="107" t="str">
        <f ca="1" t="shared" si="3"/>
        <v>Extremo</v>
      </c>
      <c r="AN24" s="145" t="s">
        <v>92</v>
      </c>
      <c r="AO24" s="147" t="s">
        <v>446</v>
      </c>
      <c r="AP24" s="149" t="s">
        <v>447</v>
      </c>
      <c r="AQ24" s="151" t="s">
        <v>448</v>
      </c>
    </row>
    <row r="25" spans="1:43" ht="60.75" thickBot="1">
      <c r="A25" s="154"/>
      <c r="B25" s="156"/>
      <c r="C25" s="156"/>
      <c r="D25" s="160"/>
      <c r="E25" s="156"/>
      <c r="F25" s="156"/>
      <c r="G25" s="156"/>
      <c r="H25" s="156"/>
      <c r="I25" s="156"/>
      <c r="J25" s="156"/>
      <c r="K25" s="156"/>
      <c r="L25" s="162"/>
      <c r="M25" s="152"/>
      <c r="N25" s="164"/>
      <c r="O25" s="166"/>
      <c r="P25" s="142"/>
      <c r="Q25" s="156"/>
      <c r="R25" s="158"/>
      <c r="S25" s="142" t="e">
        <f>IF(OR(#REF!=datos!$AB$10,#REF!=datos!$AB$16),"",VLOOKUP(#REF!,datos!$AA$10:$AC$21,3,0))</f>
        <v>#REF!</v>
      </c>
      <c r="T25" s="144"/>
      <c r="U25" s="96">
        <v>2</v>
      </c>
      <c r="V25" s="80" t="s">
        <v>386</v>
      </c>
      <c r="W25" s="79" t="s">
        <v>353</v>
      </c>
      <c r="X25" s="79" t="s">
        <v>387</v>
      </c>
      <c r="Y25" s="79" t="s">
        <v>388</v>
      </c>
      <c r="Z25" s="79" t="s">
        <v>389</v>
      </c>
      <c r="AA25" s="79" t="s">
        <v>390</v>
      </c>
      <c r="AB25" s="79" t="s">
        <v>391</v>
      </c>
      <c r="AC25" s="79" t="s">
        <v>392</v>
      </c>
      <c r="AD25" s="79" t="s">
        <v>372</v>
      </c>
      <c r="AE25" s="91" t="str">
        <f>IF(AF25="","",VLOOKUP(AF25,datos!$AT$6:$AU$9,2,0))</f>
        <v>Probabilidad</v>
      </c>
      <c r="AF25" s="80" t="s">
        <v>80</v>
      </c>
      <c r="AG25" s="80" t="s">
        <v>84</v>
      </c>
      <c r="AH25" s="88">
        <f>IF(AND(AF25="",AG25=""),"",IF(AF25="",0,VLOOKUP(AF25,datos!$AP$3:$AR$7,3,0))+IF(AG25="",0,VLOOKUP(AG25,datos!$AP$3:$AR$7,3,0)))</f>
        <v>0.4</v>
      </c>
      <c r="AI25" s="114" t="str">
        <f>IF(OR(AJ25="",AJ25=0),"",IF(AJ25&lt;=datos!$AC$3,datos!$AE$3,IF(AJ25&lt;=datos!$AC$4,datos!$AE$4,IF(AJ25&lt;=datos!$AC$5,datos!$AE$5,IF(AJ25&lt;=datos!$AC$6,datos!$AE$6,IF(AJ25&lt;=datos!$AC$7,datos!$AE$7,""))))))</f>
        <v>Baja</v>
      </c>
      <c r="AJ25" s="109">
        <f t="shared" si="4"/>
        <v>0.216</v>
      </c>
      <c r="AK25" s="110" t="str">
        <f>+IF(AL25&lt;=datos!$AD$11,datos!$AC$11,IF(AL25&lt;=datos!$AD$12,datos!$AC$12,IF(AL25&lt;=datos!$AD$13,datos!$AC$13,IF(AL25&lt;=datos!$AD$14,datos!$AC$14,IF(AL25&lt;=datos!$AD$15,datos!$AC$15,"")))))</f>
        <v>Catastrófico</v>
      </c>
      <c r="AL25" s="109">
        <f t="shared" si="5"/>
        <v>1</v>
      </c>
      <c r="AM25" s="110" t="str">
        <f ca="1" t="shared" si="3"/>
        <v>Extremo</v>
      </c>
      <c r="AN25" s="146"/>
      <c r="AO25" s="148"/>
      <c r="AP25" s="150"/>
      <c r="AQ25" s="152"/>
    </row>
    <row r="26" spans="1:43" ht="96.75" thickBot="1">
      <c r="A26" s="132">
        <v>7</v>
      </c>
      <c r="B26" s="84" t="s">
        <v>31</v>
      </c>
      <c r="C26" s="84" t="s">
        <v>209</v>
      </c>
      <c r="D26" s="92" t="str">
        <f>_xlfn.IFERROR(VLOOKUP(B26,datos!$B$1:$C$21,2,0),"")</f>
        <v>Administrar los bienes de propiedad, planta y equipo de la entidad y la prestación de los servicios administrativos en todos los procesos y sedes en custodia, con el fin de satisfacer las necesidades para el funcionamiento de la entidad durante la vigencia.</v>
      </c>
      <c r="E26" s="84" t="s">
        <v>55</v>
      </c>
      <c r="F26" s="84" t="s">
        <v>317</v>
      </c>
      <c r="G26" s="84" t="s">
        <v>318</v>
      </c>
      <c r="H26" s="84" t="s">
        <v>194</v>
      </c>
      <c r="I26" s="84"/>
      <c r="J26" s="84" t="s">
        <v>319</v>
      </c>
      <c r="K26" s="84" t="s">
        <v>162</v>
      </c>
      <c r="L26" s="133" t="s">
        <v>167</v>
      </c>
      <c r="M26" s="121" t="s">
        <v>231</v>
      </c>
      <c r="N26" s="134">
        <v>500</v>
      </c>
      <c r="O26" s="130" t="str">
        <f>_xlfn.IFERROR(VLOOKUP(P26,datos!$AC$2:$AE$7,3,0),"")</f>
        <v>Media</v>
      </c>
      <c r="P26" s="123">
        <f>+IF(OR(N26="",N26=0),"",IF(N26&lt;=datos!$AD$3,datos!$AC$3,IF(AND(N26&gt;datos!$AD$3,N26&lt;=datos!$AD$4),datos!$AC$4,IF(AND(N26&gt;datos!$AD$4,N26&lt;=datos!$AD$5),datos!$AC$5,IF(AND(N26&gt;datos!$AD$5,N26&lt;=datos!$AD$6),datos!$AC$6,IF(N26&gt;datos!$AD$7,datos!$AC$7,0))))))</f>
        <v>0.6</v>
      </c>
      <c r="Q26" s="84" t="s">
        <v>73</v>
      </c>
      <c r="R26" s="125" t="str">
        <f>_xlfn.IFERROR(VLOOKUP(Q26,datos!$AB$10:$AC$21,2,0),"")</f>
        <v>Mayor</v>
      </c>
      <c r="S26" s="123">
        <f>_xlfn.IFERROR(IF(OR(Q26=datos!$AB$10,Q26=datos!$AB$16),"",VLOOKUP(Q26,datos!$AB$10:$AD$21,3,0)),"")</f>
        <v>0.8</v>
      </c>
      <c r="T26" s="126" t="str">
        <f ca="1">_xlfn.IFERROR(INDIRECT("datos!"&amp;HLOOKUP(R26,calculo_imp,2,FALSE)&amp;VLOOKUP(O26,calculo_prob,2,FALSE)),"")</f>
        <v>Alto</v>
      </c>
      <c r="U26" s="95">
        <v>1</v>
      </c>
      <c r="V26" s="84" t="s">
        <v>380</v>
      </c>
      <c r="W26" s="83" t="s">
        <v>353</v>
      </c>
      <c r="X26" s="83" t="s">
        <v>354</v>
      </c>
      <c r="Y26" s="83" t="s">
        <v>393</v>
      </c>
      <c r="Z26" s="83" t="s">
        <v>382</v>
      </c>
      <c r="AA26" s="83" t="s">
        <v>394</v>
      </c>
      <c r="AB26" s="83" t="s">
        <v>384</v>
      </c>
      <c r="AC26" s="83" t="s">
        <v>395</v>
      </c>
      <c r="AD26" s="83" t="s">
        <v>396</v>
      </c>
      <c r="AE26" s="92" t="str">
        <f>IF(AF26="","",VLOOKUP(AF26,datos!$AT$6:$AU$9,2,0))</f>
        <v>Probabilidad</v>
      </c>
      <c r="AF26" s="84" t="s">
        <v>80</v>
      </c>
      <c r="AG26" s="84" t="s">
        <v>84</v>
      </c>
      <c r="AH26" s="87">
        <f>IF(AND(AF26="",AG26=""),"",IF(AF26="",0,VLOOKUP(AF26,datos!$AP$3:$AR$7,3,0))+IF(AG26="",0,VLOOKUP(AG26,datos!$AP$3:$AR$7,3,0)))</f>
        <v>0.4</v>
      </c>
      <c r="AI26" s="113" t="str">
        <f>IF(OR(AJ26="",AJ26=0),"",IF(AJ26&lt;=datos!$AC$3,datos!$AE$3,IF(AJ26&lt;=datos!$AC$4,datos!$AE$4,IF(AJ26&lt;=datos!$AC$5,datos!$AE$5,IF(AJ26&lt;=datos!$AC$6,datos!$AE$6,IF(AJ26&lt;=datos!$AC$7,datos!$AE$7,""))))))</f>
        <v>Baja</v>
      </c>
      <c r="AJ26" s="106">
        <f>IF(AE26="","",IF(U26=1,IF(AE26="Probabilidad",P26-(P26*AH26),P26),IF(AE26="Probabilidad",#REF!-(#REF!*AH26),#REF!)))</f>
        <v>0.36</v>
      </c>
      <c r="AK26" s="107" t="str">
        <f>+IF(AL26&lt;=datos!$AD$11,datos!$AC$11,IF(AL26&lt;=datos!$AD$12,datos!$AC$12,IF(AL26&lt;=datos!$AD$13,datos!$AC$13,IF(AL26&lt;=datos!$AD$14,datos!$AC$14,IF(AL26&lt;=datos!$AD$15,datos!$AC$15,"")))))</f>
        <v>Mayor</v>
      </c>
      <c r="AL26" s="106">
        <f>IF(AE26="","",IF(U26=1,IF(AE26="Impacto",S26-(S26*AH26),S26),IF(AE26="Impacto",#REF!-(#REF!*AH26),#REF!)))</f>
        <v>0.8</v>
      </c>
      <c r="AM26" s="107" t="str">
        <f ca="1" t="shared" si="3"/>
        <v>Alto</v>
      </c>
      <c r="AN26" s="139" t="s">
        <v>92</v>
      </c>
      <c r="AO26" s="137" t="s">
        <v>446</v>
      </c>
      <c r="AP26" s="138" t="s">
        <v>447</v>
      </c>
      <c r="AQ26" s="121" t="s">
        <v>449</v>
      </c>
    </row>
    <row r="27" spans="1:43" ht="48">
      <c r="A27" s="153">
        <v>8</v>
      </c>
      <c r="B27" s="155" t="s">
        <v>31</v>
      </c>
      <c r="C27" s="155" t="s">
        <v>209</v>
      </c>
      <c r="D27" s="159"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155" t="s">
        <v>54</v>
      </c>
      <c r="F27" s="155" t="s">
        <v>320</v>
      </c>
      <c r="G27" s="155" t="s">
        <v>321</v>
      </c>
      <c r="H27" s="155" t="s">
        <v>194</v>
      </c>
      <c r="I27" s="155"/>
      <c r="J27" s="155" t="s">
        <v>322</v>
      </c>
      <c r="K27" s="155" t="s">
        <v>162</v>
      </c>
      <c r="L27" s="161" t="s">
        <v>167</v>
      </c>
      <c r="M27" s="151" t="s">
        <v>12</v>
      </c>
      <c r="N27" s="163">
        <v>500</v>
      </c>
      <c r="O27" s="165" t="str">
        <f>_xlfn.IFERROR(VLOOKUP(P27,datos!$AC$2:$AE$7,3,0),"")</f>
        <v>Media</v>
      </c>
      <c r="P27" s="141">
        <f>+IF(OR(N27="",N27=0),"",IF(N27&lt;=datos!$AD$3,datos!$AC$3,IF(AND(N27&gt;datos!$AD$3,N27&lt;=datos!$AD$4),datos!$AC$4,IF(AND(N27&gt;datos!$AD$4,N27&lt;=datos!$AD$5),datos!$AC$5,IF(AND(N27&gt;datos!$AD$5,N27&lt;=datos!$AD$6),datos!$AC$6,IF(N27&gt;datos!$AD$7,datos!$AC$7,0))))))</f>
        <v>0.6</v>
      </c>
      <c r="Q27" s="155" t="s">
        <v>149</v>
      </c>
      <c r="R27" s="157" t="str">
        <f>_xlfn.IFERROR(VLOOKUP(Q27,datos!$AB$10:$AC$21,2,0),"")</f>
        <v>Menor</v>
      </c>
      <c r="S27" s="141">
        <f>_xlfn.IFERROR(IF(OR(Q27=datos!$AB$10,Q27=datos!$AB$16),"",VLOOKUP(Q27,datos!$AB$10:$AD$21,3,0)),"")</f>
        <v>0.4</v>
      </c>
      <c r="T27" s="143" t="str">
        <f ca="1">_xlfn.IFERROR(INDIRECT("datos!"&amp;HLOOKUP(R27,calculo_imp,2,FALSE)&amp;VLOOKUP(O27,calculo_prob,2,FALSE)),"")</f>
        <v>Moderado</v>
      </c>
      <c r="U27" s="95">
        <v>1</v>
      </c>
      <c r="V27" s="84" t="s">
        <v>397</v>
      </c>
      <c r="W27" s="83" t="s">
        <v>353</v>
      </c>
      <c r="X27" s="83" t="s">
        <v>374</v>
      </c>
      <c r="Y27" s="83" t="s">
        <v>398</v>
      </c>
      <c r="Z27" s="83" t="s">
        <v>399</v>
      </c>
      <c r="AA27" s="83" t="s">
        <v>400</v>
      </c>
      <c r="AB27" s="83" t="s">
        <v>391</v>
      </c>
      <c r="AC27" s="83" t="s">
        <v>392</v>
      </c>
      <c r="AD27" s="83" t="s">
        <v>372</v>
      </c>
      <c r="AE27" s="92" t="str">
        <f>IF(AF27="","",VLOOKUP(AF27,datos!$AT$6:$AU$9,2,0))</f>
        <v>Probabilidad</v>
      </c>
      <c r="AF27" s="84" t="s">
        <v>80</v>
      </c>
      <c r="AG27" s="84" t="s">
        <v>84</v>
      </c>
      <c r="AH27" s="87">
        <f>IF(AND(AF27="",AG27=""),"",IF(AF27="",0,VLOOKUP(AF27,datos!$AP$3:$AR$7,3,0))+IF(AG27="",0,VLOOKUP(AG27,datos!$AP$3:$AR$7,3,0)))</f>
        <v>0.4</v>
      </c>
      <c r="AI27" s="113" t="str">
        <f>IF(OR(AJ27="",AJ27=0),"",IF(AJ27&lt;=datos!$AC$3,datos!$AE$3,IF(AJ27&lt;=datos!$AC$4,datos!$AE$4,IF(AJ27&lt;=datos!$AC$5,datos!$AE$5,IF(AJ27&lt;=datos!$AC$6,datos!$AE$6,IF(AJ27&lt;=datos!$AC$7,datos!$AE$7,""))))))</f>
        <v>Baja</v>
      </c>
      <c r="AJ27" s="106">
        <f>IF(AE27="","",IF(U27=1,IF(AE27="Probabilidad",P27-(P27*AH27),P27),IF(AE27="Probabilidad",#REF!-(#REF!*AH27),#REF!)))</f>
        <v>0.36</v>
      </c>
      <c r="AK27" s="107" t="str">
        <f>+IF(AL27&lt;=datos!$AD$11,datos!$AC$11,IF(AL27&lt;=datos!$AD$12,datos!$AC$12,IF(AL27&lt;=datos!$AD$13,datos!$AC$13,IF(AL27&lt;=datos!$AD$14,datos!$AC$14,IF(AL27&lt;=datos!$AD$15,datos!$AC$15,"")))))</f>
        <v>Menor</v>
      </c>
      <c r="AL27" s="106">
        <f>IF(AE27="","",IF(U27=1,IF(AE27="Impacto",S27-(S27*AH27),S27),IF(AE27="Impacto",#REF!-(#REF!*AH27),#REF!)))</f>
        <v>0.4</v>
      </c>
      <c r="AM27" s="107" t="str">
        <f aca="true" ca="1" t="shared" si="6" ref="AM27:AM44">_xlfn.IFERROR(INDIRECT("datos!"&amp;HLOOKUP(AK27,calculo_imp,2,FALSE)&amp;VLOOKUP(AI27,calculo_prob,2,FALSE)),"")</f>
        <v>Moderado</v>
      </c>
      <c r="AN27" s="145" t="s">
        <v>92</v>
      </c>
      <c r="AO27" s="147" t="s">
        <v>450</v>
      </c>
      <c r="AP27" s="149">
        <v>44986</v>
      </c>
      <c r="AQ27" s="151" t="s">
        <v>451</v>
      </c>
    </row>
    <row r="28" spans="1:43" ht="36.75" thickBot="1">
      <c r="A28" s="154"/>
      <c r="B28" s="156"/>
      <c r="C28" s="156"/>
      <c r="D28" s="160"/>
      <c r="E28" s="156"/>
      <c r="F28" s="156"/>
      <c r="G28" s="156"/>
      <c r="H28" s="156"/>
      <c r="I28" s="156"/>
      <c r="J28" s="156"/>
      <c r="K28" s="156"/>
      <c r="L28" s="162"/>
      <c r="M28" s="152"/>
      <c r="N28" s="164"/>
      <c r="O28" s="166"/>
      <c r="P28" s="142"/>
      <c r="Q28" s="156"/>
      <c r="R28" s="158"/>
      <c r="S28" s="142" t="e">
        <f>IF(OR(#REF!=datos!$AB$10,#REF!=datos!$AB$16),"",VLOOKUP(#REF!,datos!$AA$10:$AC$21,3,0))</f>
        <v>#REF!</v>
      </c>
      <c r="T28" s="144"/>
      <c r="U28" s="96">
        <v>2</v>
      </c>
      <c r="V28" s="80" t="s">
        <v>397</v>
      </c>
      <c r="W28" s="79" t="s">
        <v>353</v>
      </c>
      <c r="X28" s="79" t="s">
        <v>374</v>
      </c>
      <c r="Y28" s="79" t="s">
        <v>401</v>
      </c>
      <c r="Z28" s="79" t="s">
        <v>402</v>
      </c>
      <c r="AA28" s="79" t="s">
        <v>400</v>
      </c>
      <c r="AB28" s="79" t="s">
        <v>391</v>
      </c>
      <c r="AC28" s="79" t="s">
        <v>392</v>
      </c>
      <c r="AD28" s="79" t="s">
        <v>372</v>
      </c>
      <c r="AE28" s="91" t="str">
        <f>IF(AF28="","",VLOOKUP(AF28,datos!$AT$6:$AU$9,2,0))</f>
        <v>Probabilidad</v>
      </c>
      <c r="AF28" s="80" t="s">
        <v>80</v>
      </c>
      <c r="AG28" s="80" t="s">
        <v>84</v>
      </c>
      <c r="AH28" s="88">
        <f>IF(AND(AF28="",AG28=""),"",IF(AF28="",0,VLOOKUP(AF28,datos!$AP$3:$AR$7,3,0))+IF(AG28="",0,VLOOKUP(AG28,datos!$AP$3:$AR$7,3,0)))</f>
        <v>0.4</v>
      </c>
      <c r="AI28" s="114" t="str">
        <f>IF(OR(AJ28="",AJ28=0),"",IF(AJ28&lt;=datos!$AC$3,datos!$AE$3,IF(AJ28&lt;=datos!$AC$4,datos!$AE$4,IF(AJ28&lt;=datos!$AC$5,datos!$AE$5,IF(AJ28&lt;=datos!$AC$6,datos!$AE$6,IF(AJ28&lt;=datos!$AC$7,datos!$AE$7,""))))))</f>
        <v>Baja</v>
      </c>
      <c r="AJ28" s="109">
        <f>IF(AE28="","",IF(U28=1,IF(AE28="Probabilidad",P28-(P28*AH28),P28),IF(AE28="Probabilidad",AJ27-(AJ27*AH28),AJ27)))</f>
        <v>0.216</v>
      </c>
      <c r="AK28" s="110" t="str">
        <f>+IF(AL28&lt;=datos!$AD$11,datos!$AC$11,IF(AL28&lt;=datos!$AD$12,datos!$AC$12,IF(AL28&lt;=datos!$AD$13,datos!$AC$13,IF(AL28&lt;=datos!$AD$14,datos!$AC$14,IF(AL28&lt;=datos!$AD$15,datos!$AC$15,"")))))</f>
        <v>Menor</v>
      </c>
      <c r="AL28" s="109">
        <f>IF(AE28="","",IF(U28=1,IF(AE28="Impacto",S28-(S28*AH28),S28),IF(AE28="Impacto",AL27-(AL27*AH28),AL27)))</f>
        <v>0.4</v>
      </c>
      <c r="AM28" s="110" t="str">
        <f ca="1" t="shared" si="6"/>
        <v>Moderado</v>
      </c>
      <c r="AN28" s="146"/>
      <c r="AO28" s="148"/>
      <c r="AP28" s="150"/>
      <c r="AQ28" s="152"/>
    </row>
    <row r="29" spans="1:43" ht="96.75" thickBot="1">
      <c r="A29" s="127">
        <v>9</v>
      </c>
      <c r="B29" s="82" t="s">
        <v>31</v>
      </c>
      <c r="C29" s="84" t="s">
        <v>209</v>
      </c>
      <c r="D29" s="92" t="str">
        <f>_xlfn.IFERROR(VLOOKUP(B29,datos!$B$1:$C$21,2,0),"")</f>
        <v>Administrar los bienes de propiedad, planta y equipo de la entidad y la prestación de los servicios administrativos en todos los procesos y sedes en custodia, con el fin de satisfacer las necesidades para el funcionamiento de la entidad durante la vigencia.</v>
      </c>
      <c r="E29" s="82" t="s">
        <v>54</v>
      </c>
      <c r="F29" s="82" t="s">
        <v>323</v>
      </c>
      <c r="G29" s="82" t="s">
        <v>324</v>
      </c>
      <c r="H29" s="84" t="s">
        <v>194</v>
      </c>
      <c r="I29" s="84" t="s">
        <v>325</v>
      </c>
      <c r="J29" s="82" t="s">
        <v>326</v>
      </c>
      <c r="K29" s="82" t="s">
        <v>162</v>
      </c>
      <c r="L29" s="128" t="s">
        <v>167</v>
      </c>
      <c r="M29" s="122" t="s">
        <v>12</v>
      </c>
      <c r="N29" s="129">
        <v>10</v>
      </c>
      <c r="O29" s="135" t="str">
        <f>_xlfn.IFERROR(VLOOKUP(P29,datos!$AC$2:$AE$7,3,0),"")</f>
        <v>Baja</v>
      </c>
      <c r="P29" s="131">
        <f>+IF(OR(N29="",N29=0),"",IF(N29&lt;=datos!$AD$3,datos!$AC$3,IF(AND(N29&gt;datos!$AD$3,N29&lt;=datos!$AD$4),datos!$AC$4,IF(AND(N29&gt;datos!$AD$4,N29&lt;=datos!$AD$5),datos!$AC$5,IF(AND(N29&gt;datos!$AD$5,N29&lt;=datos!$AD$6),datos!$AC$6,IF(N29&gt;datos!$AD$7,datos!$AC$7,0))))))</f>
        <v>0.4</v>
      </c>
      <c r="Q29" s="82" t="s">
        <v>72</v>
      </c>
      <c r="R29" s="136" t="str">
        <f>_xlfn.IFERROR(VLOOKUP(Q29,datos!$AB$10:$AC$21,2,0),"")</f>
        <v>Moderado</v>
      </c>
      <c r="S29" s="131">
        <f>_xlfn.IFERROR(IF(OR(Q29=datos!$AB$10,Q29=datos!$AB$16),"",VLOOKUP(Q29,datos!$AB$10:$AD$21,3,0)),"")</f>
        <v>0.6</v>
      </c>
      <c r="T29" s="124" t="str">
        <f ca="1">_xlfn.IFERROR(INDIRECT("datos!"&amp;HLOOKUP(R29,calculo_imp,2,FALSE)&amp;VLOOKUP(O29,calculo_prob,2,FALSE)),"")</f>
        <v>Moderado</v>
      </c>
      <c r="U29" s="98">
        <v>1</v>
      </c>
      <c r="V29" s="82" t="s">
        <v>403</v>
      </c>
      <c r="W29" s="81" t="s">
        <v>353</v>
      </c>
      <c r="X29" s="81" t="s">
        <v>374</v>
      </c>
      <c r="Y29" s="81" t="s">
        <v>404</v>
      </c>
      <c r="Z29" s="81" t="s">
        <v>405</v>
      </c>
      <c r="AA29" s="81" t="s">
        <v>406</v>
      </c>
      <c r="AB29" s="81" t="s">
        <v>391</v>
      </c>
      <c r="AC29" s="81" t="s">
        <v>392</v>
      </c>
      <c r="AD29" s="81" t="s">
        <v>372</v>
      </c>
      <c r="AE29" s="90" t="str">
        <f>IF(AF29="","",VLOOKUP(AF29,datos!$AT$6:$AU$9,2,0))</f>
        <v>Probabilidad</v>
      </c>
      <c r="AF29" s="82" t="s">
        <v>80</v>
      </c>
      <c r="AG29" s="82" t="s">
        <v>84</v>
      </c>
      <c r="AH29" s="87">
        <f>IF(AND(AF29="",AG29=""),"",IF(AF29="",0,VLOOKUP(AF29,datos!$AP$3:$AR$7,3,0))+IF(AG29="",0,VLOOKUP(AG29,datos!$AP$3:$AR$7,3,0)))</f>
        <v>0.4</v>
      </c>
      <c r="AI29" s="113" t="str">
        <f>IF(OR(AJ29="",AJ29=0),"",IF(AJ29&lt;=datos!$AC$3,datos!$AE$3,IF(AJ29&lt;=datos!$AC$4,datos!$AE$4,IF(AJ29&lt;=datos!$AC$5,datos!$AE$5,IF(AJ29&lt;=datos!$AC$6,datos!$AE$6,IF(AJ29&lt;=datos!$AC$7,datos!$AE$7,""))))))</f>
        <v>Baja</v>
      </c>
      <c r="AJ29" s="106">
        <f>IF(AE29="","",IF(U29=1,IF(AE29="Probabilidad",P29-(P29*AH29),P29),IF(AE29="Probabilidad",#REF!-(#REF!*AH29),#REF!)))</f>
        <v>0.24</v>
      </c>
      <c r="AK29" s="107" t="str">
        <f>+IF(AL29&lt;=datos!$AD$11,datos!$AC$11,IF(AL29&lt;=datos!$AD$12,datos!$AC$12,IF(AL29&lt;=datos!$AD$13,datos!$AC$13,IF(AL29&lt;=datos!$AD$14,datos!$AC$14,IF(AL29&lt;=datos!$AD$15,datos!$AC$15,"")))))</f>
        <v>Moderado</v>
      </c>
      <c r="AL29" s="106">
        <f>IF(AE29="","",IF(U29=1,IF(AE29="Impacto",S29-(S29*AH29),S29),IF(AE29="Impacto",#REF!-(#REF!*AH29),#REF!)))</f>
        <v>0.6</v>
      </c>
      <c r="AM29" s="107" t="str">
        <f ca="1" t="shared" si="6"/>
        <v>Moderado</v>
      </c>
      <c r="AN29" s="139" t="s">
        <v>92</v>
      </c>
      <c r="AO29" s="137" t="s">
        <v>452</v>
      </c>
      <c r="AP29" s="138">
        <v>44958</v>
      </c>
      <c r="AQ29" s="121" t="s">
        <v>453</v>
      </c>
    </row>
    <row r="30" spans="1:43" ht="96.75" thickBot="1">
      <c r="A30" s="132">
        <v>10</v>
      </c>
      <c r="B30" s="84" t="s">
        <v>31</v>
      </c>
      <c r="C30" s="84" t="s">
        <v>209</v>
      </c>
      <c r="D30" s="92" t="str">
        <f>_xlfn.IFERROR(VLOOKUP(B30,datos!$B$1:$C$21,2,0),"")</f>
        <v>Administrar los bienes de propiedad, planta y equipo de la entidad y la prestación de los servicios administrativos en todos los procesos y sedes en custodia, con el fin de satisfacer las necesidades para el funcionamiento de la entidad durante la vigencia.</v>
      </c>
      <c r="E30" s="84" t="s">
        <v>54</v>
      </c>
      <c r="F30" s="84" t="s">
        <v>327</v>
      </c>
      <c r="G30" s="84" t="s">
        <v>328</v>
      </c>
      <c r="H30" s="84" t="s">
        <v>194</v>
      </c>
      <c r="I30" s="84" t="s">
        <v>325</v>
      </c>
      <c r="J30" s="84" t="s">
        <v>329</v>
      </c>
      <c r="K30" s="84" t="s">
        <v>162</v>
      </c>
      <c r="L30" s="133" t="s">
        <v>167</v>
      </c>
      <c r="M30" s="121" t="s">
        <v>12</v>
      </c>
      <c r="N30" s="134">
        <v>55</v>
      </c>
      <c r="O30" s="130" t="str">
        <f>_xlfn.IFERROR(VLOOKUP(P30,datos!$AC$2:$AE$7,3,0),"")</f>
        <v>Media</v>
      </c>
      <c r="P30" s="123">
        <f>+IF(OR(N30="",N30=0),"",IF(N30&lt;=datos!$AD$3,datos!$AC$3,IF(AND(N30&gt;datos!$AD$3,N30&lt;=datos!$AD$4),datos!$AC$4,IF(AND(N30&gt;datos!$AD$4,N30&lt;=datos!$AD$5),datos!$AC$5,IF(AND(N30&gt;datos!$AD$5,N30&lt;=datos!$AD$6),datos!$AC$6,IF(N30&gt;datos!$AD$7,datos!$AC$7,0))))))</f>
        <v>0.6</v>
      </c>
      <c r="Q30" s="84" t="s">
        <v>75</v>
      </c>
      <c r="R30" s="125" t="str">
        <f>_xlfn.IFERROR(VLOOKUP(Q30,datos!$AB$10:$AC$21,2,0),"")</f>
        <v>Leve</v>
      </c>
      <c r="S30" s="123">
        <f>_xlfn.IFERROR(IF(OR(Q30=datos!$AB$10,Q30=datos!$AB$16),"",VLOOKUP(Q30,datos!$AB$10:$AD$21,3,0)),"")</f>
        <v>0.2</v>
      </c>
      <c r="T30" s="126" t="str">
        <f ca="1">_xlfn.IFERROR(INDIRECT("datos!"&amp;HLOOKUP(R30,calculo_imp,2,FALSE)&amp;VLOOKUP(O30,calculo_prob,2,FALSE)),"")</f>
        <v>Moderado</v>
      </c>
      <c r="U30" s="95">
        <v>1</v>
      </c>
      <c r="V30" s="84" t="s">
        <v>407</v>
      </c>
      <c r="W30" s="83" t="s">
        <v>353</v>
      </c>
      <c r="X30" s="83" t="s">
        <v>408</v>
      </c>
      <c r="Y30" s="83" t="s">
        <v>409</v>
      </c>
      <c r="Z30" s="83" t="s">
        <v>410</v>
      </c>
      <c r="AA30" s="83" t="s">
        <v>406</v>
      </c>
      <c r="AB30" s="83" t="s">
        <v>391</v>
      </c>
      <c r="AC30" s="83" t="s">
        <v>392</v>
      </c>
      <c r="AD30" s="83" t="s">
        <v>372</v>
      </c>
      <c r="AE30" s="92" t="str">
        <f>IF(AF30="","",VLOOKUP(AF30,datos!$AT$6:$AU$9,2,0))</f>
        <v>Probabilidad</v>
      </c>
      <c r="AF30" s="84" t="s">
        <v>80</v>
      </c>
      <c r="AG30" s="84" t="s">
        <v>84</v>
      </c>
      <c r="AH30" s="87">
        <f>IF(AND(AF30="",AG30=""),"",IF(AF30="",0,VLOOKUP(AF30,datos!$AP$3:$AR$7,3,0))+IF(AG30="",0,VLOOKUP(AG30,datos!$AP$3:$AR$7,3,0)))</f>
        <v>0.4</v>
      </c>
      <c r="AI30" s="113" t="str">
        <f>IF(OR(AJ30="",AJ30=0),"",IF(AJ30&lt;=datos!$AC$3,datos!$AE$3,IF(AJ30&lt;=datos!$AC$4,datos!$AE$4,IF(AJ30&lt;=datos!$AC$5,datos!$AE$5,IF(AJ30&lt;=datos!$AC$6,datos!$AE$6,IF(AJ30&lt;=datos!$AC$7,datos!$AE$7,""))))))</f>
        <v>Baja</v>
      </c>
      <c r="AJ30" s="106">
        <f>IF(AE30="","",IF(U30=1,IF(AE30="Probabilidad",P30-(P30*AH30),P30),IF(AE30="Probabilidad",#REF!-(#REF!*AH30),#REF!)))</f>
        <v>0.36</v>
      </c>
      <c r="AK30" s="107" t="str">
        <f>+IF(AL30&lt;=datos!$AD$11,datos!$AC$11,IF(AL30&lt;=datos!$AD$12,datos!$AC$12,IF(AL30&lt;=datos!$AD$13,datos!$AC$13,IF(AL30&lt;=datos!$AD$14,datos!$AC$14,IF(AL30&lt;=datos!$AD$15,datos!$AC$15,"")))))</f>
        <v>Leve</v>
      </c>
      <c r="AL30" s="106">
        <f>IF(AE30="","",IF(U30=1,IF(AE30="Impacto",S30-(S30*AH30),S30),IF(AE30="Impacto",#REF!-(#REF!*AH30),#REF!)))</f>
        <v>0.2</v>
      </c>
      <c r="AM30" s="107" t="str">
        <f ca="1" t="shared" si="6"/>
        <v>Bajo</v>
      </c>
      <c r="AN30" s="139" t="s">
        <v>92</v>
      </c>
      <c r="AO30" s="137" t="s">
        <v>454</v>
      </c>
      <c r="AP30" s="138" t="s">
        <v>455</v>
      </c>
      <c r="AQ30" s="121" t="s">
        <v>456</v>
      </c>
    </row>
    <row r="31" spans="1:43" ht="48">
      <c r="A31" s="153">
        <v>11</v>
      </c>
      <c r="B31" s="155" t="s">
        <v>31</v>
      </c>
      <c r="C31" s="155" t="s">
        <v>209</v>
      </c>
      <c r="D31" s="159" t="str">
        <f>_xlfn.IFERROR(VLOOKUP(B31,datos!$B$1:$C$21,2,0),"")</f>
        <v>Administrar los bienes de propiedad, planta y equipo de la entidad y la prestación de los servicios administrativos en todos los procesos y sedes en custodia, con el fin de satisfacer las necesidades para el funcionamiento de la entidad durante la vigencia.</v>
      </c>
      <c r="E31" s="155" t="s">
        <v>55</v>
      </c>
      <c r="F31" s="155" t="s">
        <v>330</v>
      </c>
      <c r="G31" s="155" t="s">
        <v>331</v>
      </c>
      <c r="H31" s="155" t="s">
        <v>193</v>
      </c>
      <c r="I31" s="155" t="s">
        <v>325</v>
      </c>
      <c r="J31" s="155" t="s">
        <v>332</v>
      </c>
      <c r="K31" s="155" t="s">
        <v>162</v>
      </c>
      <c r="L31" s="161" t="s">
        <v>167</v>
      </c>
      <c r="M31" s="151" t="s">
        <v>12</v>
      </c>
      <c r="N31" s="163">
        <v>404</v>
      </c>
      <c r="O31" s="165" t="str">
        <f>_xlfn.IFERROR(VLOOKUP(P31,datos!$AC$2:$AE$7,3,0),"")</f>
        <v>Media</v>
      </c>
      <c r="P31" s="141">
        <f>+IF(OR(N31="",N31=0),"",IF(N31&lt;=datos!$AD$3,datos!$AC$3,IF(AND(N31&gt;datos!$AD$3,N31&lt;=datos!$AD$4),datos!$AC$4,IF(AND(N31&gt;datos!$AD$4,N31&lt;=datos!$AD$5),datos!$AC$5,IF(AND(N31&gt;datos!$AD$5,N31&lt;=datos!$AD$6),datos!$AC$6,IF(N31&gt;datos!$AD$7,datos!$AC$7,0))))))</f>
        <v>0.6</v>
      </c>
      <c r="Q31" s="155" t="s">
        <v>149</v>
      </c>
      <c r="R31" s="157" t="str">
        <f>_xlfn.IFERROR(VLOOKUP(Q31,datos!$AB$10:$AC$21,2,0),"")</f>
        <v>Menor</v>
      </c>
      <c r="S31" s="141">
        <f>_xlfn.IFERROR(IF(OR(Q31=datos!$AB$10,Q31=datos!$AB$16),"",VLOOKUP(Q31,datos!$AB$10:$AD$21,3,0)),"")</f>
        <v>0.4</v>
      </c>
      <c r="T31" s="143" t="str">
        <f ca="1">_xlfn.IFERROR(INDIRECT("datos!"&amp;HLOOKUP(R31,calculo_imp,2,FALSE)&amp;VLOOKUP(O31,calculo_prob,2,FALSE)),"")</f>
        <v>Moderado</v>
      </c>
      <c r="U31" s="95">
        <v>1</v>
      </c>
      <c r="V31" s="84" t="s">
        <v>411</v>
      </c>
      <c r="W31" s="83" t="s">
        <v>412</v>
      </c>
      <c r="X31" s="83" t="s">
        <v>413</v>
      </c>
      <c r="Y31" s="83" t="s">
        <v>414</v>
      </c>
      <c r="Z31" s="83" t="s">
        <v>415</v>
      </c>
      <c r="AA31" s="83" t="s">
        <v>416</v>
      </c>
      <c r="AB31" s="83" t="s">
        <v>417</v>
      </c>
      <c r="AC31" s="83" t="s">
        <v>418</v>
      </c>
      <c r="AD31" s="83" t="s">
        <v>372</v>
      </c>
      <c r="AE31" s="92" t="str">
        <f>IF(AF31="","",VLOOKUP(AF31,datos!$AT$6:$AU$9,2,0))</f>
        <v>Probabilidad</v>
      </c>
      <c r="AF31" s="84" t="s">
        <v>80</v>
      </c>
      <c r="AG31" s="84" t="s">
        <v>84</v>
      </c>
      <c r="AH31" s="87">
        <f>IF(AND(AF31="",AG31=""),"",IF(AF31="",0,VLOOKUP(AF31,datos!$AP$3:$AR$7,3,0))+IF(AG31="",0,VLOOKUP(AG31,datos!$AP$3:$AR$7,3,0)))</f>
        <v>0.4</v>
      </c>
      <c r="AI31" s="113" t="str">
        <f>IF(OR(AJ31="",AJ31=0),"",IF(AJ31&lt;=datos!$AC$3,datos!$AE$3,IF(AJ31&lt;=datos!$AC$4,datos!$AE$4,IF(AJ31&lt;=datos!$AC$5,datos!$AE$5,IF(AJ31&lt;=datos!$AC$6,datos!$AE$6,IF(AJ31&lt;=datos!$AC$7,datos!$AE$7,""))))))</f>
        <v>Baja</v>
      </c>
      <c r="AJ31" s="106">
        <f>IF(AE31="","",IF(U31=1,IF(AE31="Probabilidad",P31-(P31*AH31),P31),IF(AE31="Probabilidad",#REF!-(#REF!*AH31),#REF!)))</f>
        <v>0.36</v>
      </c>
      <c r="AK31" s="107" t="str">
        <f>+IF(AL31&lt;=datos!$AD$11,datos!$AC$11,IF(AL31&lt;=datos!$AD$12,datos!$AC$12,IF(AL31&lt;=datos!$AD$13,datos!$AC$13,IF(AL31&lt;=datos!$AD$14,datos!$AC$14,IF(AL31&lt;=datos!$AD$15,datos!$AC$15,"")))))</f>
        <v>Menor</v>
      </c>
      <c r="AL31" s="106">
        <f>IF(AE31="","",IF(U31=1,IF(AE31="Impacto",S31-(S31*AH31),S31),IF(AE31="Impacto",#REF!-(#REF!*AH31),#REF!)))</f>
        <v>0.4</v>
      </c>
      <c r="AM31" s="107" t="str">
        <f ca="1" t="shared" si="6"/>
        <v>Moderado</v>
      </c>
      <c r="AN31" s="145" t="s">
        <v>92</v>
      </c>
      <c r="AO31" s="147" t="s">
        <v>457</v>
      </c>
      <c r="AP31" s="149">
        <v>44958</v>
      </c>
      <c r="AQ31" s="151" t="s">
        <v>458</v>
      </c>
    </row>
    <row r="32" spans="1:43" ht="84.75" thickBot="1">
      <c r="A32" s="154"/>
      <c r="B32" s="156"/>
      <c r="C32" s="156"/>
      <c r="D32" s="160"/>
      <c r="E32" s="156"/>
      <c r="F32" s="156"/>
      <c r="G32" s="156"/>
      <c r="H32" s="156"/>
      <c r="I32" s="156"/>
      <c r="J32" s="156"/>
      <c r="K32" s="156"/>
      <c r="L32" s="162"/>
      <c r="M32" s="152"/>
      <c r="N32" s="164"/>
      <c r="O32" s="166"/>
      <c r="P32" s="142"/>
      <c r="Q32" s="156"/>
      <c r="R32" s="158"/>
      <c r="S32" s="142" t="e">
        <f>IF(OR(#REF!=datos!$AB$10,#REF!=datos!$AB$16),"",VLOOKUP(#REF!,datos!$AA$10:$AC$21,3,0))</f>
        <v>#REF!</v>
      </c>
      <c r="T32" s="144"/>
      <c r="U32" s="96">
        <v>2</v>
      </c>
      <c r="V32" s="80" t="s">
        <v>419</v>
      </c>
      <c r="W32" s="79" t="s">
        <v>412</v>
      </c>
      <c r="X32" s="79" t="s">
        <v>408</v>
      </c>
      <c r="Y32" s="79" t="s">
        <v>420</v>
      </c>
      <c r="Z32" s="79" t="s">
        <v>421</v>
      </c>
      <c r="AA32" s="79" t="s">
        <v>422</v>
      </c>
      <c r="AB32" s="79" t="s">
        <v>423</v>
      </c>
      <c r="AC32" s="79" t="s">
        <v>418</v>
      </c>
      <c r="AD32" s="79" t="s">
        <v>372</v>
      </c>
      <c r="AE32" s="91" t="str">
        <f>IF(AF32="","",VLOOKUP(AF32,datos!$AT$6:$AU$9,2,0))</f>
        <v>Probabilidad</v>
      </c>
      <c r="AF32" s="80" t="s">
        <v>80</v>
      </c>
      <c r="AG32" s="80" t="s">
        <v>84</v>
      </c>
      <c r="AH32" s="88">
        <f>IF(AND(AF32="",AG32=""),"",IF(AF32="",0,VLOOKUP(AF32,datos!$AP$3:$AR$7,3,0))+IF(AG32="",0,VLOOKUP(AG32,datos!$AP$3:$AR$7,3,0)))</f>
        <v>0.4</v>
      </c>
      <c r="AI32" s="114" t="str">
        <f>IF(OR(AJ32="",AJ32=0),"",IF(AJ32&lt;=datos!$AC$3,datos!$AE$3,IF(AJ32&lt;=datos!$AC$4,datos!$AE$4,IF(AJ32&lt;=datos!$AC$5,datos!$AE$5,IF(AJ32&lt;=datos!$AC$6,datos!$AE$6,IF(AJ32&lt;=datos!$AC$7,datos!$AE$7,""))))))</f>
        <v>Baja</v>
      </c>
      <c r="AJ32" s="109">
        <f>IF(AE32="","",IF(U32=1,IF(AE32="Probabilidad",P32-(P32*AH32),P32),IF(AE32="Probabilidad",AJ31-(AJ31*AH32),AJ31)))</f>
        <v>0.216</v>
      </c>
      <c r="AK32" s="110" t="str">
        <f>+IF(AL32&lt;=datos!$AD$11,datos!$AC$11,IF(AL32&lt;=datos!$AD$12,datos!$AC$12,IF(AL32&lt;=datos!$AD$13,datos!$AC$13,IF(AL32&lt;=datos!$AD$14,datos!$AC$14,IF(AL32&lt;=datos!$AD$15,datos!$AC$15,"")))))</f>
        <v>Menor</v>
      </c>
      <c r="AL32" s="109">
        <f>IF(AE32="","",IF(U32=1,IF(AE32="Impacto",S32-(S32*AH32),S32),IF(AE32="Impacto",AL31-(AL31*AH32),AL31)))</f>
        <v>0.4</v>
      </c>
      <c r="AM32" s="110" t="str">
        <f ca="1" t="shared" si="6"/>
        <v>Moderado</v>
      </c>
      <c r="AN32" s="146"/>
      <c r="AO32" s="148"/>
      <c r="AP32" s="150"/>
      <c r="AQ32" s="152"/>
    </row>
    <row r="33" spans="1:43" ht="144.75" thickBot="1">
      <c r="A33" s="127">
        <v>12</v>
      </c>
      <c r="B33" s="82" t="s">
        <v>31</v>
      </c>
      <c r="C33" s="84" t="s">
        <v>209</v>
      </c>
      <c r="D33" s="92" t="str">
        <f>_xlfn.IFERROR(VLOOKUP(B33,datos!$B$1:$C$21,2,0),"")</f>
        <v>Administrar los bienes de propiedad, planta y equipo de la entidad y la prestación de los servicios administrativos en todos los procesos y sedes en custodia, con el fin de satisfacer las necesidades para el funcionamiento de la entidad durante la vigencia.</v>
      </c>
      <c r="E33" s="82" t="s">
        <v>55</v>
      </c>
      <c r="F33" s="82" t="s">
        <v>333</v>
      </c>
      <c r="G33" s="82" t="s">
        <v>334</v>
      </c>
      <c r="H33" s="84" t="s">
        <v>193</v>
      </c>
      <c r="I33" s="84" t="s">
        <v>335</v>
      </c>
      <c r="J33" s="82" t="s">
        <v>336</v>
      </c>
      <c r="K33" s="82" t="s">
        <v>162</v>
      </c>
      <c r="L33" s="128" t="s">
        <v>167</v>
      </c>
      <c r="M33" s="122" t="s">
        <v>12</v>
      </c>
      <c r="N33" s="129">
        <v>365</v>
      </c>
      <c r="O33" s="135" t="str">
        <f>_xlfn.IFERROR(VLOOKUP(P33,datos!$AC$2:$AE$7,3,0),"")</f>
        <v>Media</v>
      </c>
      <c r="P33" s="131">
        <f>+IF(OR(N33="",N33=0),"",IF(N33&lt;=datos!$AD$3,datos!$AC$3,IF(AND(N33&gt;datos!$AD$3,N33&lt;=datos!$AD$4),datos!$AC$4,IF(AND(N33&gt;datos!$AD$4,N33&lt;=datos!$AD$5),datos!$AC$5,IF(AND(N33&gt;datos!$AD$5,N33&lt;=datos!$AD$6),datos!$AC$6,IF(N33&gt;datos!$AD$7,datos!$AC$7,0))))))</f>
        <v>0.6</v>
      </c>
      <c r="Q33" s="82" t="s">
        <v>72</v>
      </c>
      <c r="R33" s="136" t="str">
        <f>_xlfn.IFERROR(VLOOKUP(Q33,datos!$AB$10:$AC$21,2,0),"")</f>
        <v>Moderado</v>
      </c>
      <c r="S33" s="131">
        <f>_xlfn.IFERROR(IF(OR(Q33=datos!$AB$10,Q33=datos!$AB$16),"",VLOOKUP(Q33,datos!$AB$10:$AD$21,3,0)),"")</f>
        <v>0.6</v>
      </c>
      <c r="T33" s="124" t="str">
        <f ca="1">_xlfn.IFERROR(INDIRECT("datos!"&amp;HLOOKUP(R33,calculo_imp,2,FALSE)&amp;VLOOKUP(O33,calculo_prob,2,FALSE)),"")</f>
        <v>Moderado</v>
      </c>
      <c r="U33" s="98">
        <v>1</v>
      </c>
      <c r="V33" s="82" t="s">
        <v>424</v>
      </c>
      <c r="W33" s="81" t="s">
        <v>353</v>
      </c>
      <c r="X33" s="81" t="s">
        <v>279</v>
      </c>
      <c r="Y33" s="81" t="s">
        <v>425</v>
      </c>
      <c r="Z33" s="81" t="s">
        <v>426</v>
      </c>
      <c r="AA33" s="81" t="s">
        <v>427</v>
      </c>
      <c r="AB33" s="81" t="s">
        <v>391</v>
      </c>
      <c r="AC33" s="81" t="s">
        <v>391</v>
      </c>
      <c r="AD33" s="81" t="s">
        <v>428</v>
      </c>
      <c r="AE33" s="90" t="str">
        <f>IF(AF33="","",VLOOKUP(AF33,datos!$AT$6:$AU$9,2,0))</f>
        <v>Probabilidad</v>
      </c>
      <c r="AF33" s="82" t="s">
        <v>80</v>
      </c>
      <c r="AG33" s="82" t="s">
        <v>84</v>
      </c>
      <c r="AH33" s="87">
        <f>IF(AND(AF33="",AG33=""),"",IF(AF33="",0,VLOOKUP(AF33,datos!$AP$3:$AR$7,3,0))+IF(AG33="",0,VLOOKUP(AG33,datos!$AP$3:$AR$7,3,0)))</f>
        <v>0.4</v>
      </c>
      <c r="AI33" s="113" t="str">
        <f>IF(OR(AJ33="",AJ33=0),"",IF(AJ33&lt;=datos!$AC$3,datos!$AE$3,IF(AJ33&lt;=datos!$AC$4,datos!$AE$4,IF(AJ33&lt;=datos!$AC$5,datos!$AE$5,IF(AJ33&lt;=datos!$AC$6,datos!$AE$6,IF(AJ33&lt;=datos!$AC$7,datos!$AE$7,""))))))</f>
        <v>Baja</v>
      </c>
      <c r="AJ33" s="106">
        <f>IF(AE33="","",IF(U33=1,IF(AE33="Probabilidad",P33-(P33*AH33),P33),IF(AE33="Probabilidad",#REF!-(#REF!*AH33),#REF!)))</f>
        <v>0.36</v>
      </c>
      <c r="AK33" s="107" t="str">
        <f>+IF(AL33&lt;=datos!$AD$11,datos!$AC$11,IF(AL33&lt;=datos!$AD$12,datos!$AC$12,IF(AL33&lt;=datos!$AD$13,datos!$AC$13,IF(AL33&lt;=datos!$AD$14,datos!$AC$14,IF(AL33&lt;=datos!$AD$15,datos!$AC$15,"")))))</f>
        <v>Moderado</v>
      </c>
      <c r="AL33" s="106">
        <f>IF(AE33="","",IF(U33=1,IF(AE33="Impacto",S33-(S33*AH33),S33),IF(AE33="Impacto",#REF!-(#REF!*AH33),#REF!)))</f>
        <v>0.6</v>
      </c>
      <c r="AM33" s="107" t="str">
        <f ca="1" t="shared" si="6"/>
        <v>Moderado</v>
      </c>
      <c r="AN33" s="139" t="s">
        <v>92</v>
      </c>
      <c r="AO33" s="137" t="s">
        <v>459</v>
      </c>
      <c r="AP33" s="138">
        <v>45078</v>
      </c>
      <c r="AQ33" s="121" t="s">
        <v>460</v>
      </c>
    </row>
    <row r="34" spans="1:43" ht="36">
      <c r="A34" s="153">
        <v>13</v>
      </c>
      <c r="B34" s="155" t="s">
        <v>31</v>
      </c>
      <c r="C34" s="155" t="s">
        <v>209</v>
      </c>
      <c r="D34" s="159" t="str">
        <f>_xlfn.IFERROR(VLOOKUP(B34,datos!$B$1:$C$21,2,0),"")</f>
        <v>Administrar los bienes de propiedad, planta y equipo de la entidad y la prestación de los servicios administrativos en todos los procesos y sedes en custodia, con el fin de satisfacer las necesidades para el funcionamiento de la entidad durante la vigencia.</v>
      </c>
      <c r="E34" s="155" t="s">
        <v>55</v>
      </c>
      <c r="F34" s="155" t="s">
        <v>337</v>
      </c>
      <c r="G34" s="155" t="s">
        <v>338</v>
      </c>
      <c r="H34" s="155" t="s">
        <v>194</v>
      </c>
      <c r="I34" s="155" t="s">
        <v>335</v>
      </c>
      <c r="J34" s="155" t="s">
        <v>339</v>
      </c>
      <c r="K34" s="155" t="s">
        <v>162</v>
      </c>
      <c r="L34" s="161" t="s">
        <v>167</v>
      </c>
      <c r="M34" s="151" t="s">
        <v>12</v>
      </c>
      <c r="N34" s="163">
        <v>365</v>
      </c>
      <c r="O34" s="165" t="str">
        <f>_xlfn.IFERROR(VLOOKUP(P34,datos!$AC$2:$AE$7,3,0),"")</f>
        <v>Media</v>
      </c>
      <c r="P34" s="141">
        <f>+IF(OR(N34="",N34=0),"",IF(N34&lt;=datos!$AD$3,datos!$AC$3,IF(AND(N34&gt;datos!$AD$3,N34&lt;=datos!$AD$4),datos!$AC$4,IF(AND(N34&gt;datos!$AD$4,N34&lt;=datos!$AD$5),datos!$AC$5,IF(AND(N34&gt;datos!$AD$5,N34&lt;=datos!$AD$6),datos!$AC$6,IF(N34&gt;datos!$AD$7,datos!$AC$7,0))))))</f>
        <v>0.6</v>
      </c>
      <c r="Q34" s="155" t="s">
        <v>72</v>
      </c>
      <c r="R34" s="157" t="str">
        <f>_xlfn.IFERROR(VLOOKUP(Q34,datos!$AB$10:$AC$21,2,0),"")</f>
        <v>Moderado</v>
      </c>
      <c r="S34" s="141">
        <f>_xlfn.IFERROR(IF(OR(Q34=datos!$AB$10,Q34=datos!$AB$16),"",VLOOKUP(Q34,datos!$AB$10:$AD$21,3,0)),"")</f>
        <v>0.6</v>
      </c>
      <c r="T34" s="143" t="str">
        <f ca="1">_xlfn.IFERROR(INDIRECT("datos!"&amp;HLOOKUP(R34,calculo_imp,2,FALSE)&amp;VLOOKUP(O34,calculo_prob,2,FALSE)),"")</f>
        <v>Moderado</v>
      </c>
      <c r="U34" s="95">
        <v>1</v>
      </c>
      <c r="V34" s="84" t="s">
        <v>429</v>
      </c>
      <c r="W34" s="83" t="s">
        <v>353</v>
      </c>
      <c r="X34" s="83" t="s">
        <v>354</v>
      </c>
      <c r="Y34" s="83" t="s">
        <v>430</v>
      </c>
      <c r="Z34" s="83" t="s">
        <v>431</v>
      </c>
      <c r="AA34" s="83" t="s">
        <v>432</v>
      </c>
      <c r="AB34" s="83" t="s">
        <v>433</v>
      </c>
      <c r="AC34" s="83" t="s">
        <v>434</v>
      </c>
      <c r="AD34" s="83" t="s">
        <v>428</v>
      </c>
      <c r="AE34" s="92" t="str">
        <f>IF(AF34="","",VLOOKUP(AF34,datos!$AT$6:$AU$9,2,0))</f>
        <v>Probabilidad</v>
      </c>
      <c r="AF34" s="84" t="s">
        <v>80</v>
      </c>
      <c r="AG34" s="84" t="s">
        <v>84</v>
      </c>
      <c r="AH34" s="87">
        <f>IF(AND(AF34="",AG34=""),"",IF(AF34="",0,VLOOKUP(AF34,datos!$AP$3:$AR$7,3,0))+IF(AG34="",0,VLOOKUP(AG34,datos!$AP$3:$AR$7,3,0)))</f>
        <v>0.4</v>
      </c>
      <c r="AI34" s="113" t="str">
        <f>IF(OR(AJ34="",AJ34=0),"",IF(AJ34&lt;=datos!$AC$3,datos!$AE$3,IF(AJ34&lt;=datos!$AC$4,datos!$AE$4,IF(AJ34&lt;=datos!$AC$5,datos!$AE$5,IF(AJ34&lt;=datos!$AC$6,datos!$AE$6,IF(AJ34&lt;=datos!$AC$7,datos!$AE$7,""))))))</f>
        <v>Baja</v>
      </c>
      <c r="AJ34" s="106">
        <f>IF(AE34="","",IF(U34=1,IF(AE34="Probabilidad",P34-(P34*AH34),P34),IF(AE34="Probabilidad",#REF!-(#REF!*AH34),#REF!)))</f>
        <v>0.36</v>
      </c>
      <c r="AK34" s="107" t="str">
        <f>+IF(AL34&lt;=datos!$AD$11,datos!$AC$11,IF(AL34&lt;=datos!$AD$12,datos!$AC$12,IF(AL34&lt;=datos!$AD$13,datos!$AC$13,IF(AL34&lt;=datos!$AD$14,datos!$AC$14,IF(AL34&lt;=datos!$AD$15,datos!$AC$15,"")))))</f>
        <v>Moderado</v>
      </c>
      <c r="AL34" s="106">
        <f>IF(AE34="","",IF(U34=1,IF(AE34="Impacto",S34-(S34*AH34),S34),IF(AE34="Impacto",#REF!-(#REF!*AH34),#REF!)))</f>
        <v>0.6</v>
      </c>
      <c r="AM34" s="107" t="str">
        <f ca="1" t="shared" si="6"/>
        <v>Moderado</v>
      </c>
      <c r="AN34" s="145" t="s">
        <v>92</v>
      </c>
      <c r="AO34" s="147" t="s">
        <v>461</v>
      </c>
      <c r="AP34" s="149" t="s">
        <v>442</v>
      </c>
      <c r="AQ34" s="151" t="s">
        <v>462</v>
      </c>
    </row>
    <row r="35" spans="1:43" ht="36.75" thickBot="1">
      <c r="A35" s="154"/>
      <c r="B35" s="156"/>
      <c r="C35" s="156"/>
      <c r="D35" s="160"/>
      <c r="E35" s="156"/>
      <c r="F35" s="156"/>
      <c r="G35" s="156"/>
      <c r="H35" s="156"/>
      <c r="I35" s="156"/>
      <c r="J35" s="156"/>
      <c r="K35" s="156"/>
      <c r="L35" s="162"/>
      <c r="M35" s="152"/>
      <c r="N35" s="164"/>
      <c r="O35" s="166"/>
      <c r="P35" s="142"/>
      <c r="Q35" s="156"/>
      <c r="R35" s="158"/>
      <c r="S35" s="142" t="e">
        <f>IF(OR(#REF!=datos!$AB$10,#REF!=datos!$AB$16),"",VLOOKUP(#REF!,datos!$AA$10:$AC$21,3,0))</f>
        <v>#REF!</v>
      </c>
      <c r="T35" s="144"/>
      <c r="U35" s="96">
        <v>2</v>
      </c>
      <c r="V35" s="80" t="s">
        <v>435</v>
      </c>
      <c r="W35" s="79" t="s">
        <v>353</v>
      </c>
      <c r="X35" s="79" t="s">
        <v>354</v>
      </c>
      <c r="Y35" s="79" t="s">
        <v>436</v>
      </c>
      <c r="Z35" s="79" t="s">
        <v>437</v>
      </c>
      <c r="AA35" s="79" t="s">
        <v>432</v>
      </c>
      <c r="AB35" s="79" t="s">
        <v>433</v>
      </c>
      <c r="AC35" s="79" t="s">
        <v>434</v>
      </c>
      <c r="AD35" s="79" t="s">
        <v>428</v>
      </c>
      <c r="AE35" s="91" t="str">
        <f>IF(AF35="","",VLOOKUP(AF35,datos!$AT$6:$AU$9,2,0))</f>
        <v>Probabilidad</v>
      </c>
      <c r="AF35" s="80" t="s">
        <v>80</v>
      </c>
      <c r="AG35" s="80" t="s">
        <v>84</v>
      </c>
      <c r="AH35" s="88">
        <f>IF(AND(AF35="",AG35=""),"",IF(AF35="",0,VLOOKUP(AF35,datos!$AP$3:$AR$7,3,0))+IF(AG35="",0,VLOOKUP(AG35,datos!$AP$3:$AR$7,3,0)))</f>
        <v>0.4</v>
      </c>
      <c r="AI35" s="114" t="str">
        <f>IF(OR(AJ35="",AJ35=0),"",IF(AJ35&lt;=datos!$AC$3,datos!$AE$3,IF(AJ35&lt;=datos!$AC$4,datos!$AE$4,IF(AJ35&lt;=datos!$AC$5,datos!$AE$5,IF(AJ35&lt;=datos!$AC$6,datos!$AE$6,IF(AJ35&lt;=datos!$AC$7,datos!$AE$7,""))))))</f>
        <v>Baja</v>
      </c>
      <c r="AJ35" s="109">
        <f>IF(AE35="","",IF(U35=1,IF(AE35="Probabilidad",P35-(P35*AH35),P35),IF(AE35="Probabilidad",AJ34-(AJ34*AH35),AJ34)))</f>
        <v>0.216</v>
      </c>
      <c r="AK35" s="110" t="str">
        <f>+IF(AL35&lt;=datos!$AD$11,datos!$AC$11,IF(AL35&lt;=datos!$AD$12,datos!$AC$12,IF(AL35&lt;=datos!$AD$13,datos!$AC$13,IF(AL35&lt;=datos!$AD$14,datos!$AC$14,IF(AL35&lt;=datos!$AD$15,datos!$AC$15,"")))))</f>
        <v>Moderado</v>
      </c>
      <c r="AL35" s="109">
        <f>IF(AE35="","",IF(U35=1,IF(AE35="Impacto",S35-(S35*AH35),S35),IF(AE35="Impacto",AL34-(AL34*AH35),AL34)))</f>
        <v>0.6</v>
      </c>
      <c r="AM35" s="110" t="str">
        <f ca="1" t="shared" si="6"/>
        <v>Moderado</v>
      </c>
      <c r="AN35" s="146"/>
      <c r="AO35" s="148"/>
      <c r="AP35" s="150"/>
      <c r="AQ35" s="152"/>
    </row>
    <row r="36" spans="1:43" ht="144.75" thickBot="1">
      <c r="A36" s="132">
        <v>14</v>
      </c>
      <c r="B36" s="84" t="s">
        <v>31</v>
      </c>
      <c r="C36" s="84" t="s">
        <v>209</v>
      </c>
      <c r="D36" s="92" t="str">
        <f>_xlfn.IFERROR(VLOOKUP(B36,datos!$B$1:$C$21,2,0),"")</f>
        <v>Administrar los bienes de propiedad, planta y equipo de la entidad y la prestación de los servicios administrativos en todos los procesos y sedes en custodia, con el fin de satisfacer las necesidades para el funcionamiento de la entidad durante la vigencia.</v>
      </c>
      <c r="E36" s="84" t="s">
        <v>55</v>
      </c>
      <c r="F36" s="84" t="s">
        <v>340</v>
      </c>
      <c r="G36" s="84" t="s">
        <v>341</v>
      </c>
      <c r="H36" s="84" t="s">
        <v>194</v>
      </c>
      <c r="I36" s="84" t="s">
        <v>335</v>
      </c>
      <c r="J36" s="84" t="s">
        <v>342</v>
      </c>
      <c r="K36" s="84" t="s">
        <v>162</v>
      </c>
      <c r="L36" s="133" t="s">
        <v>167</v>
      </c>
      <c r="M36" s="121" t="s">
        <v>12</v>
      </c>
      <c r="N36" s="134">
        <v>5969</v>
      </c>
      <c r="O36" s="130" t="str">
        <f>_xlfn.IFERROR(VLOOKUP(P36,datos!$AC$2:$AE$7,3,0),"")</f>
        <v>Muy Alta</v>
      </c>
      <c r="P36" s="123">
        <f>+IF(OR(N36="",N36=0),"",IF(N36&lt;=datos!$AD$3,datos!$AC$3,IF(AND(N36&gt;datos!$AD$3,N36&lt;=datos!$AD$4),datos!$AC$4,IF(AND(N36&gt;datos!$AD$4,N36&lt;=datos!$AD$5),datos!$AC$5,IF(AND(N36&gt;datos!$AD$5,N36&lt;=datos!$AD$6),datos!$AC$6,IF(N36&gt;datos!$AD$7,datos!$AC$7,0))))))</f>
        <v>1</v>
      </c>
      <c r="Q36" s="84" t="s">
        <v>72</v>
      </c>
      <c r="R36" s="125" t="str">
        <f>_xlfn.IFERROR(VLOOKUP(Q36,datos!$AB$10:$AC$21,2,0),"")</f>
        <v>Moderado</v>
      </c>
      <c r="S36" s="123">
        <f>_xlfn.IFERROR(IF(OR(Q36=datos!$AB$10,Q36=datos!$AB$16),"",VLOOKUP(Q36,datos!$AB$10:$AD$21,3,0)),"")</f>
        <v>0.6</v>
      </c>
      <c r="T36" s="126" t="str">
        <f ca="1">_xlfn.IFERROR(INDIRECT("datos!"&amp;HLOOKUP(R36,calculo_imp,2,FALSE)&amp;VLOOKUP(O36,calculo_prob,2,FALSE)),"")</f>
        <v>Alto</v>
      </c>
      <c r="U36" s="95">
        <v>1</v>
      </c>
      <c r="V36" s="84" t="s">
        <v>438</v>
      </c>
      <c r="W36" s="83" t="s">
        <v>353</v>
      </c>
      <c r="X36" s="83" t="s">
        <v>354</v>
      </c>
      <c r="Y36" s="83" t="s">
        <v>439</v>
      </c>
      <c r="Z36" s="83" t="s">
        <v>440</v>
      </c>
      <c r="AA36" s="83" t="s">
        <v>432</v>
      </c>
      <c r="AB36" s="83" t="s">
        <v>391</v>
      </c>
      <c r="AC36" s="83" t="s">
        <v>434</v>
      </c>
      <c r="AD36" s="83" t="s">
        <v>428</v>
      </c>
      <c r="AE36" s="92" t="str">
        <f>IF(AF36="","",VLOOKUP(AF36,datos!$AT$6:$AU$9,2,0))</f>
        <v>Probabilidad</v>
      </c>
      <c r="AF36" s="84" t="s">
        <v>80</v>
      </c>
      <c r="AG36" s="84" t="s">
        <v>84</v>
      </c>
      <c r="AH36" s="87">
        <f>IF(AND(AF36="",AG36=""),"",IF(AF36="",0,VLOOKUP(AF36,datos!$AP$3:$AR$7,3,0))+IF(AG36="",0,VLOOKUP(AG36,datos!$AP$3:$AR$7,3,0)))</f>
        <v>0.4</v>
      </c>
      <c r="AI36" s="113" t="str">
        <f>IF(OR(AJ36="",AJ36=0),"",IF(AJ36&lt;=datos!$AC$3,datos!$AE$3,IF(AJ36&lt;=datos!$AC$4,datos!$AE$4,IF(AJ36&lt;=datos!$AC$5,datos!$AE$5,IF(AJ36&lt;=datos!$AC$6,datos!$AE$6,IF(AJ36&lt;=datos!$AC$7,datos!$AE$7,""))))))</f>
        <v>Media</v>
      </c>
      <c r="AJ36" s="106">
        <f>IF(AE36="","",IF(U36=1,IF(AE36="Probabilidad",P36-(P36*AH36),P36),IF(AE36="Probabilidad",#REF!-(#REF!*AH36),#REF!)))</f>
        <v>0.6</v>
      </c>
      <c r="AK36" s="107" t="str">
        <f>+IF(AL36&lt;=datos!$AD$11,datos!$AC$11,IF(AL36&lt;=datos!$AD$12,datos!$AC$12,IF(AL36&lt;=datos!$AD$13,datos!$AC$13,IF(AL36&lt;=datos!$AD$14,datos!$AC$14,IF(AL36&lt;=datos!$AD$15,datos!$AC$15,"")))))</f>
        <v>Moderado</v>
      </c>
      <c r="AL36" s="106">
        <f>IF(AE36="","",IF(U36=1,IF(AE36="Impacto",S36-(S36*AH36),S36),IF(AE36="Impacto",#REF!-(#REF!*AH36),#REF!)))</f>
        <v>0.6</v>
      </c>
      <c r="AM36" s="107" t="str">
        <f ca="1" t="shared" si="6"/>
        <v>Moderado</v>
      </c>
      <c r="AN36" s="139" t="s">
        <v>92</v>
      </c>
      <c r="AO36" s="137" t="s">
        <v>463</v>
      </c>
      <c r="AP36" s="138">
        <v>44866</v>
      </c>
      <c r="AQ36" s="121" t="s">
        <v>464</v>
      </c>
    </row>
    <row r="37" spans="1:43" ht="96.75" thickBot="1">
      <c r="A37" s="127">
        <v>15</v>
      </c>
      <c r="B37" s="82" t="s">
        <v>25</v>
      </c>
      <c r="C37" s="84" t="s">
        <v>209</v>
      </c>
      <c r="D37" s="92" t="str">
        <f>_xlfn.IFERROR(VLOOKUP(B37,datos!$B$1:$C$21,2,0),"")</f>
        <v>Ejercer la función disciplinaria en primera instancia en la SDS, mediante el seguimiento y gestión eficiente de los procesos disciplinarios hacia los servidores públicos de acuerdo a los principios rectores de la ley disciplinaria.</v>
      </c>
      <c r="E37" s="82" t="s">
        <v>54</v>
      </c>
      <c r="F37" s="82" t="s">
        <v>465</v>
      </c>
      <c r="G37" s="82" t="s">
        <v>466</v>
      </c>
      <c r="H37" s="84" t="s">
        <v>194</v>
      </c>
      <c r="I37" s="84" t="s">
        <v>238</v>
      </c>
      <c r="J37" s="82" t="s">
        <v>467</v>
      </c>
      <c r="K37" s="82" t="s">
        <v>162</v>
      </c>
      <c r="L37" s="128" t="s">
        <v>167</v>
      </c>
      <c r="M37" s="122" t="s">
        <v>12</v>
      </c>
      <c r="N37" s="129">
        <v>95</v>
      </c>
      <c r="O37" s="135" t="str">
        <f>_xlfn.IFERROR(VLOOKUP(P37,datos!$AC$2:$AE$7,3,0),"")</f>
        <v>Media</v>
      </c>
      <c r="P37" s="131">
        <f>+IF(OR(N37="",N37=0),"",IF(N37&lt;=datos!$AD$3,datos!$AC$3,IF(AND(N37&gt;datos!$AD$3,N37&lt;=datos!$AD$4),datos!$AC$4,IF(AND(N37&gt;datos!$AD$4,N37&lt;=datos!$AD$5),datos!$AC$5,IF(AND(N37&gt;datos!$AD$5,N37&lt;=datos!$AD$6),datos!$AC$6,IF(N37&gt;datos!$AD$7,datos!$AC$7,0))))))</f>
        <v>0.6</v>
      </c>
      <c r="Q37" s="82" t="s">
        <v>145</v>
      </c>
      <c r="R37" s="136" t="str">
        <f>_xlfn.IFERROR(VLOOKUP(Q37,datos!$AB$10:$AC$21,2,0),"")</f>
        <v>Moderado</v>
      </c>
      <c r="S37" s="131">
        <f>_xlfn.IFERROR(IF(OR(Q37=datos!$AB$10,Q37=datos!$AB$16),"",VLOOKUP(Q37,datos!$AB$10:$AD$21,3,0)),"")</f>
        <v>0.6</v>
      </c>
      <c r="T37" s="124" t="str">
        <f ca="1">_xlfn.IFERROR(INDIRECT("datos!"&amp;HLOOKUP(R37,calculo_imp,2,FALSE)&amp;VLOOKUP(O37,calculo_prob,2,FALSE)),"")</f>
        <v>Moderado</v>
      </c>
      <c r="U37" s="98">
        <v>1</v>
      </c>
      <c r="V37" s="82" t="s">
        <v>471</v>
      </c>
      <c r="W37" s="81" t="s">
        <v>472</v>
      </c>
      <c r="X37" s="81" t="s">
        <v>473</v>
      </c>
      <c r="Y37" s="81" t="s">
        <v>474</v>
      </c>
      <c r="Z37" s="81" t="s">
        <v>475</v>
      </c>
      <c r="AA37" s="81" t="s">
        <v>476</v>
      </c>
      <c r="AB37" s="81" t="s">
        <v>477</v>
      </c>
      <c r="AC37" s="81" t="s">
        <v>478</v>
      </c>
      <c r="AD37" s="81" t="s">
        <v>479</v>
      </c>
      <c r="AE37" s="90" t="str">
        <f>IF(AF37="","",VLOOKUP(AF37,datos!$AT$6:$AU$9,2,0))</f>
        <v>Probabilidad</v>
      </c>
      <c r="AF37" s="82" t="s">
        <v>80</v>
      </c>
      <c r="AG37" s="82" t="s">
        <v>84</v>
      </c>
      <c r="AH37" s="87">
        <f>IF(AND(AF37="",AG37=""),"",IF(AF37="",0,VLOOKUP(AF37,datos!$AP$3:$AR$7,3,0))+IF(AG37="",0,VLOOKUP(AG37,datos!$AP$3:$AR$7,3,0)))</f>
        <v>0.4</v>
      </c>
      <c r="AI37" s="113" t="str">
        <f>IF(OR(AJ37="",AJ37=0),"",IF(AJ37&lt;=datos!$AC$3,datos!$AE$3,IF(AJ37&lt;=datos!$AC$4,datos!$AE$4,IF(AJ37&lt;=datos!$AC$5,datos!$AE$5,IF(AJ37&lt;=datos!$AC$6,datos!$AE$6,IF(AJ37&lt;=datos!$AC$7,datos!$AE$7,""))))))</f>
        <v>Baja</v>
      </c>
      <c r="AJ37" s="106">
        <f>IF(AE37="","",IF(U37=1,IF(AE37="Probabilidad",P37-(P37*AH37),P37),IF(AE37="Probabilidad",#REF!-(#REF!*AH37),#REF!)))</f>
        <v>0.36</v>
      </c>
      <c r="AK37" s="107" t="str">
        <f>+IF(AL37&lt;=datos!$AD$11,datos!$AC$11,IF(AL37&lt;=datos!$AD$12,datos!$AC$12,IF(AL37&lt;=datos!$AD$13,datos!$AC$13,IF(AL37&lt;=datos!$AD$14,datos!$AC$14,IF(AL37&lt;=datos!$AD$15,datos!$AC$15,"")))))</f>
        <v>Moderado</v>
      </c>
      <c r="AL37" s="106">
        <f>IF(AE37="","",IF(U37=1,IF(AE37="Impacto",S37-(S37*AH37),S37),IF(AE37="Impacto",#REF!-(#REF!*AH37),#REF!)))</f>
        <v>0.6</v>
      </c>
      <c r="AM37" s="107" t="str">
        <f ca="1" t="shared" si="6"/>
        <v>Moderado</v>
      </c>
      <c r="AN37" s="139" t="s">
        <v>92</v>
      </c>
      <c r="AO37" s="137" t="s">
        <v>488</v>
      </c>
      <c r="AP37" s="138">
        <v>45108</v>
      </c>
      <c r="AQ37" s="121" t="s">
        <v>489</v>
      </c>
    </row>
    <row r="38" spans="1:43" ht="96.75" thickBot="1">
      <c r="A38" s="132">
        <v>16</v>
      </c>
      <c r="B38" s="84" t="s">
        <v>25</v>
      </c>
      <c r="C38" s="84" t="s">
        <v>209</v>
      </c>
      <c r="D38" s="92" t="str">
        <f>_xlfn.IFERROR(VLOOKUP(B38,datos!$B$1:$C$21,2,0),"")</f>
        <v>Ejercer la función disciplinaria en primera instancia en la SDS, mediante el seguimiento y gestión eficiente de los procesos disciplinarios hacia los servidores públicos de acuerdo a los principios rectores de la ley disciplinaria.</v>
      </c>
      <c r="E38" s="84" t="s">
        <v>54</v>
      </c>
      <c r="F38" s="84" t="s">
        <v>468</v>
      </c>
      <c r="G38" s="84" t="s">
        <v>469</v>
      </c>
      <c r="H38" s="84" t="s">
        <v>194</v>
      </c>
      <c r="I38" s="84" t="s">
        <v>238</v>
      </c>
      <c r="J38" s="84" t="s">
        <v>470</v>
      </c>
      <c r="K38" s="84" t="s">
        <v>156</v>
      </c>
      <c r="L38" s="133" t="s">
        <v>167</v>
      </c>
      <c r="M38" s="121" t="s">
        <v>12</v>
      </c>
      <c r="N38" s="134">
        <v>240</v>
      </c>
      <c r="O38" s="130" t="str">
        <f>_xlfn.IFERROR(VLOOKUP(P38,datos!$AC$2:$AE$7,3,0),"")</f>
        <v>Media</v>
      </c>
      <c r="P38" s="123">
        <f>+IF(OR(N38="",N38=0),"",IF(N38&lt;=datos!$AD$3,datos!$AC$3,IF(AND(N38&gt;datos!$AD$3,N38&lt;=datos!$AD$4),datos!$AC$4,IF(AND(N38&gt;datos!$AD$4,N38&lt;=datos!$AD$5),datos!$AC$5,IF(AND(N38&gt;datos!$AD$5,N38&lt;=datos!$AD$6),datos!$AC$6,IF(N38&gt;datos!$AD$7,datos!$AC$7,0))))))</f>
        <v>0.6</v>
      </c>
      <c r="Q38" s="84" t="s">
        <v>145</v>
      </c>
      <c r="R38" s="125" t="str">
        <f>_xlfn.IFERROR(VLOOKUP(Q38,datos!$AB$10:$AC$21,2,0),"")</f>
        <v>Moderado</v>
      </c>
      <c r="S38" s="123">
        <f>_xlfn.IFERROR(IF(OR(Q38=datos!$AB$10,Q38=datos!$AB$16),"",VLOOKUP(Q38,datos!$AB$10:$AD$21,3,0)),"")</f>
        <v>0.6</v>
      </c>
      <c r="T38" s="126" t="str">
        <f ca="1">_xlfn.IFERROR(INDIRECT("datos!"&amp;HLOOKUP(R38,calculo_imp,2,FALSE)&amp;VLOOKUP(O38,calculo_prob,2,FALSE)),"")</f>
        <v>Moderado</v>
      </c>
      <c r="U38" s="95">
        <v>1</v>
      </c>
      <c r="V38" s="84" t="s">
        <v>480</v>
      </c>
      <c r="W38" s="83" t="s">
        <v>481</v>
      </c>
      <c r="X38" s="83" t="s">
        <v>482</v>
      </c>
      <c r="Y38" s="83" t="s">
        <v>483</v>
      </c>
      <c r="Z38" s="83" t="s">
        <v>484</v>
      </c>
      <c r="AA38" s="83" t="s">
        <v>485</v>
      </c>
      <c r="AB38" s="83" t="s">
        <v>477</v>
      </c>
      <c r="AC38" s="83" t="s">
        <v>486</v>
      </c>
      <c r="AD38" s="83" t="s">
        <v>487</v>
      </c>
      <c r="AE38" s="92" t="str">
        <f>IF(AF38="","",VLOOKUP(AF38,datos!$AT$6:$AU$9,2,0))</f>
        <v>Probabilidad</v>
      </c>
      <c r="AF38" s="84" t="s">
        <v>80</v>
      </c>
      <c r="AG38" s="84" t="s">
        <v>84</v>
      </c>
      <c r="AH38" s="87">
        <f>IF(AND(AF38="",AG38=""),"",IF(AF38="",0,VLOOKUP(AF38,datos!$AP$3:$AR$7,3,0))+IF(AG38="",0,VLOOKUP(AG38,datos!$AP$3:$AR$7,3,0)))</f>
        <v>0.4</v>
      </c>
      <c r="AI38" s="113" t="str">
        <f>IF(OR(AJ38="",AJ38=0),"",IF(AJ38&lt;=datos!$AC$3,datos!$AE$3,IF(AJ38&lt;=datos!$AC$4,datos!$AE$4,IF(AJ38&lt;=datos!$AC$5,datos!$AE$5,IF(AJ38&lt;=datos!$AC$6,datos!$AE$6,IF(AJ38&lt;=datos!$AC$7,datos!$AE$7,""))))))</f>
        <v>Baja</v>
      </c>
      <c r="AJ38" s="106">
        <f>IF(AE38="","",IF(U38=1,IF(AE38="Probabilidad",P38-(P38*AH38),P38),IF(AE38="Probabilidad",#REF!-(#REF!*AH38),#REF!)))</f>
        <v>0.36</v>
      </c>
      <c r="AK38" s="107" t="str">
        <f>+IF(AL38&lt;=datos!$AD$11,datos!$AC$11,IF(AL38&lt;=datos!$AD$12,datos!$AC$12,IF(AL38&lt;=datos!$AD$13,datos!$AC$13,IF(AL38&lt;=datos!$AD$14,datos!$AC$14,IF(AL38&lt;=datos!$AD$15,datos!$AC$15,"")))))</f>
        <v>Moderado</v>
      </c>
      <c r="AL38" s="106">
        <f>IF(AE38="","",IF(U38=1,IF(AE38="Impacto",S38-(S38*AH38),S38),IF(AE38="Impacto",#REF!-(#REF!*AH38),#REF!)))</f>
        <v>0.6</v>
      </c>
      <c r="AM38" s="107" t="str">
        <f ca="1" t="shared" si="6"/>
        <v>Moderado</v>
      </c>
      <c r="AN38" s="139" t="s">
        <v>92</v>
      </c>
      <c r="AO38" s="137" t="s">
        <v>490</v>
      </c>
      <c r="AP38" s="138">
        <v>44986</v>
      </c>
      <c r="AQ38" s="121" t="s">
        <v>489</v>
      </c>
    </row>
    <row r="39" spans="1:43" ht="228">
      <c r="A39" s="153">
        <v>17</v>
      </c>
      <c r="B39" s="155" t="s">
        <v>30</v>
      </c>
      <c r="C39" s="155" t="s">
        <v>209</v>
      </c>
      <c r="D39" s="159"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155" t="s">
        <v>54</v>
      </c>
      <c r="F39" s="155" t="s">
        <v>492</v>
      </c>
      <c r="G39" s="155" t="s">
        <v>493</v>
      </c>
      <c r="H39" s="155" t="s">
        <v>193</v>
      </c>
      <c r="I39" s="155" t="s">
        <v>491</v>
      </c>
      <c r="J39" s="155" t="s">
        <v>494</v>
      </c>
      <c r="K39" s="155" t="s">
        <v>155</v>
      </c>
      <c r="L39" s="161" t="s">
        <v>167</v>
      </c>
      <c r="M39" s="151" t="s">
        <v>12</v>
      </c>
      <c r="N39" s="163">
        <v>150</v>
      </c>
      <c r="O39" s="165" t="str">
        <f>_xlfn.IFERROR(VLOOKUP(P39,datos!$AC$2:$AE$7,3,0),"")</f>
        <v>Media</v>
      </c>
      <c r="P39" s="141">
        <f>+IF(OR(N39="",N39=0),"",IF(N39&lt;=datos!$AD$3,datos!$AC$3,IF(AND(N39&gt;datos!$AD$3,N39&lt;=datos!$AD$4),datos!$AC$4,IF(AND(N39&gt;datos!$AD$4,N39&lt;=datos!$AD$5),datos!$AC$5,IF(AND(N39&gt;datos!$AD$5,N39&lt;=datos!$AD$6),datos!$AC$6,IF(N39&gt;datos!$AD$7,datos!$AC$7,0))))))</f>
        <v>0.6</v>
      </c>
      <c r="Q39" s="155" t="s">
        <v>149</v>
      </c>
      <c r="R39" s="157" t="str">
        <f>_xlfn.IFERROR(VLOOKUP(Q39,datos!$AB$10:$AC$21,2,0),"")</f>
        <v>Menor</v>
      </c>
      <c r="S39" s="141">
        <f>_xlfn.IFERROR(IF(OR(Q39=datos!$AB$10,Q39=datos!$AB$16),"",VLOOKUP(Q39,datos!$AB$10:$AD$21,3,0)),"")</f>
        <v>0.4</v>
      </c>
      <c r="T39" s="143" t="str">
        <f ca="1">_xlfn.IFERROR(INDIRECT("datos!"&amp;HLOOKUP(R39,calculo_imp,2,FALSE)&amp;VLOOKUP(O39,calculo_prob,2,FALSE)),"")</f>
        <v>Moderado</v>
      </c>
      <c r="U39" s="95">
        <v>1</v>
      </c>
      <c r="V39" s="84" t="s">
        <v>525</v>
      </c>
      <c r="W39" s="83" t="s">
        <v>526</v>
      </c>
      <c r="X39" s="83" t="s">
        <v>527</v>
      </c>
      <c r="Y39" s="83" t="s">
        <v>528</v>
      </c>
      <c r="Z39" s="83" t="s">
        <v>529</v>
      </c>
      <c r="AA39" s="83" t="s">
        <v>530</v>
      </c>
      <c r="AB39" s="83" t="s">
        <v>531</v>
      </c>
      <c r="AC39" s="83" t="s">
        <v>532</v>
      </c>
      <c r="AD39" s="83" t="s">
        <v>533</v>
      </c>
      <c r="AE39" s="92" t="str">
        <f>IF(AF39="","",VLOOKUP(AF39,datos!$AT$6:$AU$9,2,0))</f>
        <v>Probabilidad</v>
      </c>
      <c r="AF39" s="84" t="s">
        <v>81</v>
      </c>
      <c r="AG39" s="84" t="s">
        <v>84</v>
      </c>
      <c r="AH39" s="87">
        <f>IF(AND(AF39="",AG39=""),"",IF(AF39="",0,VLOOKUP(AF39,datos!$AP$3:$AR$7,3,0))+IF(AG39="",0,VLOOKUP(AG39,datos!$AP$3:$AR$7,3,0)))</f>
        <v>0.3</v>
      </c>
      <c r="AI39" s="113" t="str">
        <f>IF(OR(AJ39="",AJ39=0),"",IF(AJ39&lt;=datos!$AC$3,datos!$AE$3,IF(AJ39&lt;=datos!$AC$4,datos!$AE$4,IF(AJ39&lt;=datos!$AC$5,datos!$AE$5,IF(AJ39&lt;=datos!$AC$6,datos!$AE$6,IF(AJ39&lt;=datos!$AC$7,datos!$AE$7,""))))))</f>
        <v>Media</v>
      </c>
      <c r="AJ39" s="106">
        <f>IF(AE39="","",IF(U39=1,IF(AE39="Probabilidad",P39-(P39*AH39),P39),IF(AE39="Probabilidad",#REF!-(#REF!*AH39),#REF!)))</f>
        <v>0.42</v>
      </c>
      <c r="AK39" s="107" t="str">
        <f>+IF(AL39&lt;=datos!$AD$11,datos!$AC$11,IF(AL39&lt;=datos!$AD$12,datos!$AC$12,IF(AL39&lt;=datos!$AD$13,datos!$AC$13,IF(AL39&lt;=datos!$AD$14,datos!$AC$14,IF(AL39&lt;=datos!$AD$15,datos!$AC$15,"")))))</f>
        <v>Menor</v>
      </c>
      <c r="AL39" s="106">
        <f>IF(AE39="","",IF(U39=1,IF(AE39="Impacto",S39-(S39*AH39),S39),IF(AE39="Impacto",#REF!-(#REF!*AH39),#REF!)))</f>
        <v>0.4</v>
      </c>
      <c r="AM39" s="107" t="str">
        <f ca="1" t="shared" si="6"/>
        <v>Moderado</v>
      </c>
      <c r="AN39" s="145" t="s">
        <v>92</v>
      </c>
      <c r="AO39" s="147" t="s">
        <v>634</v>
      </c>
      <c r="AP39" s="149" t="s">
        <v>635</v>
      </c>
      <c r="AQ39" s="151" t="s">
        <v>636</v>
      </c>
    </row>
    <row r="40" spans="1:43" ht="84">
      <c r="A40" s="154"/>
      <c r="B40" s="156"/>
      <c r="C40" s="156"/>
      <c r="D40" s="160"/>
      <c r="E40" s="156"/>
      <c r="F40" s="156"/>
      <c r="G40" s="156"/>
      <c r="H40" s="156"/>
      <c r="I40" s="156"/>
      <c r="J40" s="156"/>
      <c r="K40" s="156"/>
      <c r="L40" s="162"/>
      <c r="M40" s="152"/>
      <c r="N40" s="164"/>
      <c r="O40" s="166"/>
      <c r="P40" s="142"/>
      <c r="Q40" s="156"/>
      <c r="R40" s="158"/>
      <c r="S40" s="142" t="e">
        <f>IF(OR(#REF!=datos!$AB$10,#REF!=datos!$AB$16),"",VLOOKUP(#REF!,datos!$AA$10:$AC$21,3,0))</f>
        <v>#REF!</v>
      </c>
      <c r="T40" s="144"/>
      <c r="U40" s="96">
        <v>2</v>
      </c>
      <c r="V40" s="80" t="s">
        <v>534</v>
      </c>
      <c r="W40" s="79" t="s">
        <v>535</v>
      </c>
      <c r="X40" s="79" t="s">
        <v>536</v>
      </c>
      <c r="Y40" s="79" t="s">
        <v>537</v>
      </c>
      <c r="Z40" s="79" t="s">
        <v>538</v>
      </c>
      <c r="AA40" s="79" t="s">
        <v>539</v>
      </c>
      <c r="AB40" s="79" t="s">
        <v>540</v>
      </c>
      <c r="AC40" s="79" t="s">
        <v>541</v>
      </c>
      <c r="AD40" s="79" t="s">
        <v>542</v>
      </c>
      <c r="AE40" s="91" t="str">
        <f>IF(AF40="","",VLOOKUP(AF40,datos!$AT$6:$AU$9,2,0))</f>
        <v>Probabilidad</v>
      </c>
      <c r="AF40" s="80" t="s">
        <v>81</v>
      </c>
      <c r="AG40" s="80" t="s">
        <v>84</v>
      </c>
      <c r="AH40" s="88">
        <f>IF(AND(AF40="",AG40=""),"",IF(AF40="",0,VLOOKUP(AF40,datos!$AP$3:$AR$7,3,0))+IF(AG40="",0,VLOOKUP(AG40,datos!$AP$3:$AR$7,3,0)))</f>
        <v>0.3</v>
      </c>
      <c r="AI40" s="114" t="str">
        <f>IF(OR(AJ40="",AJ40=0),"",IF(AJ40&lt;=datos!$AC$3,datos!$AE$3,IF(AJ40&lt;=datos!$AC$4,datos!$AE$4,IF(AJ40&lt;=datos!$AC$5,datos!$AE$5,IF(AJ40&lt;=datos!$AC$6,datos!$AE$6,IF(AJ40&lt;=datos!$AC$7,datos!$AE$7,""))))))</f>
        <v>Baja</v>
      </c>
      <c r="AJ40" s="109">
        <f>IF(AE40="","",IF(U40=1,IF(AE40="Probabilidad",P40-(P40*AH40),P40),IF(AE40="Probabilidad",AJ39-(AJ39*AH40),AJ39)))</f>
        <v>0.294</v>
      </c>
      <c r="AK40" s="110" t="str">
        <f>+IF(AL40&lt;=datos!$AD$11,datos!$AC$11,IF(AL40&lt;=datos!$AD$12,datos!$AC$12,IF(AL40&lt;=datos!$AD$13,datos!$AC$13,IF(AL40&lt;=datos!$AD$14,datos!$AC$14,IF(AL40&lt;=datos!$AD$15,datos!$AC$15,"")))))</f>
        <v>Menor</v>
      </c>
      <c r="AL40" s="109">
        <f>IF(AE40="","",IF(U40=1,IF(AE40="Impacto",S40-(S40*AH40),S40),IF(AE40="Impacto",AL39-(AL39*AH40),AL39)))</f>
        <v>0.4</v>
      </c>
      <c r="AM40" s="110" t="str">
        <f ca="1" t="shared" si="6"/>
        <v>Moderado</v>
      </c>
      <c r="AN40" s="146"/>
      <c r="AO40" s="148"/>
      <c r="AP40" s="150"/>
      <c r="AQ40" s="152"/>
    </row>
    <row r="41" spans="1:43" ht="60.75" thickBot="1">
      <c r="A41" s="154"/>
      <c r="B41" s="156"/>
      <c r="C41" s="156"/>
      <c r="D41" s="160"/>
      <c r="E41" s="156"/>
      <c r="F41" s="156"/>
      <c r="G41" s="156"/>
      <c r="H41" s="156"/>
      <c r="I41" s="156"/>
      <c r="J41" s="156"/>
      <c r="K41" s="156"/>
      <c r="L41" s="162"/>
      <c r="M41" s="152"/>
      <c r="N41" s="164"/>
      <c r="O41" s="166"/>
      <c r="P41" s="142"/>
      <c r="Q41" s="156"/>
      <c r="R41" s="158"/>
      <c r="S41" s="142" t="e">
        <f>IF(OR(#REF!=datos!$AB$10,#REF!=datos!$AB$16),"",VLOOKUP(#REF!,datos!$AA$10:$AC$21,3,0))</f>
        <v>#REF!</v>
      </c>
      <c r="T41" s="144"/>
      <c r="U41" s="96">
        <v>3</v>
      </c>
      <c r="V41" s="80" t="s">
        <v>543</v>
      </c>
      <c r="W41" s="79" t="s">
        <v>544</v>
      </c>
      <c r="X41" s="79" t="s">
        <v>536</v>
      </c>
      <c r="Y41" s="79" t="s">
        <v>545</v>
      </c>
      <c r="Z41" s="79" t="s">
        <v>546</v>
      </c>
      <c r="AA41" s="79" t="s">
        <v>547</v>
      </c>
      <c r="AB41" s="79" t="s">
        <v>548</v>
      </c>
      <c r="AC41" s="79" t="s">
        <v>541</v>
      </c>
      <c r="AD41" s="79" t="s">
        <v>549</v>
      </c>
      <c r="AE41" s="91" t="str">
        <f>IF(AF41="","",VLOOKUP(AF41,datos!$AT$6:$AU$9,2,0))</f>
        <v>Probabilidad</v>
      </c>
      <c r="AF41" s="80" t="s">
        <v>81</v>
      </c>
      <c r="AG41" s="80" t="s">
        <v>84</v>
      </c>
      <c r="AH41" s="88">
        <f>IF(AND(AF41="",AG41=""),"",IF(AF41="",0,VLOOKUP(AF41,datos!$AP$3:$AR$7,3,0))+IF(AG41="",0,VLOOKUP(AG41,datos!$AP$3:$AR$7,3,0)))</f>
        <v>0.3</v>
      </c>
      <c r="AI41" s="114" t="str">
        <f>IF(OR(AJ41="",AJ41=0),"",IF(AJ41&lt;=datos!$AC$3,datos!$AE$3,IF(AJ41&lt;=datos!$AC$4,datos!$AE$4,IF(AJ41&lt;=datos!$AC$5,datos!$AE$5,IF(AJ41&lt;=datos!$AC$6,datos!$AE$6,IF(AJ41&lt;=datos!$AC$7,datos!$AE$7,""))))))</f>
        <v>Baja</v>
      </c>
      <c r="AJ41" s="109">
        <f>IF(AE41="","",IF(U41=1,IF(AE41="Probabilidad",P41-(P41*AH41),P41),IF(AE41="Probabilidad",AJ40-(AJ40*AH41),AJ40)))</f>
        <v>0.20579999999999998</v>
      </c>
      <c r="AK41" s="110" t="str">
        <f>+IF(AL41&lt;=datos!$AD$11,datos!$AC$11,IF(AL41&lt;=datos!$AD$12,datos!$AC$12,IF(AL41&lt;=datos!$AD$13,datos!$AC$13,IF(AL41&lt;=datos!$AD$14,datos!$AC$14,IF(AL41&lt;=datos!$AD$15,datos!$AC$15,"")))))</f>
        <v>Menor</v>
      </c>
      <c r="AL41" s="109">
        <f>IF(AE41="","",IF(U41=1,IF(AE41="Impacto",S41-(S41*AH41),S41),IF(AE41="Impacto",AL40-(AL40*AH41),AL40)))</f>
        <v>0.4</v>
      </c>
      <c r="AM41" s="110" t="str">
        <f ca="1" t="shared" si="6"/>
        <v>Moderado</v>
      </c>
      <c r="AN41" s="146"/>
      <c r="AO41" s="148"/>
      <c r="AP41" s="150"/>
      <c r="AQ41" s="152"/>
    </row>
    <row r="42" spans="1:43" ht="228.75" thickBot="1">
      <c r="A42" s="127">
        <v>18</v>
      </c>
      <c r="B42" s="82" t="s">
        <v>30</v>
      </c>
      <c r="C42" s="84" t="s">
        <v>209</v>
      </c>
      <c r="D42" s="92" t="str">
        <f>_xlfn.IFERROR(VLOOKUP(B42,datos!$B$1:$C$21,2,0),"")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2" s="82" t="s">
        <v>54</v>
      </c>
      <c r="F42" s="82" t="s">
        <v>495</v>
      </c>
      <c r="G42" s="82" t="s">
        <v>496</v>
      </c>
      <c r="H42" s="84" t="s">
        <v>193</v>
      </c>
      <c r="I42" s="84" t="s">
        <v>491</v>
      </c>
      <c r="J42" s="82" t="s">
        <v>497</v>
      </c>
      <c r="K42" s="82" t="s">
        <v>155</v>
      </c>
      <c r="L42" s="128" t="s">
        <v>167</v>
      </c>
      <c r="M42" s="122" t="s">
        <v>12</v>
      </c>
      <c r="N42" s="129">
        <v>50</v>
      </c>
      <c r="O42" s="135" t="str">
        <f>_xlfn.IFERROR(VLOOKUP(P42,datos!$AC$2:$AE$7,3,0),"")</f>
        <v>Media</v>
      </c>
      <c r="P42" s="131">
        <f>+IF(OR(N42="",N42=0),"",IF(N42&lt;=datos!$AD$3,datos!$AC$3,IF(AND(N42&gt;datos!$AD$3,N42&lt;=datos!$AD$4),datos!$AC$4,IF(AND(N42&gt;datos!$AD$4,N42&lt;=datos!$AD$5),datos!$AC$5,IF(AND(N42&gt;datos!$AD$5,N42&lt;=datos!$AD$6),datos!$AC$6,IF(N42&gt;datos!$AD$7,datos!$AC$7,0))))))</f>
        <v>0.6</v>
      </c>
      <c r="Q42" s="82" t="s">
        <v>149</v>
      </c>
      <c r="R42" s="136" t="str">
        <f>_xlfn.IFERROR(VLOOKUP(Q42,datos!$AB$10:$AC$21,2,0),"")</f>
        <v>Menor</v>
      </c>
      <c r="S42" s="131">
        <f>_xlfn.IFERROR(IF(OR(Q42=datos!$AB$10,Q42=datos!$AB$16),"",VLOOKUP(Q42,datos!$AB$10:$AD$21,3,0)),"")</f>
        <v>0.4</v>
      </c>
      <c r="T42" s="124" t="str">
        <f aca="true" ca="1" t="shared" si="7" ref="T42:T47">_xlfn.IFERROR(INDIRECT("datos!"&amp;HLOOKUP(R42,calculo_imp,2,FALSE)&amp;VLOOKUP(O42,calculo_prob,2,FALSE)),"")</f>
        <v>Moderado</v>
      </c>
      <c r="U42" s="98">
        <v>1</v>
      </c>
      <c r="V42" s="82" t="s">
        <v>525</v>
      </c>
      <c r="W42" s="81" t="s">
        <v>526</v>
      </c>
      <c r="X42" s="81" t="s">
        <v>527</v>
      </c>
      <c r="Y42" s="81" t="s">
        <v>528</v>
      </c>
      <c r="Z42" s="81" t="s">
        <v>529</v>
      </c>
      <c r="AA42" s="81" t="s">
        <v>530</v>
      </c>
      <c r="AB42" s="81" t="s">
        <v>531</v>
      </c>
      <c r="AC42" s="81" t="s">
        <v>532</v>
      </c>
      <c r="AD42" s="81" t="s">
        <v>533</v>
      </c>
      <c r="AE42" s="90" t="str">
        <f>IF(AF42="","",VLOOKUP(AF42,datos!$AT$6:$AU$9,2,0))</f>
        <v>Probabilidad</v>
      </c>
      <c r="AF42" s="82" t="s">
        <v>81</v>
      </c>
      <c r="AG42" s="82" t="s">
        <v>84</v>
      </c>
      <c r="AH42" s="87">
        <f>IF(AND(AF42="",AG42=""),"",IF(AF42="",0,VLOOKUP(AF42,datos!$AP$3:$AR$7,3,0))+IF(AG42="",0,VLOOKUP(AG42,datos!$AP$3:$AR$7,3,0)))</f>
        <v>0.3</v>
      </c>
      <c r="AI42" s="113" t="str">
        <f>IF(OR(AJ42="",AJ42=0),"",IF(AJ42&lt;=datos!$AC$3,datos!$AE$3,IF(AJ42&lt;=datos!$AC$4,datos!$AE$4,IF(AJ42&lt;=datos!$AC$5,datos!$AE$5,IF(AJ42&lt;=datos!$AC$6,datos!$AE$6,IF(AJ42&lt;=datos!$AC$7,datos!$AE$7,""))))))</f>
        <v>Media</v>
      </c>
      <c r="AJ42" s="106">
        <f>IF(AE42="","",IF(U42=1,IF(AE42="Probabilidad",P42-(P42*AH42),P42),IF(AE42="Probabilidad",#REF!-(#REF!*AH42),#REF!)))</f>
        <v>0.42</v>
      </c>
      <c r="AK42" s="107" t="str">
        <f>+IF(AL42&lt;=datos!$AD$11,datos!$AC$11,IF(AL42&lt;=datos!$AD$12,datos!$AC$12,IF(AL42&lt;=datos!$AD$13,datos!$AC$13,IF(AL42&lt;=datos!$AD$14,datos!$AC$14,IF(AL42&lt;=datos!$AD$15,datos!$AC$15,"")))))</f>
        <v>Menor</v>
      </c>
      <c r="AL42" s="106">
        <f>IF(AE42="","",IF(U42=1,IF(AE42="Impacto",S42-(S42*AH42),S42),IF(AE42="Impacto",#REF!-(#REF!*AH42),#REF!)))</f>
        <v>0.4</v>
      </c>
      <c r="AM42" s="107" t="str">
        <f ca="1" t="shared" si="6"/>
        <v>Moderado</v>
      </c>
      <c r="AN42" s="139" t="s">
        <v>92</v>
      </c>
      <c r="AO42" s="137" t="s">
        <v>634</v>
      </c>
      <c r="AP42" s="138" t="s">
        <v>635</v>
      </c>
      <c r="AQ42" s="121" t="s">
        <v>636</v>
      </c>
    </row>
    <row r="43" spans="1:43" ht="228.75" thickBot="1">
      <c r="A43" s="132">
        <v>19</v>
      </c>
      <c r="B43" s="84" t="s">
        <v>30</v>
      </c>
      <c r="C43" s="84" t="s">
        <v>209</v>
      </c>
      <c r="D43" s="92"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84" t="s">
        <v>54</v>
      </c>
      <c r="F43" s="84" t="s">
        <v>498</v>
      </c>
      <c r="G43" s="84" t="s">
        <v>499</v>
      </c>
      <c r="H43" s="84" t="s">
        <v>193</v>
      </c>
      <c r="I43" s="84" t="s">
        <v>491</v>
      </c>
      <c r="J43" s="84" t="s">
        <v>500</v>
      </c>
      <c r="K43" s="84" t="s">
        <v>155</v>
      </c>
      <c r="L43" s="133" t="s">
        <v>167</v>
      </c>
      <c r="M43" s="121" t="s">
        <v>12</v>
      </c>
      <c r="N43" s="134">
        <v>50</v>
      </c>
      <c r="O43" s="130" t="str">
        <f>_xlfn.IFERROR(VLOOKUP(P43,datos!$AC$2:$AE$7,3,0),"")</f>
        <v>Media</v>
      </c>
      <c r="P43" s="123">
        <f>+IF(OR(N43="",N43=0),"",IF(N43&lt;=datos!$AD$3,datos!$AC$3,IF(AND(N43&gt;datos!$AD$3,N43&lt;=datos!$AD$4),datos!$AC$4,IF(AND(N43&gt;datos!$AD$4,N43&lt;=datos!$AD$5),datos!$AC$5,IF(AND(N43&gt;datos!$AD$5,N43&lt;=datos!$AD$6),datos!$AC$6,IF(N43&gt;datos!$AD$7,datos!$AC$7,0))))))</f>
        <v>0.6</v>
      </c>
      <c r="Q43" s="84" t="s">
        <v>149</v>
      </c>
      <c r="R43" s="125" t="str">
        <f>_xlfn.IFERROR(VLOOKUP(Q43,datos!$AB$10:$AC$21,2,0),"")</f>
        <v>Menor</v>
      </c>
      <c r="S43" s="123">
        <f>_xlfn.IFERROR(IF(OR(Q43=datos!$AB$10,Q43=datos!$AB$16),"",VLOOKUP(Q43,datos!$AB$10:$AD$21,3,0)),"")</f>
        <v>0.4</v>
      </c>
      <c r="T43" s="126" t="str">
        <f ca="1" t="shared" si="7"/>
        <v>Moderado</v>
      </c>
      <c r="U43" s="95">
        <v>1</v>
      </c>
      <c r="V43" s="84" t="s">
        <v>525</v>
      </c>
      <c r="W43" s="83" t="s">
        <v>526</v>
      </c>
      <c r="X43" s="83" t="s">
        <v>527</v>
      </c>
      <c r="Y43" s="83" t="s">
        <v>528</v>
      </c>
      <c r="Z43" s="83" t="s">
        <v>529</v>
      </c>
      <c r="AA43" s="83" t="s">
        <v>530</v>
      </c>
      <c r="AB43" s="83" t="s">
        <v>531</v>
      </c>
      <c r="AC43" s="83" t="s">
        <v>532</v>
      </c>
      <c r="AD43" s="83" t="s">
        <v>533</v>
      </c>
      <c r="AE43" s="92" t="str">
        <f>IF(AF43="","",VLOOKUP(AF43,datos!$AT$6:$AU$9,2,0))</f>
        <v>Probabilidad</v>
      </c>
      <c r="AF43" s="84" t="s">
        <v>81</v>
      </c>
      <c r="AG43" s="84" t="s">
        <v>84</v>
      </c>
      <c r="AH43" s="87">
        <f>IF(AND(AF43="",AG43=""),"",IF(AF43="",0,VLOOKUP(AF43,datos!$AP$3:$AR$7,3,0))+IF(AG43="",0,VLOOKUP(AG43,datos!$AP$3:$AR$7,3,0)))</f>
        <v>0.3</v>
      </c>
      <c r="AI43" s="113" t="str">
        <f>IF(OR(AJ43="",AJ43=0),"",IF(AJ43&lt;=datos!$AC$3,datos!$AE$3,IF(AJ43&lt;=datos!$AC$4,datos!$AE$4,IF(AJ43&lt;=datos!$AC$5,datos!$AE$5,IF(AJ43&lt;=datos!$AC$6,datos!$AE$6,IF(AJ43&lt;=datos!$AC$7,datos!$AE$7,""))))))</f>
        <v>Media</v>
      </c>
      <c r="AJ43" s="106">
        <f>IF(AE43="","",IF(U43=1,IF(AE43="Probabilidad",P43-(P43*AH43),P43),IF(AE43="Probabilidad",#REF!-(#REF!*AH43),#REF!)))</f>
        <v>0.42</v>
      </c>
      <c r="AK43" s="107" t="str">
        <f>+IF(AL43&lt;=datos!$AD$11,datos!$AC$11,IF(AL43&lt;=datos!$AD$12,datos!$AC$12,IF(AL43&lt;=datos!$AD$13,datos!$AC$13,IF(AL43&lt;=datos!$AD$14,datos!$AC$14,IF(AL43&lt;=datos!$AD$15,datos!$AC$15,"")))))</f>
        <v>Menor</v>
      </c>
      <c r="AL43" s="106">
        <f>IF(AE43="","",IF(U43=1,IF(AE43="Impacto",S43-(S43*AH43),S43),IF(AE43="Impacto",#REF!-(#REF!*AH43),#REF!)))</f>
        <v>0.4</v>
      </c>
      <c r="AM43" s="107" t="str">
        <f ca="1" t="shared" si="6"/>
        <v>Moderado</v>
      </c>
      <c r="AN43" s="139" t="s">
        <v>92</v>
      </c>
      <c r="AO43" s="137" t="s">
        <v>634</v>
      </c>
      <c r="AP43" s="138" t="s">
        <v>635</v>
      </c>
      <c r="AQ43" s="121" t="s">
        <v>636</v>
      </c>
    </row>
    <row r="44" spans="1:43" ht="228.75" thickBot="1">
      <c r="A44" s="132">
        <v>20</v>
      </c>
      <c r="B44" s="84" t="s">
        <v>30</v>
      </c>
      <c r="C44" s="84" t="s">
        <v>209</v>
      </c>
      <c r="D44" s="92" t="str">
        <f>_xlfn.IFERROR(VLOOKUP(B44,datos!$B$1:$C$21,2,0),"")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4" s="84" t="s">
        <v>54</v>
      </c>
      <c r="F44" s="84" t="s">
        <v>501</v>
      </c>
      <c r="G44" s="84" t="s">
        <v>502</v>
      </c>
      <c r="H44" s="84" t="s">
        <v>193</v>
      </c>
      <c r="I44" s="84" t="s">
        <v>491</v>
      </c>
      <c r="J44" s="84" t="s">
        <v>503</v>
      </c>
      <c r="K44" s="84" t="s">
        <v>155</v>
      </c>
      <c r="L44" s="133" t="s">
        <v>167</v>
      </c>
      <c r="M44" s="121" t="s">
        <v>12</v>
      </c>
      <c r="N44" s="134">
        <v>50</v>
      </c>
      <c r="O44" s="130" t="str">
        <f>_xlfn.IFERROR(VLOOKUP(P44,datos!$AC$2:$AE$7,3,0),"")</f>
        <v>Media</v>
      </c>
      <c r="P44" s="123">
        <f>+IF(OR(N44="",N44=0),"",IF(N44&lt;=datos!$AD$3,datos!$AC$3,IF(AND(N44&gt;datos!$AD$3,N44&lt;=datos!$AD$4),datos!$AC$4,IF(AND(N44&gt;datos!$AD$4,N44&lt;=datos!$AD$5),datos!$AC$5,IF(AND(N44&gt;datos!$AD$5,N44&lt;=datos!$AD$6),datos!$AC$6,IF(N44&gt;datos!$AD$7,datos!$AC$7,0))))))</f>
        <v>0.6</v>
      </c>
      <c r="Q44" s="84" t="s">
        <v>149</v>
      </c>
      <c r="R44" s="125" t="str">
        <f>_xlfn.IFERROR(VLOOKUP(Q44,datos!$AB$10:$AC$21,2,0),"")</f>
        <v>Menor</v>
      </c>
      <c r="S44" s="123">
        <f>_xlfn.IFERROR(IF(OR(Q44=datos!$AB$10,Q44=datos!$AB$16),"",VLOOKUP(Q44,datos!$AB$10:$AD$21,3,0)),"")</f>
        <v>0.4</v>
      </c>
      <c r="T44" s="126" t="str">
        <f ca="1" t="shared" si="7"/>
        <v>Moderado</v>
      </c>
      <c r="U44" s="95">
        <v>1</v>
      </c>
      <c r="V44" s="84" t="s">
        <v>525</v>
      </c>
      <c r="W44" s="83" t="s">
        <v>526</v>
      </c>
      <c r="X44" s="83" t="s">
        <v>527</v>
      </c>
      <c r="Y44" s="83" t="s">
        <v>528</v>
      </c>
      <c r="Z44" s="83" t="s">
        <v>529</v>
      </c>
      <c r="AA44" s="83" t="s">
        <v>530</v>
      </c>
      <c r="AB44" s="83" t="s">
        <v>531</v>
      </c>
      <c r="AC44" s="83" t="s">
        <v>532</v>
      </c>
      <c r="AD44" s="83" t="s">
        <v>533</v>
      </c>
      <c r="AE44" s="92" t="str">
        <f>IF(AF44="","",VLOOKUP(AF44,datos!$AT$6:$AU$9,2,0))</f>
        <v>Probabilidad</v>
      </c>
      <c r="AF44" s="84" t="s">
        <v>81</v>
      </c>
      <c r="AG44" s="84" t="s">
        <v>84</v>
      </c>
      <c r="AH44" s="87">
        <f>IF(AND(AF44="",AG44=""),"",IF(AF44="",0,VLOOKUP(AF44,datos!$AP$3:$AR$7,3,0))+IF(AG44="",0,VLOOKUP(AG44,datos!$AP$3:$AR$7,3,0)))</f>
        <v>0.3</v>
      </c>
      <c r="AI44" s="113" t="str">
        <f>IF(OR(AJ44="",AJ44=0),"",IF(AJ44&lt;=datos!$AC$3,datos!$AE$3,IF(AJ44&lt;=datos!$AC$4,datos!$AE$4,IF(AJ44&lt;=datos!$AC$5,datos!$AE$5,IF(AJ44&lt;=datos!$AC$6,datos!$AE$6,IF(AJ44&lt;=datos!$AC$7,datos!$AE$7,""))))))</f>
        <v>Media</v>
      </c>
      <c r="AJ44" s="106">
        <f>IF(AE44="","",IF(U44=1,IF(AE44="Probabilidad",P44-(P44*AH44),P44),IF(AE44="Probabilidad",#REF!-(#REF!*AH44),#REF!)))</f>
        <v>0.42</v>
      </c>
      <c r="AK44" s="107" t="str">
        <f>+IF(AL44&lt;=datos!$AD$11,datos!$AC$11,IF(AL44&lt;=datos!$AD$12,datos!$AC$12,IF(AL44&lt;=datos!$AD$13,datos!$AC$13,IF(AL44&lt;=datos!$AD$14,datos!$AC$14,IF(AL44&lt;=datos!$AD$15,datos!$AC$15,"")))))</f>
        <v>Menor</v>
      </c>
      <c r="AL44" s="106">
        <f>IF(AE44="","",IF(U44=1,IF(AE44="Impacto",S44-(S44*AH44),S44),IF(AE44="Impacto",#REF!-(#REF!*AH44),#REF!)))</f>
        <v>0.4</v>
      </c>
      <c r="AM44" s="107" t="str">
        <f ca="1" t="shared" si="6"/>
        <v>Moderado</v>
      </c>
      <c r="AN44" s="139" t="s">
        <v>92</v>
      </c>
      <c r="AO44" s="137" t="s">
        <v>634</v>
      </c>
      <c r="AP44" s="138" t="s">
        <v>635</v>
      </c>
      <c r="AQ44" s="121" t="s">
        <v>636</v>
      </c>
    </row>
    <row r="45" spans="1:43" ht="108.75" thickBot="1">
      <c r="A45" s="127">
        <v>21</v>
      </c>
      <c r="B45" s="82" t="s">
        <v>30</v>
      </c>
      <c r="C45" s="84" t="s">
        <v>209</v>
      </c>
      <c r="D45" s="92"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82" t="s">
        <v>54</v>
      </c>
      <c r="F45" s="82" t="s">
        <v>504</v>
      </c>
      <c r="G45" s="82" t="s">
        <v>505</v>
      </c>
      <c r="H45" s="84" t="s">
        <v>193</v>
      </c>
      <c r="I45" s="84" t="s">
        <v>491</v>
      </c>
      <c r="J45" s="82" t="s">
        <v>506</v>
      </c>
      <c r="K45" s="82" t="s">
        <v>155</v>
      </c>
      <c r="L45" s="128" t="s">
        <v>167</v>
      </c>
      <c r="M45" s="122" t="s">
        <v>12</v>
      </c>
      <c r="N45" s="129">
        <v>200</v>
      </c>
      <c r="O45" s="135" t="str">
        <f>_xlfn.IFERROR(VLOOKUP(P45,datos!$AC$2:$AE$7,3,0),"")</f>
        <v>Media</v>
      </c>
      <c r="P45" s="131">
        <f>+IF(OR(N45="",N45=0),"",IF(N45&lt;=datos!$AD$3,datos!$AC$3,IF(AND(N45&gt;datos!$AD$3,N45&lt;=datos!$AD$4),datos!$AC$4,IF(AND(N45&gt;datos!$AD$4,N45&lt;=datos!$AD$5),datos!$AC$5,IF(AND(N45&gt;datos!$AD$5,N45&lt;=datos!$AD$6),datos!$AC$6,IF(N45&gt;datos!$AD$7,datos!$AC$7,0))))))</f>
        <v>0.6</v>
      </c>
      <c r="Q45" s="82" t="s">
        <v>149</v>
      </c>
      <c r="R45" s="136" t="str">
        <f>_xlfn.IFERROR(VLOOKUP(Q45,datos!$AB$10:$AC$21,2,0),"")</f>
        <v>Menor</v>
      </c>
      <c r="S45" s="131">
        <f>_xlfn.IFERROR(IF(OR(Q45=datos!$AB$10,Q45=datos!$AB$16),"",VLOOKUP(Q45,datos!$AB$10:$AD$21,3,0)),"")</f>
        <v>0.4</v>
      </c>
      <c r="T45" s="124" t="str">
        <f ca="1" t="shared" si="7"/>
        <v>Moderado</v>
      </c>
      <c r="U45" s="98">
        <v>1</v>
      </c>
      <c r="V45" s="82" t="s">
        <v>550</v>
      </c>
      <c r="W45" s="81" t="s">
        <v>551</v>
      </c>
      <c r="X45" s="81" t="s">
        <v>552</v>
      </c>
      <c r="Y45" s="81" t="s">
        <v>553</v>
      </c>
      <c r="Z45" s="81" t="s">
        <v>554</v>
      </c>
      <c r="AA45" s="81" t="s">
        <v>555</v>
      </c>
      <c r="AB45" s="81" t="s">
        <v>556</v>
      </c>
      <c r="AC45" s="81" t="s">
        <v>541</v>
      </c>
      <c r="AD45" s="81" t="s">
        <v>557</v>
      </c>
      <c r="AE45" s="90" t="str">
        <f>IF(AF45="","",VLOOKUP(AF45,datos!$AT$6:$AU$9,2,0))</f>
        <v>Probabilidad</v>
      </c>
      <c r="AF45" s="82" t="s">
        <v>81</v>
      </c>
      <c r="AG45" s="82" t="s">
        <v>84</v>
      </c>
      <c r="AH45" s="87">
        <f>IF(AND(AF45="",AG45=""),"",IF(AF45="",0,VLOOKUP(AF45,datos!$AP$3:$AR$7,3,0))+IF(AG45="",0,VLOOKUP(AG45,datos!$AP$3:$AR$7,3,0)))</f>
        <v>0.3</v>
      </c>
      <c r="AI45" s="113" t="str">
        <f>IF(OR(AJ45="",AJ45=0),"",IF(AJ45&lt;=datos!$AC$3,datos!$AE$3,IF(AJ45&lt;=datos!$AC$4,datos!$AE$4,IF(AJ45&lt;=datos!$AC$5,datos!$AE$5,IF(AJ45&lt;=datos!$AC$6,datos!$AE$6,IF(AJ45&lt;=datos!$AC$7,datos!$AE$7,""))))))</f>
        <v>Media</v>
      </c>
      <c r="AJ45" s="106">
        <f>IF(AE45="","",IF(U45=1,IF(AE45="Probabilidad",P45-(P45*AH45),P45),IF(AE45="Probabilidad",#REF!-(#REF!*AH45),#REF!)))</f>
        <v>0.42</v>
      </c>
      <c r="AK45" s="107" t="str">
        <f>+IF(AL45&lt;=datos!$AD$11,datos!$AC$11,IF(AL45&lt;=datos!$AD$12,datos!$AC$12,IF(AL45&lt;=datos!$AD$13,datos!$AC$13,IF(AL45&lt;=datos!$AD$14,datos!$AC$14,IF(AL45&lt;=datos!$AD$15,datos!$AC$15,"")))))</f>
        <v>Menor</v>
      </c>
      <c r="AL45" s="106">
        <f>IF(AE45="","",IF(U45=1,IF(AE45="Impacto",S45-(S45*AH45),S45),IF(AE45="Impacto",#REF!-(#REF!*AH45),#REF!)))</f>
        <v>0.4</v>
      </c>
      <c r="AM45" s="107" t="str">
        <f aca="true" ca="1" t="shared" si="8" ref="AM45:AM72">_xlfn.IFERROR(INDIRECT("datos!"&amp;HLOOKUP(AK45,calculo_imp,2,FALSE)&amp;VLOOKUP(AI45,calculo_prob,2,FALSE)),"")</f>
        <v>Moderado</v>
      </c>
      <c r="AN45" s="139" t="s">
        <v>92</v>
      </c>
      <c r="AO45" s="137" t="s">
        <v>634</v>
      </c>
      <c r="AP45" s="138" t="s">
        <v>635</v>
      </c>
      <c r="AQ45" s="121" t="s">
        <v>637</v>
      </c>
    </row>
    <row r="46" spans="1:43" ht="108.75" thickBot="1">
      <c r="A46" s="132">
        <v>22</v>
      </c>
      <c r="B46" s="84" t="s">
        <v>30</v>
      </c>
      <c r="C46" s="84" t="s">
        <v>209</v>
      </c>
      <c r="D46" s="92"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84" t="s">
        <v>54</v>
      </c>
      <c r="F46" s="84" t="s">
        <v>507</v>
      </c>
      <c r="G46" s="84" t="s">
        <v>508</v>
      </c>
      <c r="H46" s="84" t="s">
        <v>193</v>
      </c>
      <c r="I46" s="84" t="s">
        <v>491</v>
      </c>
      <c r="J46" s="84" t="s">
        <v>509</v>
      </c>
      <c r="K46" s="84" t="s">
        <v>155</v>
      </c>
      <c r="L46" s="133" t="s">
        <v>167</v>
      </c>
      <c r="M46" s="121" t="s">
        <v>12</v>
      </c>
      <c r="N46" s="134">
        <v>200</v>
      </c>
      <c r="O46" s="130" t="str">
        <f>_xlfn.IFERROR(VLOOKUP(P46,datos!$AC$2:$AE$7,3,0),"")</f>
        <v>Media</v>
      </c>
      <c r="P46" s="123">
        <f>+IF(OR(N46="",N46=0),"",IF(N46&lt;=datos!$AD$3,datos!$AC$3,IF(AND(N46&gt;datos!$AD$3,N46&lt;=datos!$AD$4),datos!$AC$4,IF(AND(N46&gt;datos!$AD$4,N46&lt;=datos!$AD$5),datos!$AC$5,IF(AND(N46&gt;datos!$AD$5,N46&lt;=datos!$AD$6),datos!$AC$6,IF(N46&gt;datos!$AD$7,datos!$AC$7,0))))))</f>
        <v>0.6</v>
      </c>
      <c r="Q46" s="84" t="s">
        <v>149</v>
      </c>
      <c r="R46" s="125" t="str">
        <f>_xlfn.IFERROR(VLOOKUP(Q46,datos!$AB$10:$AC$21,2,0),"")</f>
        <v>Menor</v>
      </c>
      <c r="S46" s="123">
        <f>_xlfn.IFERROR(IF(OR(Q46=datos!$AB$10,Q46=datos!$AB$16),"",VLOOKUP(Q46,datos!$AB$10:$AD$21,3,0)),"")</f>
        <v>0.4</v>
      </c>
      <c r="T46" s="126" t="str">
        <f ca="1" t="shared" si="7"/>
        <v>Moderado</v>
      </c>
      <c r="U46" s="95">
        <v>1</v>
      </c>
      <c r="V46" s="84" t="s">
        <v>558</v>
      </c>
      <c r="W46" s="83" t="s">
        <v>526</v>
      </c>
      <c r="X46" s="83" t="s">
        <v>559</v>
      </c>
      <c r="Y46" s="83" t="s">
        <v>560</v>
      </c>
      <c r="Z46" s="83" t="s">
        <v>561</v>
      </c>
      <c r="AA46" s="83" t="s">
        <v>562</v>
      </c>
      <c r="AB46" s="83" t="s">
        <v>563</v>
      </c>
      <c r="AC46" s="83" t="s">
        <v>541</v>
      </c>
      <c r="AD46" s="83" t="s">
        <v>564</v>
      </c>
      <c r="AE46" s="92" t="str">
        <f>IF(AF46="","",VLOOKUP(AF46,datos!$AT$6:$AU$9,2,0))</f>
        <v>Probabilidad</v>
      </c>
      <c r="AF46" s="84" t="s">
        <v>81</v>
      </c>
      <c r="AG46" s="84" t="s">
        <v>84</v>
      </c>
      <c r="AH46" s="87">
        <f>IF(AND(AF46="",AG46=""),"",IF(AF46="",0,VLOOKUP(AF46,datos!$AP$3:$AR$7,3,0))+IF(AG46="",0,VLOOKUP(AG46,datos!$AP$3:$AR$7,3,0)))</f>
        <v>0.3</v>
      </c>
      <c r="AI46" s="113" t="str">
        <f>IF(OR(AJ46="",AJ46=0),"",IF(AJ46&lt;=datos!$AC$3,datos!$AE$3,IF(AJ46&lt;=datos!$AC$4,datos!$AE$4,IF(AJ46&lt;=datos!$AC$5,datos!$AE$5,IF(AJ46&lt;=datos!$AC$6,datos!$AE$6,IF(AJ46&lt;=datos!$AC$7,datos!$AE$7,""))))))</f>
        <v>Media</v>
      </c>
      <c r="AJ46" s="106">
        <f>IF(AE46="","",IF(U46=1,IF(AE46="Probabilidad",P46-(P46*AH46),P46),IF(AE46="Probabilidad",#REF!-(#REF!*AH46),#REF!)))</f>
        <v>0.42</v>
      </c>
      <c r="AK46" s="107" t="str">
        <f>+IF(AL46&lt;=datos!$AD$11,datos!$AC$11,IF(AL46&lt;=datos!$AD$12,datos!$AC$12,IF(AL46&lt;=datos!$AD$13,datos!$AC$13,IF(AL46&lt;=datos!$AD$14,datos!$AC$14,IF(AL46&lt;=datos!$AD$15,datos!$AC$15,"")))))</f>
        <v>Menor</v>
      </c>
      <c r="AL46" s="106">
        <f>IF(AE46="","",IF(U46=1,IF(AE46="Impacto",S46-(S46*AH46),S46),IF(AE46="Impacto",#REF!-(#REF!*AH46),#REF!)))</f>
        <v>0.4</v>
      </c>
      <c r="AM46" s="107" t="str">
        <f ca="1" t="shared" si="8"/>
        <v>Moderado</v>
      </c>
      <c r="AN46" s="139" t="s">
        <v>92</v>
      </c>
      <c r="AO46" s="137" t="s">
        <v>634</v>
      </c>
      <c r="AP46" s="138" t="s">
        <v>635</v>
      </c>
      <c r="AQ46" s="121" t="s">
        <v>638</v>
      </c>
    </row>
    <row r="47" spans="1:43" ht="144">
      <c r="A47" s="153">
        <v>23</v>
      </c>
      <c r="B47" s="155" t="s">
        <v>30</v>
      </c>
      <c r="C47" s="155" t="s">
        <v>209</v>
      </c>
      <c r="D47" s="159" t="str">
        <f>_xlfn.IFERROR(VLOOKUP(B47,datos!$B$1:$C$21,2,0),"")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7" s="155" t="s">
        <v>54</v>
      </c>
      <c r="F47" s="155" t="s">
        <v>510</v>
      </c>
      <c r="G47" s="155" t="s">
        <v>511</v>
      </c>
      <c r="H47" s="155" t="s">
        <v>193</v>
      </c>
      <c r="I47" s="155" t="s">
        <v>491</v>
      </c>
      <c r="J47" s="155" t="s">
        <v>512</v>
      </c>
      <c r="K47" s="155" t="s">
        <v>155</v>
      </c>
      <c r="L47" s="161" t="s">
        <v>167</v>
      </c>
      <c r="M47" s="151" t="s">
        <v>12</v>
      </c>
      <c r="N47" s="163">
        <v>20</v>
      </c>
      <c r="O47" s="165" t="str">
        <f>_xlfn.IFERROR(VLOOKUP(P47,datos!$AC$2:$AE$7,3,0),"")</f>
        <v>Baja</v>
      </c>
      <c r="P47" s="141">
        <f>+IF(OR(N47="",N47=0),"",IF(N47&lt;=datos!$AD$3,datos!$AC$3,IF(AND(N47&gt;datos!$AD$3,N47&lt;=datos!$AD$4),datos!$AC$4,IF(AND(N47&gt;datos!$AD$4,N47&lt;=datos!$AD$5),datos!$AC$5,IF(AND(N47&gt;datos!$AD$5,N47&lt;=datos!$AD$6),datos!$AC$6,IF(N47&gt;datos!$AD$7,datos!$AC$7,0))))))</f>
        <v>0.4</v>
      </c>
      <c r="Q47" s="155" t="s">
        <v>149</v>
      </c>
      <c r="R47" s="157" t="str">
        <f>_xlfn.IFERROR(VLOOKUP(Q47,datos!$AB$10:$AC$21,2,0),"")</f>
        <v>Menor</v>
      </c>
      <c r="S47" s="141">
        <f>_xlfn.IFERROR(IF(OR(Q47=datos!$AB$10,Q47=datos!$AB$16),"",VLOOKUP(Q47,datos!$AB$10:$AD$21,3,0)),"")</f>
        <v>0.4</v>
      </c>
      <c r="T47" s="143" t="str">
        <f ca="1" t="shared" si="7"/>
        <v>Moderado</v>
      </c>
      <c r="U47" s="95">
        <v>1</v>
      </c>
      <c r="V47" s="84" t="s">
        <v>565</v>
      </c>
      <c r="W47" s="83" t="s">
        <v>566</v>
      </c>
      <c r="X47" s="83" t="s">
        <v>567</v>
      </c>
      <c r="Y47" s="83" t="s">
        <v>568</v>
      </c>
      <c r="Z47" s="83" t="s">
        <v>569</v>
      </c>
      <c r="AA47" s="83" t="s">
        <v>570</v>
      </c>
      <c r="AB47" s="83" t="s">
        <v>571</v>
      </c>
      <c r="AC47" s="83" t="s">
        <v>572</v>
      </c>
      <c r="AD47" s="83" t="s">
        <v>573</v>
      </c>
      <c r="AE47" s="92" t="str">
        <f>IF(AF47="","",VLOOKUP(AF47,datos!$AT$6:$AU$9,2,0))</f>
        <v>Probabilidad</v>
      </c>
      <c r="AF47" s="84" t="s">
        <v>80</v>
      </c>
      <c r="AG47" s="84" t="s">
        <v>84</v>
      </c>
      <c r="AH47" s="87">
        <f>IF(AND(AF47="",AG47=""),"",IF(AF47="",0,VLOOKUP(AF47,datos!$AP$3:$AR$7,3,0))+IF(AG47="",0,VLOOKUP(AG47,datos!$AP$3:$AR$7,3,0)))</f>
        <v>0.4</v>
      </c>
      <c r="AI47" s="113" t="str">
        <f>IF(OR(AJ47="",AJ47=0),"",IF(AJ47&lt;=datos!$AC$3,datos!$AE$3,IF(AJ47&lt;=datos!$AC$4,datos!$AE$4,IF(AJ47&lt;=datos!$AC$5,datos!$AE$5,IF(AJ47&lt;=datos!$AC$6,datos!$AE$6,IF(AJ47&lt;=datos!$AC$7,datos!$AE$7,""))))))</f>
        <v>Baja</v>
      </c>
      <c r="AJ47" s="106">
        <f>IF(AE47="","",IF(U47=1,IF(AE47="Probabilidad",P47-(P47*AH47),P47),IF(AE47="Probabilidad",#REF!-(#REF!*AH47),#REF!)))</f>
        <v>0.24</v>
      </c>
      <c r="AK47" s="107" t="str">
        <f>+IF(AL47&lt;=datos!$AD$11,datos!$AC$11,IF(AL47&lt;=datos!$AD$12,datos!$AC$12,IF(AL47&lt;=datos!$AD$13,datos!$AC$13,IF(AL47&lt;=datos!$AD$14,datos!$AC$14,IF(AL47&lt;=datos!$AD$15,datos!$AC$15,"")))))</f>
        <v>Menor</v>
      </c>
      <c r="AL47" s="106">
        <f>IF(AE47="","",IF(U47=1,IF(AE47="Impacto",S47-(S47*AH47),S47),IF(AE47="Impacto",#REF!-(#REF!*AH47),#REF!)))</f>
        <v>0.4</v>
      </c>
      <c r="AM47" s="107" t="str">
        <f ca="1" t="shared" si="8"/>
        <v>Moderado</v>
      </c>
      <c r="AN47" s="145" t="s">
        <v>92</v>
      </c>
      <c r="AO47" s="147" t="s">
        <v>639</v>
      </c>
      <c r="AP47" s="149" t="s">
        <v>635</v>
      </c>
      <c r="AQ47" s="151" t="s">
        <v>640</v>
      </c>
    </row>
    <row r="48" spans="1:43" ht="48.75" thickBot="1">
      <c r="A48" s="154"/>
      <c r="B48" s="156"/>
      <c r="C48" s="156"/>
      <c r="D48" s="160"/>
      <c r="E48" s="156"/>
      <c r="F48" s="156"/>
      <c r="G48" s="156"/>
      <c r="H48" s="156"/>
      <c r="I48" s="156"/>
      <c r="J48" s="156"/>
      <c r="K48" s="156"/>
      <c r="L48" s="162"/>
      <c r="M48" s="152"/>
      <c r="N48" s="164"/>
      <c r="O48" s="166"/>
      <c r="P48" s="142"/>
      <c r="Q48" s="156"/>
      <c r="R48" s="158"/>
      <c r="S48" s="142" t="e">
        <f>IF(OR(#REF!=datos!$AB$10,#REF!=datos!$AB$16),"",VLOOKUP(#REF!,datos!$AA$10:$AC$21,3,0))</f>
        <v>#REF!</v>
      </c>
      <c r="T48" s="144"/>
      <c r="U48" s="96">
        <v>2</v>
      </c>
      <c r="V48" s="80" t="s">
        <v>574</v>
      </c>
      <c r="W48" s="79" t="s">
        <v>575</v>
      </c>
      <c r="X48" s="79" t="s">
        <v>576</v>
      </c>
      <c r="Y48" s="79" t="s">
        <v>577</v>
      </c>
      <c r="Z48" s="79" t="s">
        <v>578</v>
      </c>
      <c r="AA48" s="79" t="s">
        <v>579</v>
      </c>
      <c r="AB48" s="79" t="s">
        <v>580</v>
      </c>
      <c r="AC48" s="79" t="s">
        <v>581</v>
      </c>
      <c r="AD48" s="79" t="s">
        <v>582</v>
      </c>
      <c r="AE48" s="91" t="str">
        <f>IF(AF48="","",VLOOKUP(AF48,datos!$AT$6:$AU$9,2,0))</f>
        <v>Probabilidad</v>
      </c>
      <c r="AF48" s="80" t="s">
        <v>80</v>
      </c>
      <c r="AG48" s="80" t="s">
        <v>84</v>
      </c>
      <c r="AH48" s="88">
        <f>IF(AND(AF48="",AG48=""),"",IF(AF48="",0,VLOOKUP(AF48,datos!$AP$3:$AR$7,3,0))+IF(AG48="",0,VLOOKUP(AG48,datos!$AP$3:$AR$7,3,0)))</f>
        <v>0.4</v>
      </c>
      <c r="AI48" s="114" t="str">
        <f>IF(OR(AJ48="",AJ48=0),"",IF(AJ48&lt;=datos!$AC$3,datos!$AE$3,IF(AJ48&lt;=datos!$AC$4,datos!$AE$4,IF(AJ48&lt;=datos!$AC$5,datos!$AE$5,IF(AJ48&lt;=datos!$AC$6,datos!$AE$6,IF(AJ48&lt;=datos!$AC$7,datos!$AE$7,""))))))</f>
        <v>Muy Baja</v>
      </c>
      <c r="AJ48" s="109">
        <f aca="true" t="shared" si="9" ref="AJ48:AJ72">IF(AE48="","",IF(U48=1,IF(AE48="Probabilidad",P48-(P48*AH48),P48),IF(AE48="Probabilidad",AJ47-(AJ47*AH48),AJ47)))</f>
        <v>0.144</v>
      </c>
      <c r="AK48" s="110" t="str">
        <f>+IF(AL48&lt;=datos!$AD$11,datos!$AC$11,IF(AL48&lt;=datos!$AD$12,datos!$AC$12,IF(AL48&lt;=datos!$AD$13,datos!$AC$13,IF(AL48&lt;=datos!$AD$14,datos!$AC$14,IF(AL48&lt;=datos!$AD$15,datos!$AC$15,"")))))</f>
        <v>Menor</v>
      </c>
      <c r="AL48" s="109">
        <f aca="true" t="shared" si="10" ref="AL48:AL72">IF(AE48="","",IF(U48=1,IF(AE48="Impacto",S48-(S48*AH48),S48),IF(AE48="Impacto",AL47-(AL47*AH48),AL47)))</f>
        <v>0.4</v>
      </c>
      <c r="AM48" s="110" t="str">
        <f ca="1" t="shared" si="8"/>
        <v>Bajo</v>
      </c>
      <c r="AN48" s="146"/>
      <c r="AO48" s="148"/>
      <c r="AP48" s="150"/>
      <c r="AQ48" s="152"/>
    </row>
    <row r="49" spans="1:43" ht="96">
      <c r="A49" s="170">
        <v>24</v>
      </c>
      <c r="B49" s="171" t="s">
        <v>30</v>
      </c>
      <c r="C49" s="155" t="s">
        <v>209</v>
      </c>
      <c r="D49" s="159"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171" t="s">
        <v>54</v>
      </c>
      <c r="F49" s="171" t="s">
        <v>513</v>
      </c>
      <c r="G49" s="171" t="s">
        <v>514</v>
      </c>
      <c r="H49" s="155" t="s">
        <v>193</v>
      </c>
      <c r="I49" s="155" t="s">
        <v>491</v>
      </c>
      <c r="J49" s="171" t="s">
        <v>515</v>
      </c>
      <c r="K49" s="171" t="s">
        <v>155</v>
      </c>
      <c r="L49" s="172" t="s">
        <v>167</v>
      </c>
      <c r="M49" s="173" t="s">
        <v>12</v>
      </c>
      <c r="N49" s="174">
        <v>150</v>
      </c>
      <c r="O49" s="175" t="str">
        <f>_xlfn.IFERROR(VLOOKUP(P49,datos!$AC$2:$AE$7,3,0),"")</f>
        <v>Media</v>
      </c>
      <c r="P49" s="168">
        <f>+IF(OR(N49="",N49=0),"",IF(N49&lt;=datos!$AD$3,datos!$AC$3,IF(AND(N49&gt;datos!$AD$3,N49&lt;=datos!$AD$4),datos!$AC$4,IF(AND(N49&gt;datos!$AD$4,N49&lt;=datos!$AD$5),datos!$AC$5,IF(AND(N49&gt;datos!$AD$5,N49&lt;=datos!$AD$6),datos!$AC$6,IF(N49&gt;datos!$AD$7,datos!$AC$7,0))))))</f>
        <v>0.6</v>
      </c>
      <c r="Q49" s="171" t="s">
        <v>149</v>
      </c>
      <c r="R49" s="167" t="str">
        <f>_xlfn.IFERROR(VLOOKUP(Q49,datos!$AB$10:$AC$21,2,0),"")</f>
        <v>Menor</v>
      </c>
      <c r="S49" s="168">
        <f>_xlfn.IFERROR(IF(OR(Q49=datos!$AB$10,Q49=datos!$AB$16),"",VLOOKUP(Q49,datos!$AB$10:$AD$21,3,0)),"")</f>
        <v>0.4</v>
      </c>
      <c r="T49" s="169" t="str">
        <f ca="1">_xlfn.IFERROR(INDIRECT("datos!"&amp;HLOOKUP(R49,calculo_imp,2,FALSE)&amp;VLOOKUP(O49,calculo_prob,2,FALSE)),"")</f>
        <v>Moderado</v>
      </c>
      <c r="U49" s="98">
        <v>1</v>
      </c>
      <c r="V49" s="82" t="s">
        <v>583</v>
      </c>
      <c r="W49" s="81" t="s">
        <v>584</v>
      </c>
      <c r="X49" s="81" t="s">
        <v>585</v>
      </c>
      <c r="Y49" s="81" t="s">
        <v>586</v>
      </c>
      <c r="Z49" s="81" t="s">
        <v>587</v>
      </c>
      <c r="AA49" s="81" t="s">
        <v>588</v>
      </c>
      <c r="AB49" s="81" t="s">
        <v>589</v>
      </c>
      <c r="AC49" s="81" t="s">
        <v>541</v>
      </c>
      <c r="AD49" s="81" t="s">
        <v>590</v>
      </c>
      <c r="AE49" s="90" t="str">
        <f>IF(AF49="","",VLOOKUP(AF49,datos!$AT$6:$AU$9,2,0))</f>
        <v>Probabilidad</v>
      </c>
      <c r="AF49" s="82" t="s">
        <v>80</v>
      </c>
      <c r="AG49" s="82" t="s">
        <v>84</v>
      </c>
      <c r="AH49" s="87">
        <f>IF(AND(AF49="",AG49=""),"",IF(AF49="",0,VLOOKUP(AF49,datos!$AP$3:$AR$7,3,0))+IF(AG49="",0,VLOOKUP(AG49,datos!$AP$3:$AR$7,3,0)))</f>
        <v>0.4</v>
      </c>
      <c r="AI49" s="113" t="str">
        <f>IF(OR(AJ49="",AJ49=0),"",IF(AJ49&lt;=datos!$AC$3,datos!$AE$3,IF(AJ49&lt;=datos!$AC$4,datos!$AE$4,IF(AJ49&lt;=datos!$AC$5,datos!$AE$5,IF(AJ49&lt;=datos!$AC$6,datos!$AE$6,IF(AJ49&lt;=datos!$AC$7,datos!$AE$7,""))))))</f>
        <v>Baja</v>
      </c>
      <c r="AJ49" s="106">
        <f>IF(AE49="","",IF(U49=1,IF(AE49="Probabilidad",P49-(P49*AH49),P49),IF(AE49="Probabilidad",#REF!-(#REF!*AH49),#REF!)))</f>
        <v>0.36</v>
      </c>
      <c r="AK49" s="107" t="str">
        <f>+IF(AL49&lt;=datos!$AD$11,datos!$AC$11,IF(AL49&lt;=datos!$AD$12,datos!$AC$12,IF(AL49&lt;=datos!$AD$13,datos!$AC$13,IF(AL49&lt;=datos!$AD$14,datos!$AC$14,IF(AL49&lt;=datos!$AD$15,datos!$AC$15,"")))))</f>
        <v>Menor</v>
      </c>
      <c r="AL49" s="106">
        <f>IF(AE49="","",IF(U49=1,IF(AE49="Impacto",S49-(S49*AH49),S49),IF(AE49="Impacto",#REF!-(#REF!*AH49),#REF!)))</f>
        <v>0.4</v>
      </c>
      <c r="AM49" s="107" t="str">
        <f ca="1" t="shared" si="8"/>
        <v>Moderado</v>
      </c>
      <c r="AN49" s="145" t="s">
        <v>92</v>
      </c>
      <c r="AO49" s="147" t="s">
        <v>634</v>
      </c>
      <c r="AP49" s="149" t="s">
        <v>635</v>
      </c>
      <c r="AQ49" s="151" t="s">
        <v>640</v>
      </c>
    </row>
    <row r="50" spans="1:43" ht="60.75" thickBot="1">
      <c r="A50" s="154"/>
      <c r="B50" s="156"/>
      <c r="C50" s="156"/>
      <c r="D50" s="160"/>
      <c r="E50" s="156"/>
      <c r="F50" s="156"/>
      <c r="G50" s="156"/>
      <c r="H50" s="156"/>
      <c r="I50" s="156"/>
      <c r="J50" s="156"/>
      <c r="K50" s="156"/>
      <c r="L50" s="162"/>
      <c r="M50" s="152"/>
      <c r="N50" s="164"/>
      <c r="O50" s="166"/>
      <c r="P50" s="142"/>
      <c r="Q50" s="156"/>
      <c r="R50" s="158"/>
      <c r="S50" s="142" t="e">
        <f>IF(OR(#REF!=datos!$AB$10,#REF!=datos!$AB$16),"",VLOOKUP(#REF!,datos!$AA$10:$AC$21,3,0))</f>
        <v>#REF!</v>
      </c>
      <c r="T50" s="144"/>
      <c r="U50" s="96">
        <v>2</v>
      </c>
      <c r="V50" s="80" t="s">
        <v>591</v>
      </c>
      <c r="W50" s="79" t="s">
        <v>584</v>
      </c>
      <c r="X50" s="79" t="s">
        <v>585</v>
      </c>
      <c r="Y50" s="79" t="s">
        <v>592</v>
      </c>
      <c r="Z50" s="79" t="s">
        <v>593</v>
      </c>
      <c r="AA50" s="79" t="s">
        <v>594</v>
      </c>
      <c r="AB50" s="79" t="s">
        <v>595</v>
      </c>
      <c r="AC50" s="79" t="s">
        <v>541</v>
      </c>
      <c r="AD50" s="79" t="s">
        <v>590</v>
      </c>
      <c r="AE50" s="91" t="str">
        <f>IF(AF50="","",VLOOKUP(AF50,datos!$AT$6:$AU$9,2,0))</f>
        <v>Probabilidad</v>
      </c>
      <c r="AF50" s="80" t="s">
        <v>80</v>
      </c>
      <c r="AG50" s="80" t="s">
        <v>84</v>
      </c>
      <c r="AH50" s="88">
        <f>IF(AND(AF50="",AG50=""),"",IF(AF50="",0,VLOOKUP(AF50,datos!$AP$3:$AR$7,3,0))+IF(AG50="",0,VLOOKUP(AG50,datos!$AP$3:$AR$7,3,0)))</f>
        <v>0.4</v>
      </c>
      <c r="AI50" s="114" t="str">
        <f>IF(OR(AJ50="",AJ50=0),"",IF(AJ50&lt;=datos!$AC$3,datos!$AE$3,IF(AJ50&lt;=datos!$AC$4,datos!$AE$4,IF(AJ50&lt;=datos!$AC$5,datos!$AE$5,IF(AJ50&lt;=datos!$AC$6,datos!$AE$6,IF(AJ50&lt;=datos!$AC$7,datos!$AE$7,""))))))</f>
        <v>Baja</v>
      </c>
      <c r="AJ50" s="109">
        <f t="shared" si="9"/>
        <v>0.216</v>
      </c>
      <c r="AK50" s="110" t="str">
        <f>+IF(AL50&lt;=datos!$AD$11,datos!$AC$11,IF(AL50&lt;=datos!$AD$12,datos!$AC$12,IF(AL50&lt;=datos!$AD$13,datos!$AC$13,IF(AL50&lt;=datos!$AD$14,datos!$AC$14,IF(AL50&lt;=datos!$AD$15,datos!$AC$15,"")))))</f>
        <v>Menor</v>
      </c>
      <c r="AL50" s="109">
        <f t="shared" si="10"/>
        <v>0.4</v>
      </c>
      <c r="AM50" s="110" t="str">
        <f ca="1" t="shared" si="8"/>
        <v>Moderado</v>
      </c>
      <c r="AN50" s="146"/>
      <c r="AO50" s="148"/>
      <c r="AP50" s="150"/>
      <c r="AQ50" s="152"/>
    </row>
    <row r="51" spans="1:43" ht="144.75" thickBot="1">
      <c r="A51" s="132">
        <v>25</v>
      </c>
      <c r="B51" s="84" t="s">
        <v>30</v>
      </c>
      <c r="C51" s="84" t="s">
        <v>209</v>
      </c>
      <c r="D51" s="92" t="str">
        <f>_xlfn.IFERROR(VLOOKUP(B51,datos!$B$1:$C$21,2,0),"")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1" s="84" t="s">
        <v>54</v>
      </c>
      <c r="F51" s="84" t="s">
        <v>516</v>
      </c>
      <c r="G51" s="84" t="s">
        <v>517</v>
      </c>
      <c r="H51" s="84" t="s">
        <v>193</v>
      </c>
      <c r="I51" s="84" t="s">
        <v>491</v>
      </c>
      <c r="J51" s="84" t="s">
        <v>518</v>
      </c>
      <c r="K51" s="84" t="s">
        <v>155</v>
      </c>
      <c r="L51" s="133" t="s">
        <v>167</v>
      </c>
      <c r="M51" s="121" t="s">
        <v>12</v>
      </c>
      <c r="N51" s="134">
        <v>20</v>
      </c>
      <c r="O51" s="130" t="str">
        <f>_xlfn.IFERROR(VLOOKUP(P51,datos!$AC$2:$AE$7,3,0),"")</f>
        <v>Baja</v>
      </c>
      <c r="P51" s="123">
        <f>+IF(OR(N51="",N51=0),"",IF(N51&lt;=datos!$AD$3,datos!$AC$3,IF(AND(N51&gt;datos!$AD$3,N51&lt;=datos!$AD$4),datos!$AC$4,IF(AND(N51&gt;datos!$AD$4,N51&lt;=datos!$AD$5),datos!$AC$5,IF(AND(N51&gt;datos!$AD$5,N51&lt;=datos!$AD$6),datos!$AC$6,IF(N51&gt;datos!$AD$7,datos!$AC$7,0))))))</f>
        <v>0.4</v>
      </c>
      <c r="Q51" s="84" t="s">
        <v>149</v>
      </c>
      <c r="R51" s="125" t="str">
        <f>_xlfn.IFERROR(VLOOKUP(Q51,datos!$AB$10:$AC$21,2,0),"")</f>
        <v>Menor</v>
      </c>
      <c r="S51" s="123">
        <f>_xlfn.IFERROR(IF(OR(Q51=datos!$AB$10,Q51=datos!$AB$16),"",VLOOKUP(Q51,datos!$AB$10:$AD$21,3,0)),"")</f>
        <v>0.4</v>
      </c>
      <c r="T51" s="126" t="str">
        <f ca="1">_xlfn.IFERROR(INDIRECT("datos!"&amp;HLOOKUP(R51,calculo_imp,2,FALSE)&amp;VLOOKUP(O51,calculo_prob,2,FALSE)),"")</f>
        <v>Moderado</v>
      </c>
      <c r="U51" s="95">
        <v>1</v>
      </c>
      <c r="V51" s="84" t="s">
        <v>565</v>
      </c>
      <c r="W51" s="83" t="s">
        <v>566</v>
      </c>
      <c r="X51" s="83" t="s">
        <v>567</v>
      </c>
      <c r="Y51" s="83" t="s">
        <v>568</v>
      </c>
      <c r="Z51" s="83" t="s">
        <v>569</v>
      </c>
      <c r="AA51" s="83" t="s">
        <v>570</v>
      </c>
      <c r="AB51" s="83" t="s">
        <v>596</v>
      </c>
      <c r="AC51" s="83" t="s">
        <v>572</v>
      </c>
      <c r="AD51" s="83" t="s">
        <v>573</v>
      </c>
      <c r="AE51" s="92" t="str">
        <f>IF(AF51="","",VLOOKUP(AF51,datos!$AT$6:$AU$9,2,0))</f>
        <v>Probabilidad</v>
      </c>
      <c r="AF51" s="84" t="s">
        <v>80</v>
      </c>
      <c r="AG51" s="84" t="s">
        <v>84</v>
      </c>
      <c r="AH51" s="87">
        <f>IF(AND(AF51="",AG51=""),"",IF(AF51="",0,VLOOKUP(AF51,datos!$AP$3:$AR$7,3,0))+IF(AG51="",0,VLOOKUP(AG51,datos!$AP$3:$AR$7,3,0)))</f>
        <v>0.4</v>
      </c>
      <c r="AI51" s="113" t="str">
        <f>IF(OR(AJ51="",AJ51=0),"",IF(AJ51&lt;=datos!$AC$3,datos!$AE$3,IF(AJ51&lt;=datos!$AC$4,datos!$AE$4,IF(AJ51&lt;=datos!$AC$5,datos!$AE$5,IF(AJ51&lt;=datos!$AC$6,datos!$AE$6,IF(AJ51&lt;=datos!$AC$7,datos!$AE$7,""))))))</f>
        <v>Baja</v>
      </c>
      <c r="AJ51" s="106">
        <f>IF(AE51="","",IF(U51=1,IF(AE51="Probabilidad",P51-(P51*AH51),P51),IF(AE51="Probabilidad",#REF!-(#REF!*AH51),#REF!)))</f>
        <v>0.24</v>
      </c>
      <c r="AK51" s="107" t="str">
        <f>+IF(AL51&lt;=datos!$AD$11,datos!$AC$11,IF(AL51&lt;=datos!$AD$12,datos!$AC$12,IF(AL51&lt;=datos!$AD$13,datos!$AC$13,IF(AL51&lt;=datos!$AD$14,datos!$AC$14,IF(AL51&lt;=datos!$AD$15,datos!$AC$15,"")))))</f>
        <v>Menor</v>
      </c>
      <c r="AL51" s="106">
        <f>IF(AE51="","",IF(U51=1,IF(AE51="Impacto",S51-(S51*AH51),S51),IF(AE51="Impacto",#REF!-(#REF!*AH51),#REF!)))</f>
        <v>0.4</v>
      </c>
      <c r="AM51" s="107" t="str">
        <f ca="1" t="shared" si="8"/>
        <v>Moderado</v>
      </c>
      <c r="AN51" s="139" t="s">
        <v>92</v>
      </c>
      <c r="AO51" s="137" t="s">
        <v>641</v>
      </c>
      <c r="AP51" s="138" t="s">
        <v>635</v>
      </c>
      <c r="AQ51" s="121" t="s">
        <v>640</v>
      </c>
    </row>
    <row r="52" spans="1:43" ht="96">
      <c r="A52" s="153">
        <v>26</v>
      </c>
      <c r="B52" s="155" t="s">
        <v>30</v>
      </c>
      <c r="C52" s="155" t="s">
        <v>209</v>
      </c>
      <c r="D52" s="159" t="str">
        <f>_xlfn.IFERROR(VLOOKUP(B52,datos!$B$1:$C$21,2,0),"")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2" s="155" t="s">
        <v>54</v>
      </c>
      <c r="F52" s="155" t="s">
        <v>519</v>
      </c>
      <c r="G52" s="155" t="s">
        <v>520</v>
      </c>
      <c r="H52" s="155" t="s">
        <v>193</v>
      </c>
      <c r="I52" s="155" t="s">
        <v>491</v>
      </c>
      <c r="J52" s="155" t="s">
        <v>521</v>
      </c>
      <c r="K52" s="155" t="s">
        <v>155</v>
      </c>
      <c r="L52" s="161" t="s">
        <v>167</v>
      </c>
      <c r="M52" s="151" t="s">
        <v>12</v>
      </c>
      <c r="N52" s="163">
        <v>50</v>
      </c>
      <c r="O52" s="165" t="str">
        <f>_xlfn.IFERROR(VLOOKUP(P52,datos!$AC$2:$AE$7,3,0),"")</f>
        <v>Media</v>
      </c>
      <c r="P52" s="141">
        <f>+IF(OR(N52="",N52=0),"",IF(N52&lt;=datos!$AD$3,datos!$AC$3,IF(AND(N52&gt;datos!$AD$3,N52&lt;=datos!$AD$4),datos!$AC$4,IF(AND(N52&gt;datos!$AD$4,N52&lt;=datos!$AD$5),datos!$AC$5,IF(AND(N52&gt;datos!$AD$5,N52&lt;=datos!$AD$6),datos!$AC$6,IF(N52&gt;datos!$AD$7,datos!$AC$7,0))))))</f>
        <v>0.6</v>
      </c>
      <c r="Q52" s="155" t="s">
        <v>149</v>
      </c>
      <c r="R52" s="157" t="str">
        <f>_xlfn.IFERROR(VLOOKUP(Q52,datos!$AB$10:$AC$21,2,0),"")</f>
        <v>Menor</v>
      </c>
      <c r="S52" s="141">
        <f>_xlfn.IFERROR(IF(OR(Q52=datos!$AB$10,Q52=datos!$AB$16),"",VLOOKUP(Q52,datos!$AB$10:$AD$21,3,0)),"")</f>
        <v>0.4</v>
      </c>
      <c r="T52" s="143" t="str">
        <f ca="1">_xlfn.IFERROR(INDIRECT("datos!"&amp;HLOOKUP(R52,calculo_imp,2,FALSE)&amp;VLOOKUP(O52,calculo_prob,2,FALSE)),"")</f>
        <v>Moderado</v>
      </c>
      <c r="U52" s="95">
        <v>1</v>
      </c>
      <c r="V52" s="84" t="s">
        <v>597</v>
      </c>
      <c r="W52" s="83" t="s">
        <v>566</v>
      </c>
      <c r="X52" s="83" t="s">
        <v>598</v>
      </c>
      <c r="Y52" s="83" t="s">
        <v>599</v>
      </c>
      <c r="Z52" s="83" t="s">
        <v>600</v>
      </c>
      <c r="AA52" s="83" t="s">
        <v>601</v>
      </c>
      <c r="AB52" s="83" t="s">
        <v>602</v>
      </c>
      <c r="AC52" s="83" t="s">
        <v>572</v>
      </c>
      <c r="AD52" s="83" t="s">
        <v>603</v>
      </c>
      <c r="AE52" s="92" t="str">
        <f>IF(AF52="","",VLOOKUP(AF52,datos!$AT$6:$AU$9,2,0))</f>
        <v>Probabilidad</v>
      </c>
      <c r="AF52" s="84" t="s">
        <v>80</v>
      </c>
      <c r="AG52" s="84" t="s">
        <v>84</v>
      </c>
      <c r="AH52" s="87">
        <f>IF(AND(AF52="",AG52=""),"",IF(AF52="",0,VLOOKUP(AF52,datos!$AP$3:$AR$7,3,0))+IF(AG52="",0,VLOOKUP(AG52,datos!$AP$3:$AR$7,3,0)))</f>
        <v>0.4</v>
      </c>
      <c r="AI52" s="113" t="str">
        <f>IF(OR(AJ52="",AJ52=0),"",IF(AJ52&lt;=datos!$AC$3,datos!$AE$3,IF(AJ52&lt;=datos!$AC$4,datos!$AE$4,IF(AJ52&lt;=datos!$AC$5,datos!$AE$5,IF(AJ52&lt;=datos!$AC$6,datos!$AE$6,IF(AJ52&lt;=datos!$AC$7,datos!$AE$7,""))))))</f>
        <v>Baja</v>
      </c>
      <c r="AJ52" s="106">
        <f>IF(AE52="","",IF(U52=1,IF(AE52="Probabilidad",P52-(P52*AH52),P52),IF(AE52="Probabilidad",#REF!-(#REF!*AH52),#REF!)))</f>
        <v>0.36</v>
      </c>
      <c r="AK52" s="107" t="str">
        <f>+IF(AL52&lt;=datos!$AD$11,datos!$AC$11,IF(AL52&lt;=datos!$AD$12,datos!$AC$12,IF(AL52&lt;=datos!$AD$13,datos!$AC$13,IF(AL52&lt;=datos!$AD$14,datos!$AC$14,IF(AL52&lt;=datos!$AD$15,datos!$AC$15,"")))))</f>
        <v>Menor</v>
      </c>
      <c r="AL52" s="106">
        <f>IF(AE52="","",IF(U52=1,IF(AE52="Impacto",S52-(S52*AH52),S52),IF(AE52="Impacto",#REF!-(#REF!*AH52),#REF!)))</f>
        <v>0.4</v>
      </c>
      <c r="AM52" s="107" t="str">
        <f ca="1" t="shared" si="8"/>
        <v>Moderado</v>
      </c>
      <c r="AN52" s="145" t="s">
        <v>92</v>
      </c>
      <c r="AO52" s="147" t="s">
        <v>642</v>
      </c>
      <c r="AP52" s="149" t="s">
        <v>635</v>
      </c>
      <c r="AQ52" s="151" t="s">
        <v>643</v>
      </c>
    </row>
    <row r="53" spans="1:43" ht="144">
      <c r="A53" s="154"/>
      <c r="B53" s="156"/>
      <c r="C53" s="156"/>
      <c r="D53" s="160"/>
      <c r="E53" s="156"/>
      <c r="F53" s="156"/>
      <c r="G53" s="156"/>
      <c r="H53" s="156"/>
      <c r="I53" s="156"/>
      <c r="J53" s="156"/>
      <c r="K53" s="156"/>
      <c r="L53" s="162"/>
      <c r="M53" s="152"/>
      <c r="N53" s="164"/>
      <c r="O53" s="166"/>
      <c r="P53" s="142"/>
      <c r="Q53" s="156"/>
      <c r="R53" s="158"/>
      <c r="S53" s="142" t="e">
        <f>IF(OR(#REF!=datos!$AB$10,#REF!=datos!$AB$16),"",VLOOKUP(#REF!,datos!$AA$10:$AC$21,3,0))</f>
        <v>#REF!</v>
      </c>
      <c r="T53" s="144"/>
      <c r="U53" s="96">
        <v>2</v>
      </c>
      <c r="V53" s="80" t="s">
        <v>565</v>
      </c>
      <c r="W53" s="79" t="s">
        <v>566</v>
      </c>
      <c r="X53" s="79" t="s">
        <v>567</v>
      </c>
      <c r="Y53" s="79" t="s">
        <v>568</v>
      </c>
      <c r="Z53" s="79" t="s">
        <v>569</v>
      </c>
      <c r="AA53" s="79" t="s">
        <v>570</v>
      </c>
      <c r="AB53" s="79" t="s">
        <v>596</v>
      </c>
      <c r="AC53" s="79" t="s">
        <v>572</v>
      </c>
      <c r="AD53" s="79" t="s">
        <v>573</v>
      </c>
      <c r="AE53" s="91" t="str">
        <f>IF(AF53="","",VLOOKUP(AF53,datos!$AT$6:$AU$9,2,0))</f>
        <v>Probabilidad</v>
      </c>
      <c r="AF53" s="80" t="s">
        <v>80</v>
      </c>
      <c r="AG53" s="80" t="s">
        <v>84</v>
      </c>
      <c r="AH53" s="88">
        <f>IF(AND(AF53="",AG53=""),"",IF(AF53="",0,VLOOKUP(AF53,datos!$AP$3:$AR$7,3,0))+IF(AG53="",0,VLOOKUP(AG53,datos!$AP$3:$AR$7,3,0)))</f>
        <v>0.4</v>
      </c>
      <c r="AI53" s="114" t="str">
        <f>IF(OR(AJ53="",AJ53=0),"",IF(AJ53&lt;=datos!$AC$3,datos!$AE$3,IF(AJ53&lt;=datos!$AC$4,datos!$AE$4,IF(AJ53&lt;=datos!$AC$5,datos!$AE$5,IF(AJ53&lt;=datos!$AC$6,datos!$AE$6,IF(AJ53&lt;=datos!$AC$7,datos!$AE$7,""))))))</f>
        <v>Baja</v>
      </c>
      <c r="AJ53" s="109">
        <f t="shared" si="9"/>
        <v>0.216</v>
      </c>
      <c r="AK53" s="110" t="str">
        <f>+IF(AL53&lt;=datos!$AD$11,datos!$AC$11,IF(AL53&lt;=datos!$AD$12,datos!$AC$12,IF(AL53&lt;=datos!$AD$13,datos!$AC$13,IF(AL53&lt;=datos!$AD$14,datos!$AC$14,IF(AL53&lt;=datos!$AD$15,datos!$AC$15,"")))))</f>
        <v>Menor</v>
      </c>
      <c r="AL53" s="109">
        <f t="shared" si="10"/>
        <v>0.4</v>
      </c>
      <c r="AM53" s="110" t="str">
        <f ca="1" t="shared" si="8"/>
        <v>Moderado</v>
      </c>
      <c r="AN53" s="146"/>
      <c r="AO53" s="148"/>
      <c r="AP53" s="150"/>
      <c r="AQ53" s="152"/>
    </row>
    <row r="54" spans="1:43" ht="72.75" thickBot="1">
      <c r="A54" s="154"/>
      <c r="B54" s="156"/>
      <c r="C54" s="156"/>
      <c r="D54" s="160"/>
      <c r="E54" s="156"/>
      <c r="F54" s="156"/>
      <c r="G54" s="156"/>
      <c r="H54" s="156"/>
      <c r="I54" s="156"/>
      <c r="J54" s="156"/>
      <c r="K54" s="156"/>
      <c r="L54" s="162"/>
      <c r="M54" s="152"/>
      <c r="N54" s="164"/>
      <c r="O54" s="166"/>
      <c r="P54" s="142"/>
      <c r="Q54" s="156"/>
      <c r="R54" s="158"/>
      <c r="S54" s="142" t="e">
        <f>IF(OR(#REF!=datos!$AB$10,#REF!=datos!$AB$16),"",VLOOKUP(#REF!,datos!$AA$10:$AC$21,3,0))</f>
        <v>#REF!</v>
      </c>
      <c r="T54" s="144"/>
      <c r="U54" s="96">
        <v>3</v>
      </c>
      <c r="V54" s="80" t="s">
        <v>604</v>
      </c>
      <c r="W54" s="79" t="s">
        <v>605</v>
      </c>
      <c r="X54" s="79" t="s">
        <v>606</v>
      </c>
      <c r="Y54" s="79" t="s">
        <v>607</v>
      </c>
      <c r="Z54" s="79" t="s">
        <v>608</v>
      </c>
      <c r="AA54" s="79" t="s">
        <v>609</v>
      </c>
      <c r="AB54" s="79" t="s">
        <v>610</v>
      </c>
      <c r="AC54" s="79" t="s">
        <v>611</v>
      </c>
      <c r="AD54" s="79" t="s">
        <v>612</v>
      </c>
      <c r="AE54" s="91" t="str">
        <f>IF(AF54="","",VLOOKUP(AF54,datos!$AT$6:$AU$9,2,0))</f>
        <v>Probabilidad</v>
      </c>
      <c r="AF54" s="80" t="s">
        <v>80</v>
      </c>
      <c r="AG54" s="80" t="s">
        <v>84</v>
      </c>
      <c r="AH54" s="88">
        <f>IF(AND(AF54="",AG54=""),"",IF(AF54="",0,VLOOKUP(AF54,datos!$AP$3:$AR$7,3,0))+IF(AG54="",0,VLOOKUP(AG54,datos!$AP$3:$AR$7,3,0)))</f>
        <v>0.4</v>
      </c>
      <c r="AI54" s="114" t="str">
        <f>IF(OR(AJ54="",AJ54=0),"",IF(AJ54&lt;=datos!$AC$3,datos!$AE$3,IF(AJ54&lt;=datos!$AC$4,datos!$AE$4,IF(AJ54&lt;=datos!$AC$5,datos!$AE$5,IF(AJ54&lt;=datos!$AC$6,datos!$AE$6,IF(AJ54&lt;=datos!$AC$7,datos!$AE$7,""))))))</f>
        <v>Muy Baja</v>
      </c>
      <c r="AJ54" s="109">
        <f t="shared" si="9"/>
        <v>0.1296</v>
      </c>
      <c r="AK54" s="110" t="str">
        <f>+IF(AL54&lt;=datos!$AD$11,datos!$AC$11,IF(AL54&lt;=datos!$AD$12,datos!$AC$12,IF(AL54&lt;=datos!$AD$13,datos!$AC$13,IF(AL54&lt;=datos!$AD$14,datos!$AC$14,IF(AL54&lt;=datos!$AD$15,datos!$AC$15,"")))))</f>
        <v>Menor</v>
      </c>
      <c r="AL54" s="109">
        <f t="shared" si="10"/>
        <v>0.4</v>
      </c>
      <c r="AM54" s="110" t="str">
        <f ca="1" t="shared" si="8"/>
        <v>Bajo</v>
      </c>
      <c r="AN54" s="146"/>
      <c r="AO54" s="148"/>
      <c r="AP54" s="150"/>
      <c r="AQ54" s="152"/>
    </row>
    <row r="55" spans="1:43" ht="60">
      <c r="A55" s="170">
        <v>27</v>
      </c>
      <c r="B55" s="171" t="s">
        <v>30</v>
      </c>
      <c r="C55" s="155" t="s">
        <v>209</v>
      </c>
      <c r="D55" s="159" t="str">
        <f>_xlfn.IFERROR(VLOOKUP(B55,datos!$B$1:$C$21,2,0),"")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5" s="171" t="s">
        <v>54</v>
      </c>
      <c r="F55" s="171" t="s">
        <v>522</v>
      </c>
      <c r="G55" s="171" t="s">
        <v>523</v>
      </c>
      <c r="H55" s="155" t="s">
        <v>193</v>
      </c>
      <c r="I55" s="155" t="s">
        <v>491</v>
      </c>
      <c r="J55" s="171" t="s">
        <v>524</v>
      </c>
      <c r="K55" s="171" t="s">
        <v>155</v>
      </c>
      <c r="L55" s="172" t="s">
        <v>167</v>
      </c>
      <c r="M55" s="173" t="s">
        <v>12</v>
      </c>
      <c r="N55" s="174">
        <v>500</v>
      </c>
      <c r="O55" s="175" t="str">
        <f>_xlfn.IFERROR(VLOOKUP(P55,datos!$AC$2:$AE$7,3,0),"")</f>
        <v>Media</v>
      </c>
      <c r="P55" s="168">
        <f>+IF(OR(N55="",N55=0),"",IF(N55&lt;=datos!$AD$3,datos!$AC$3,IF(AND(N55&gt;datos!$AD$3,N55&lt;=datos!$AD$4),datos!$AC$4,IF(AND(N55&gt;datos!$AD$4,N55&lt;=datos!$AD$5),datos!$AC$5,IF(AND(N55&gt;datos!$AD$5,N55&lt;=datos!$AD$6),datos!$AC$6,IF(N55&gt;datos!$AD$7,datos!$AC$7,0))))))</f>
        <v>0.6</v>
      </c>
      <c r="Q55" s="171" t="s">
        <v>149</v>
      </c>
      <c r="R55" s="167" t="str">
        <f>_xlfn.IFERROR(VLOOKUP(Q55,datos!$AB$10:$AC$21,2,0),"")</f>
        <v>Menor</v>
      </c>
      <c r="S55" s="168">
        <f>_xlfn.IFERROR(IF(OR(Q55=datos!$AB$10,Q55=datos!$AB$16),"",VLOOKUP(Q55,datos!$AB$10:$AD$21,3,0)),"")</f>
        <v>0.4</v>
      </c>
      <c r="T55" s="169" t="str">
        <f ca="1">_xlfn.IFERROR(INDIRECT("datos!"&amp;HLOOKUP(R55,calculo_imp,2,FALSE)&amp;VLOOKUP(O55,calculo_prob,2,FALSE)),"")</f>
        <v>Moderado</v>
      </c>
      <c r="U55" s="98">
        <v>1</v>
      </c>
      <c r="V55" s="82" t="s">
        <v>613</v>
      </c>
      <c r="W55" s="81" t="s">
        <v>614</v>
      </c>
      <c r="X55" s="81" t="s">
        <v>615</v>
      </c>
      <c r="Y55" s="81" t="s">
        <v>616</v>
      </c>
      <c r="Z55" s="81" t="s">
        <v>617</v>
      </c>
      <c r="AA55" s="81" t="s">
        <v>618</v>
      </c>
      <c r="AB55" s="81" t="s">
        <v>619</v>
      </c>
      <c r="AC55" s="81" t="s">
        <v>620</v>
      </c>
      <c r="AD55" s="81" t="s">
        <v>621</v>
      </c>
      <c r="AE55" s="90" t="str">
        <f>IF(AF55="","",VLOOKUP(AF55,datos!$AT$6:$AU$9,2,0))</f>
        <v>Probabilidad</v>
      </c>
      <c r="AF55" s="82" t="s">
        <v>80</v>
      </c>
      <c r="AG55" s="82" t="s">
        <v>84</v>
      </c>
      <c r="AH55" s="87">
        <f>IF(AND(AF55="",AG55=""),"",IF(AF55="",0,VLOOKUP(AF55,datos!$AP$3:$AR$7,3,0))+IF(AG55="",0,VLOOKUP(AG55,datos!$AP$3:$AR$7,3,0)))</f>
        <v>0.4</v>
      </c>
      <c r="AI55" s="113" t="str">
        <f>IF(OR(AJ55="",AJ55=0),"",IF(AJ55&lt;=datos!$AC$3,datos!$AE$3,IF(AJ55&lt;=datos!$AC$4,datos!$AE$4,IF(AJ55&lt;=datos!$AC$5,datos!$AE$5,IF(AJ55&lt;=datos!$AC$6,datos!$AE$6,IF(AJ55&lt;=datos!$AC$7,datos!$AE$7,""))))))</f>
        <v>Baja</v>
      </c>
      <c r="AJ55" s="106">
        <f>IF(AE55="","",IF(U55=1,IF(AE55="Probabilidad",P55-(P55*AH55),P55),IF(AE55="Probabilidad",#REF!-(#REF!*AH55),#REF!)))</f>
        <v>0.36</v>
      </c>
      <c r="AK55" s="107" t="str">
        <f>+IF(AL55&lt;=datos!$AD$11,datos!$AC$11,IF(AL55&lt;=datos!$AD$12,datos!$AC$12,IF(AL55&lt;=datos!$AD$13,datos!$AC$13,IF(AL55&lt;=datos!$AD$14,datos!$AC$14,IF(AL55&lt;=datos!$AD$15,datos!$AC$15,"")))))</f>
        <v>Menor</v>
      </c>
      <c r="AL55" s="106">
        <f>IF(AE55="","",IF(U55=1,IF(AE55="Impacto",S55-(S55*AH55),S55),IF(AE55="Impacto",#REF!-(#REF!*AH55),#REF!)))</f>
        <v>0.4</v>
      </c>
      <c r="AM55" s="107" t="str">
        <f ca="1" t="shared" si="8"/>
        <v>Moderado</v>
      </c>
      <c r="AN55" s="145" t="s">
        <v>92</v>
      </c>
      <c r="AO55" s="147" t="s">
        <v>644</v>
      </c>
      <c r="AP55" s="149" t="s">
        <v>635</v>
      </c>
      <c r="AQ55" s="151" t="s">
        <v>643</v>
      </c>
    </row>
    <row r="56" spans="1:43" ht="72">
      <c r="A56" s="154"/>
      <c r="B56" s="156"/>
      <c r="C56" s="156"/>
      <c r="D56" s="160"/>
      <c r="E56" s="156"/>
      <c r="F56" s="156"/>
      <c r="G56" s="156"/>
      <c r="H56" s="156"/>
      <c r="I56" s="156"/>
      <c r="J56" s="156"/>
      <c r="K56" s="156"/>
      <c r="L56" s="162"/>
      <c r="M56" s="152"/>
      <c r="N56" s="164"/>
      <c r="O56" s="166"/>
      <c r="P56" s="142"/>
      <c r="Q56" s="156"/>
      <c r="R56" s="158"/>
      <c r="S56" s="142" t="e">
        <f>IF(OR(#REF!=datos!$AB$10,#REF!=datos!$AB$16),"",VLOOKUP(#REF!,datos!$AA$10:$AC$21,3,0))</f>
        <v>#REF!</v>
      </c>
      <c r="T56" s="144"/>
      <c r="U56" s="96">
        <v>2</v>
      </c>
      <c r="V56" s="80" t="s">
        <v>622</v>
      </c>
      <c r="W56" s="79" t="s">
        <v>614</v>
      </c>
      <c r="X56" s="79" t="s">
        <v>623</v>
      </c>
      <c r="Y56" s="79" t="s">
        <v>624</v>
      </c>
      <c r="Z56" s="79" t="s">
        <v>625</v>
      </c>
      <c r="AA56" s="79" t="s">
        <v>626</v>
      </c>
      <c r="AB56" s="79" t="s">
        <v>531</v>
      </c>
      <c r="AC56" s="79" t="s">
        <v>620</v>
      </c>
      <c r="AD56" s="79" t="s">
        <v>621</v>
      </c>
      <c r="AE56" s="91" t="str">
        <f>IF(AF56="","",VLOOKUP(AF56,datos!$AT$6:$AU$9,2,0))</f>
        <v>Probabilidad</v>
      </c>
      <c r="AF56" s="80" t="s">
        <v>81</v>
      </c>
      <c r="AG56" s="80" t="s">
        <v>84</v>
      </c>
      <c r="AH56" s="88">
        <f>IF(AND(AF56="",AG56=""),"",IF(AF56="",0,VLOOKUP(AF56,datos!$AP$3:$AR$7,3,0))+IF(AG56="",0,VLOOKUP(AG56,datos!$AP$3:$AR$7,3,0)))</f>
        <v>0.3</v>
      </c>
      <c r="AI56" s="114" t="str">
        <f>IF(OR(AJ56="",AJ56=0),"",IF(AJ56&lt;=datos!$AC$3,datos!$AE$3,IF(AJ56&lt;=datos!$AC$4,datos!$AE$4,IF(AJ56&lt;=datos!$AC$5,datos!$AE$5,IF(AJ56&lt;=datos!$AC$6,datos!$AE$6,IF(AJ56&lt;=datos!$AC$7,datos!$AE$7,""))))))</f>
        <v>Baja</v>
      </c>
      <c r="AJ56" s="109">
        <f t="shared" si="9"/>
        <v>0.252</v>
      </c>
      <c r="AK56" s="110" t="str">
        <f>+IF(AL56&lt;=datos!$AD$11,datos!$AC$11,IF(AL56&lt;=datos!$AD$12,datos!$AC$12,IF(AL56&lt;=datos!$AD$13,datos!$AC$13,IF(AL56&lt;=datos!$AD$14,datos!$AC$14,IF(AL56&lt;=datos!$AD$15,datos!$AC$15,"")))))</f>
        <v>Menor</v>
      </c>
      <c r="AL56" s="109">
        <f t="shared" si="10"/>
        <v>0.4</v>
      </c>
      <c r="AM56" s="110" t="str">
        <f ca="1" t="shared" si="8"/>
        <v>Moderado</v>
      </c>
      <c r="AN56" s="146"/>
      <c r="AO56" s="148"/>
      <c r="AP56" s="150"/>
      <c r="AQ56" s="152"/>
    </row>
    <row r="57" spans="1:43" ht="252.75" thickBot="1">
      <c r="A57" s="154"/>
      <c r="B57" s="156"/>
      <c r="C57" s="156"/>
      <c r="D57" s="160"/>
      <c r="E57" s="156"/>
      <c r="F57" s="156"/>
      <c r="G57" s="156"/>
      <c r="H57" s="156"/>
      <c r="I57" s="156"/>
      <c r="J57" s="156"/>
      <c r="K57" s="156"/>
      <c r="L57" s="162"/>
      <c r="M57" s="152"/>
      <c r="N57" s="164"/>
      <c r="O57" s="166"/>
      <c r="P57" s="142"/>
      <c r="Q57" s="156"/>
      <c r="R57" s="158"/>
      <c r="S57" s="142" t="e">
        <f>IF(OR(#REF!=datos!$AB$10,#REF!=datos!$AB$16),"",VLOOKUP(#REF!,datos!$AA$10:$AC$21,3,0))</f>
        <v>#REF!</v>
      </c>
      <c r="T57" s="144"/>
      <c r="U57" s="96">
        <v>3</v>
      </c>
      <c r="V57" s="80" t="s">
        <v>627</v>
      </c>
      <c r="W57" s="79" t="s">
        <v>628</v>
      </c>
      <c r="X57" s="79" t="s">
        <v>279</v>
      </c>
      <c r="Y57" s="79" t="s">
        <v>629</v>
      </c>
      <c r="Z57" s="79" t="s">
        <v>630</v>
      </c>
      <c r="AA57" s="79" t="s">
        <v>631</v>
      </c>
      <c r="AB57" s="79" t="s">
        <v>632</v>
      </c>
      <c r="AC57" s="79" t="s">
        <v>620</v>
      </c>
      <c r="AD57" s="79" t="s">
        <v>633</v>
      </c>
      <c r="AE57" s="91" t="str">
        <f>IF(AF57="","",VLOOKUP(AF57,datos!$AT$6:$AU$9,2,0))</f>
        <v>Probabilidad</v>
      </c>
      <c r="AF57" s="80" t="s">
        <v>80</v>
      </c>
      <c r="AG57" s="80" t="s">
        <v>84</v>
      </c>
      <c r="AH57" s="88">
        <f>IF(AND(AF57="",AG57=""),"",IF(AF57="",0,VLOOKUP(AF57,datos!$AP$3:$AR$7,3,0))+IF(AG57="",0,VLOOKUP(AG57,datos!$AP$3:$AR$7,3,0)))</f>
        <v>0.4</v>
      </c>
      <c r="AI57" s="114" t="str">
        <f>IF(OR(AJ57="",AJ57=0),"",IF(AJ57&lt;=datos!$AC$3,datos!$AE$3,IF(AJ57&lt;=datos!$AC$4,datos!$AE$4,IF(AJ57&lt;=datos!$AC$5,datos!$AE$5,IF(AJ57&lt;=datos!$AC$6,datos!$AE$6,IF(AJ57&lt;=datos!$AC$7,datos!$AE$7,""))))))</f>
        <v>Muy Baja</v>
      </c>
      <c r="AJ57" s="109">
        <f t="shared" si="9"/>
        <v>0.1512</v>
      </c>
      <c r="AK57" s="110" t="str">
        <f>+IF(AL57&lt;=datos!$AD$11,datos!$AC$11,IF(AL57&lt;=datos!$AD$12,datos!$AC$12,IF(AL57&lt;=datos!$AD$13,datos!$AC$13,IF(AL57&lt;=datos!$AD$14,datos!$AC$14,IF(AL57&lt;=datos!$AD$15,datos!$AC$15,"")))))</f>
        <v>Menor</v>
      </c>
      <c r="AL57" s="109">
        <f t="shared" si="10"/>
        <v>0.4</v>
      </c>
      <c r="AM57" s="110" t="str">
        <f ca="1" t="shared" si="8"/>
        <v>Bajo</v>
      </c>
      <c r="AN57" s="146"/>
      <c r="AO57" s="148"/>
      <c r="AP57" s="150"/>
      <c r="AQ57" s="152"/>
    </row>
    <row r="58" spans="1:43" ht="90.75" customHeight="1" thickBot="1">
      <c r="A58" s="132">
        <v>28</v>
      </c>
      <c r="B58" s="84" t="s">
        <v>21</v>
      </c>
      <c r="C58" s="84" t="s">
        <v>208</v>
      </c>
      <c r="D58" s="92" t="str">
        <f>_xlfn.IFERROR(VLOOKUP(B58,datos!$B$1:$C$21,2,0),"")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8" s="84" t="s">
        <v>54</v>
      </c>
      <c r="F58" s="84" t="s">
        <v>645</v>
      </c>
      <c r="G58" s="84" t="s">
        <v>646</v>
      </c>
      <c r="H58" s="84" t="s">
        <v>194</v>
      </c>
      <c r="I58" s="84" t="s">
        <v>647</v>
      </c>
      <c r="J58" s="84" t="s">
        <v>648</v>
      </c>
      <c r="K58" s="84" t="s">
        <v>162</v>
      </c>
      <c r="L58" s="133" t="s">
        <v>167</v>
      </c>
      <c r="M58" s="121" t="s">
        <v>12</v>
      </c>
      <c r="N58" s="134">
        <v>205</v>
      </c>
      <c r="O58" s="130" t="str">
        <f>_xlfn.IFERROR(VLOOKUP(P58,datos!$AC$2:$AE$7,3,0),"")</f>
        <v>Media</v>
      </c>
      <c r="P58" s="123">
        <f>+IF(OR(N58="",N58=0),"",IF(N58&lt;=datos!$AD$3,datos!$AC$3,IF(AND(N58&gt;datos!$AD$3,N58&lt;=datos!$AD$4),datos!$AC$4,IF(AND(N58&gt;datos!$AD$4,N58&lt;=datos!$AD$5),datos!$AC$5,IF(AND(N58&gt;datos!$AD$5,N58&lt;=datos!$AD$6),datos!$AC$6,IF(N58&gt;datos!$AD$7,datos!$AC$7,0))))))</f>
        <v>0.6</v>
      </c>
      <c r="Q58" s="84" t="s">
        <v>144</v>
      </c>
      <c r="R58" s="125" t="str">
        <f>_xlfn.IFERROR(VLOOKUP(Q58,datos!$AB$10:$AC$21,2,0),"")</f>
        <v>Leve</v>
      </c>
      <c r="S58" s="123">
        <f>_xlfn.IFERROR(IF(OR(Q58=datos!$AB$10,Q58=datos!$AB$16),"",VLOOKUP(Q58,datos!$AB$10:$AD$21,3,0)),"")</f>
        <v>0.2</v>
      </c>
      <c r="T58" s="126" t="str">
        <f ca="1">_xlfn.IFERROR(INDIRECT("datos!"&amp;HLOOKUP(R58,calculo_imp,2,FALSE)&amp;VLOOKUP(O58,calculo_prob,2,FALSE)),"")</f>
        <v>Moderado</v>
      </c>
      <c r="U58" s="95">
        <v>1</v>
      </c>
      <c r="V58" s="84" t="s">
        <v>652</v>
      </c>
      <c r="W58" s="83" t="s">
        <v>653</v>
      </c>
      <c r="X58" s="83" t="s">
        <v>279</v>
      </c>
      <c r="Y58" s="83" t="s">
        <v>654</v>
      </c>
      <c r="Z58" s="83" t="s">
        <v>655</v>
      </c>
      <c r="AA58" s="83" t="s">
        <v>656</v>
      </c>
      <c r="AB58" s="83" t="s">
        <v>657</v>
      </c>
      <c r="AC58" s="83" t="s">
        <v>658</v>
      </c>
      <c r="AD58" s="83" t="s">
        <v>659</v>
      </c>
      <c r="AE58" s="92" t="str">
        <f>IF(AF58="","",VLOOKUP(AF58,datos!$AT$6:$AU$9,2,0))</f>
        <v>Probabilidad</v>
      </c>
      <c r="AF58" s="84" t="s">
        <v>80</v>
      </c>
      <c r="AG58" s="84" t="s">
        <v>84</v>
      </c>
      <c r="AH58" s="87">
        <f>IF(AND(AF58="",AG58=""),"",IF(AF58="",0,VLOOKUP(AF58,datos!$AP$3:$AR$7,3,0))+IF(AG58="",0,VLOOKUP(AG58,datos!$AP$3:$AR$7,3,0)))</f>
        <v>0.4</v>
      </c>
      <c r="AI58" s="113" t="str">
        <f>IF(OR(AJ58="",AJ58=0),"",IF(AJ58&lt;=datos!$AC$3,datos!$AE$3,IF(AJ58&lt;=datos!$AC$4,datos!$AE$4,IF(AJ58&lt;=datos!$AC$5,datos!$AE$5,IF(AJ58&lt;=datos!$AC$6,datos!$AE$6,IF(AJ58&lt;=datos!$AC$7,datos!$AE$7,""))))))</f>
        <v>Baja</v>
      </c>
      <c r="AJ58" s="106">
        <f>IF(AE58="","",IF(U58=1,IF(AE58="Probabilidad",P58-(P58*AH58),P58),IF(AE58="Probabilidad",#REF!-(#REF!*AH58),#REF!)))</f>
        <v>0.36</v>
      </c>
      <c r="AK58" s="107" t="str">
        <f>+IF(AL58&lt;=datos!$AD$11,datos!$AC$11,IF(AL58&lt;=datos!$AD$12,datos!$AC$12,IF(AL58&lt;=datos!$AD$13,datos!$AC$13,IF(AL58&lt;=datos!$AD$14,datos!$AC$14,IF(AL58&lt;=datos!$AD$15,datos!$AC$15,"")))))</f>
        <v>Leve</v>
      </c>
      <c r="AL58" s="106">
        <f>IF(AE58="","",IF(U58=1,IF(AE58="Impacto",S58-(S58*AH58),S58),IF(AE58="Impacto",#REF!-(#REF!*AH58),#REF!)))</f>
        <v>0.2</v>
      </c>
      <c r="AM58" s="107" t="str">
        <f ca="1" t="shared" si="8"/>
        <v>Bajo</v>
      </c>
      <c r="AN58" s="139"/>
      <c r="AO58" s="137"/>
      <c r="AP58" s="138">
        <v>45291</v>
      </c>
      <c r="AQ58" s="121" t="s">
        <v>665</v>
      </c>
    </row>
    <row r="59" spans="1:43" ht="97.5" customHeight="1" thickBot="1">
      <c r="A59" s="132">
        <v>29</v>
      </c>
      <c r="B59" s="84" t="s">
        <v>21</v>
      </c>
      <c r="C59" s="84" t="s">
        <v>208</v>
      </c>
      <c r="D59" s="92" t="str">
        <f>_xlfn.IFERROR(VLOOKUP(B59,datos!$B$1:$C$21,2,0),"")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9" s="84" t="s">
        <v>54</v>
      </c>
      <c r="F59" s="84" t="s">
        <v>649</v>
      </c>
      <c r="G59" s="84" t="s">
        <v>650</v>
      </c>
      <c r="H59" s="84" t="s">
        <v>194</v>
      </c>
      <c r="I59" s="84" t="s">
        <v>647</v>
      </c>
      <c r="J59" s="84" t="s">
        <v>651</v>
      </c>
      <c r="K59" s="84" t="s">
        <v>162</v>
      </c>
      <c r="L59" s="133" t="s">
        <v>167</v>
      </c>
      <c r="M59" s="121" t="s">
        <v>12</v>
      </c>
      <c r="N59" s="134">
        <v>1</v>
      </c>
      <c r="O59" s="130" t="str">
        <f>_xlfn.IFERROR(VLOOKUP(P59,datos!$AC$2:$AE$7,3,0),"")</f>
        <v>Muy Baja</v>
      </c>
      <c r="P59" s="123">
        <f>+IF(OR(N59="",N59=0),"",IF(N59&lt;=datos!$AD$3,datos!$AC$3,IF(AND(N59&gt;datos!$AD$3,N59&lt;=datos!$AD$4),datos!$AC$4,IF(AND(N59&gt;datos!$AD$4,N59&lt;=datos!$AD$5),datos!$AC$5,IF(AND(N59&gt;datos!$AD$5,N59&lt;=datos!$AD$6),datos!$AC$6,IF(N59&gt;datos!$AD$7,datos!$AC$7,0))))))</f>
        <v>0.2</v>
      </c>
      <c r="Q59" s="84" t="s">
        <v>144</v>
      </c>
      <c r="R59" s="125" t="str">
        <f>_xlfn.IFERROR(VLOOKUP(Q59,datos!$AB$10:$AC$21,2,0),"")</f>
        <v>Leve</v>
      </c>
      <c r="S59" s="123">
        <f>_xlfn.IFERROR(IF(OR(Q59=datos!$AB$10,Q59=datos!$AB$16),"",VLOOKUP(Q59,datos!$AB$10:$AD$21,3,0)),"")</f>
        <v>0.2</v>
      </c>
      <c r="T59" s="126" t="str">
        <f ca="1">_xlfn.IFERROR(INDIRECT("datos!"&amp;HLOOKUP(R59,calculo_imp,2,FALSE)&amp;VLOOKUP(O59,calculo_prob,2,FALSE)),"")</f>
        <v>Bajo</v>
      </c>
      <c r="U59" s="95">
        <v>1</v>
      </c>
      <c r="V59" s="84" t="s">
        <v>660</v>
      </c>
      <c r="W59" s="83" t="s">
        <v>653</v>
      </c>
      <c r="X59" s="83" t="s">
        <v>279</v>
      </c>
      <c r="Y59" s="83" t="s">
        <v>661</v>
      </c>
      <c r="Z59" s="83" t="s">
        <v>662</v>
      </c>
      <c r="AA59" s="83" t="s">
        <v>663</v>
      </c>
      <c r="AB59" s="83" t="s">
        <v>664</v>
      </c>
      <c r="AC59" s="83" t="s">
        <v>658</v>
      </c>
      <c r="AD59" s="83" t="s">
        <v>659</v>
      </c>
      <c r="AE59" s="92" t="str">
        <f>IF(AF59="","",VLOOKUP(AF59,datos!$AT$6:$AU$9,2,0))</f>
        <v>Probabilidad</v>
      </c>
      <c r="AF59" s="84" t="s">
        <v>80</v>
      </c>
      <c r="AG59" s="84" t="s">
        <v>84</v>
      </c>
      <c r="AH59" s="87">
        <f>IF(AND(AF59="",AG59=""),"",IF(AF59="",0,VLOOKUP(AF59,datos!$AP$3:$AR$7,3,0))+IF(AG59="",0,VLOOKUP(AG59,datos!$AP$3:$AR$7,3,0)))</f>
        <v>0.4</v>
      </c>
      <c r="AI59" s="113" t="str">
        <f>IF(OR(AJ59="",AJ59=0),"",IF(AJ59&lt;=datos!$AC$3,datos!$AE$3,IF(AJ59&lt;=datos!$AC$4,datos!$AE$4,IF(AJ59&lt;=datos!$AC$5,datos!$AE$5,IF(AJ59&lt;=datos!$AC$6,datos!$AE$6,IF(AJ59&lt;=datos!$AC$7,datos!$AE$7,""))))))</f>
        <v>Muy Baja</v>
      </c>
      <c r="AJ59" s="106">
        <f>IF(AE59="","",IF(U59=1,IF(AE59="Probabilidad",P59-(P59*AH59),P59),IF(AE59="Probabilidad",#REF!-(#REF!*AH59),#REF!)))</f>
        <v>0.12</v>
      </c>
      <c r="AK59" s="107" t="str">
        <f>+IF(AL59&lt;=datos!$AD$11,datos!$AC$11,IF(AL59&lt;=datos!$AD$12,datos!$AC$12,IF(AL59&lt;=datos!$AD$13,datos!$AC$13,IF(AL59&lt;=datos!$AD$14,datos!$AC$14,IF(AL59&lt;=datos!$AD$15,datos!$AC$15,"")))))</f>
        <v>Leve</v>
      </c>
      <c r="AL59" s="106">
        <f>IF(AE59="","",IF(U59=1,IF(AE59="Impacto",S59-(S59*AH59),S59),IF(AE59="Impacto",#REF!-(#REF!*AH59),#REF!)))</f>
        <v>0.2</v>
      </c>
      <c r="AM59" s="107" t="str">
        <f ca="1" t="shared" si="8"/>
        <v>Bajo</v>
      </c>
      <c r="AN59" s="139"/>
      <c r="AO59" s="137"/>
      <c r="AP59" s="138">
        <v>45291</v>
      </c>
      <c r="AQ59" s="121" t="s">
        <v>666</v>
      </c>
    </row>
    <row r="60" spans="1:43" ht="71.25" customHeight="1">
      <c r="A60" s="170">
        <v>30</v>
      </c>
      <c r="B60" s="171" t="s">
        <v>27</v>
      </c>
      <c r="C60" s="155" t="s">
        <v>209</v>
      </c>
      <c r="D60" s="159"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171" t="s">
        <v>54</v>
      </c>
      <c r="F60" s="171" t="s">
        <v>667</v>
      </c>
      <c r="G60" s="171" t="s">
        <v>668</v>
      </c>
      <c r="H60" s="155" t="s">
        <v>194</v>
      </c>
      <c r="I60" s="155" t="s">
        <v>309</v>
      </c>
      <c r="J60" s="171" t="s">
        <v>669</v>
      </c>
      <c r="K60" s="171" t="s">
        <v>156</v>
      </c>
      <c r="L60" s="172" t="s">
        <v>167</v>
      </c>
      <c r="M60" s="173" t="s">
        <v>233</v>
      </c>
      <c r="N60" s="174">
        <v>38</v>
      </c>
      <c r="O60" s="175" t="str">
        <f>_xlfn.IFERROR(VLOOKUP(P60,datos!$AC$2:$AE$7,3,0),"")</f>
        <v>Media</v>
      </c>
      <c r="P60" s="168">
        <f>+IF(OR(N60="",N60=0),"",IF(N60&lt;=datos!$AD$3,datos!$AC$3,IF(AND(N60&gt;datos!$AD$3,N60&lt;=datos!$AD$4),datos!$AC$4,IF(AND(N60&gt;datos!$AD$4,N60&lt;=datos!$AD$5),datos!$AC$5,IF(AND(N60&gt;datos!$AD$5,N60&lt;=datos!$AD$6),datos!$AC$6,IF(N60&gt;datos!$AD$7,datos!$AC$7,0))))))</f>
        <v>0.6</v>
      </c>
      <c r="Q60" s="171" t="s">
        <v>145</v>
      </c>
      <c r="R60" s="167" t="str">
        <f>_xlfn.IFERROR(VLOOKUP(Q60,datos!$AB$10:$AC$21,2,0),"")</f>
        <v>Moderado</v>
      </c>
      <c r="S60" s="168">
        <f>_xlfn.IFERROR(IF(OR(Q60=datos!$AB$10,Q60=datos!$AB$16),"",VLOOKUP(Q60,datos!$AB$10:$AD$21,3,0)),"")</f>
        <v>0.6</v>
      </c>
      <c r="T60" s="169" t="str">
        <f ca="1">_xlfn.IFERROR(INDIRECT("datos!"&amp;HLOOKUP(R60,calculo_imp,2,FALSE)&amp;VLOOKUP(O60,calculo_prob,2,FALSE)),"")</f>
        <v>Moderado</v>
      </c>
      <c r="U60" s="98">
        <v>1</v>
      </c>
      <c r="V60" s="82" t="s">
        <v>681</v>
      </c>
      <c r="W60" s="81" t="s">
        <v>682</v>
      </c>
      <c r="X60" s="81" t="s">
        <v>683</v>
      </c>
      <c r="Y60" s="81" t="s">
        <v>684</v>
      </c>
      <c r="Z60" s="81" t="s">
        <v>685</v>
      </c>
      <c r="AA60" s="81" t="s">
        <v>686</v>
      </c>
      <c r="AB60" s="81" t="s">
        <v>687</v>
      </c>
      <c r="AC60" s="81" t="s">
        <v>688</v>
      </c>
      <c r="AD60" s="81" t="s">
        <v>689</v>
      </c>
      <c r="AE60" s="90" t="str">
        <f>IF(AF60="","",VLOOKUP(AF60,datos!$AT$6:$AU$9,2,0))</f>
        <v>Probabilidad</v>
      </c>
      <c r="AF60" s="82" t="s">
        <v>80</v>
      </c>
      <c r="AG60" s="82" t="s">
        <v>84</v>
      </c>
      <c r="AH60" s="87">
        <f>IF(AND(AF60="",AG60=""),"",IF(AF60="",0,VLOOKUP(AF60,datos!$AP$3:$AR$7,3,0))+IF(AG60="",0,VLOOKUP(AG60,datos!$AP$3:$AR$7,3,0)))</f>
        <v>0.4</v>
      </c>
      <c r="AI60" s="113" t="str">
        <f>IF(OR(AJ60="",AJ60=0),"",IF(AJ60&lt;=datos!$AC$3,datos!$AE$3,IF(AJ60&lt;=datos!$AC$4,datos!$AE$4,IF(AJ60&lt;=datos!$AC$5,datos!$AE$5,IF(AJ60&lt;=datos!$AC$6,datos!$AE$6,IF(AJ60&lt;=datos!$AC$7,datos!$AE$7,""))))))</f>
        <v>Baja</v>
      </c>
      <c r="AJ60" s="106">
        <f>IF(AE60="","",IF(U60=1,IF(AE60="Probabilidad",P60-(P60*AH60),P60),IF(AE60="Probabilidad",#REF!-(#REF!*AH60),#REF!)))</f>
        <v>0.36</v>
      </c>
      <c r="AK60" s="107" t="str">
        <f>+IF(AL60&lt;=datos!$AD$11,datos!$AC$11,IF(AL60&lt;=datos!$AD$12,datos!$AC$12,IF(AL60&lt;=datos!$AD$13,datos!$AC$13,IF(AL60&lt;=datos!$AD$14,datos!$AC$14,IF(AL60&lt;=datos!$AD$15,datos!$AC$15,"")))))</f>
        <v>Moderado</v>
      </c>
      <c r="AL60" s="106">
        <f>IF(AE60="","",IF(U60=1,IF(AE60="Impacto",S60-(S60*AH60),S60),IF(AE60="Impacto",#REF!-(#REF!*AH60),#REF!)))</f>
        <v>0.6</v>
      </c>
      <c r="AM60" s="107" t="str">
        <f ca="1" t="shared" si="8"/>
        <v>Moderado</v>
      </c>
      <c r="AN60" s="145"/>
      <c r="AO60" s="147"/>
      <c r="AP60" s="149"/>
      <c r="AQ60" s="151"/>
    </row>
    <row r="61" spans="1:43" ht="72.75" customHeight="1">
      <c r="A61" s="154"/>
      <c r="B61" s="156"/>
      <c r="C61" s="156"/>
      <c r="D61" s="160"/>
      <c r="E61" s="156"/>
      <c r="F61" s="156"/>
      <c r="G61" s="156"/>
      <c r="H61" s="156"/>
      <c r="I61" s="156"/>
      <c r="J61" s="156"/>
      <c r="K61" s="156"/>
      <c r="L61" s="162"/>
      <c r="M61" s="152"/>
      <c r="N61" s="164"/>
      <c r="O61" s="166"/>
      <c r="P61" s="142"/>
      <c r="Q61" s="156"/>
      <c r="R61" s="158"/>
      <c r="S61" s="142" t="e">
        <f>IF(OR(#REF!=datos!$AB$10,#REF!=datos!$AB$16),"",VLOOKUP(#REF!,datos!$AA$10:$AC$21,3,0))</f>
        <v>#REF!</v>
      </c>
      <c r="T61" s="144"/>
      <c r="U61" s="96">
        <v>2</v>
      </c>
      <c r="V61" s="80" t="s">
        <v>690</v>
      </c>
      <c r="W61" s="79" t="s">
        <v>691</v>
      </c>
      <c r="X61" s="79" t="s">
        <v>692</v>
      </c>
      <c r="Y61" s="79" t="s">
        <v>693</v>
      </c>
      <c r="Z61" s="79" t="s">
        <v>694</v>
      </c>
      <c r="AA61" s="79" t="s">
        <v>695</v>
      </c>
      <c r="AB61" s="79" t="s">
        <v>696</v>
      </c>
      <c r="AC61" s="79" t="s">
        <v>697</v>
      </c>
      <c r="AD61" s="79" t="s">
        <v>689</v>
      </c>
      <c r="AE61" s="91" t="str">
        <f>IF(AF61="","",VLOOKUP(AF61,datos!$AT$6:$AU$9,2,0))</f>
        <v>Probabilidad</v>
      </c>
      <c r="AF61" s="80" t="s">
        <v>81</v>
      </c>
      <c r="AG61" s="80" t="s">
        <v>84</v>
      </c>
      <c r="AH61" s="88">
        <f>IF(AND(AF61="",AG61=""),"",IF(AF61="",0,VLOOKUP(AF61,datos!$AP$3:$AR$7,3,0))+IF(AG61="",0,VLOOKUP(AG61,datos!$AP$3:$AR$7,3,0)))</f>
        <v>0.3</v>
      </c>
      <c r="AI61" s="114" t="str">
        <f>IF(OR(AJ61="",AJ61=0),"",IF(AJ61&lt;=datos!$AC$3,datos!$AE$3,IF(AJ61&lt;=datos!$AC$4,datos!$AE$4,IF(AJ61&lt;=datos!$AC$5,datos!$AE$5,IF(AJ61&lt;=datos!$AC$6,datos!$AE$6,IF(AJ61&lt;=datos!$AC$7,datos!$AE$7,""))))))</f>
        <v>Baja</v>
      </c>
      <c r="AJ61" s="109">
        <f t="shared" si="9"/>
        <v>0.252</v>
      </c>
      <c r="AK61" s="110" t="str">
        <f>+IF(AL61&lt;=datos!$AD$11,datos!$AC$11,IF(AL61&lt;=datos!$AD$12,datos!$AC$12,IF(AL61&lt;=datos!$AD$13,datos!$AC$13,IF(AL61&lt;=datos!$AD$14,datos!$AC$14,IF(AL61&lt;=datos!$AD$15,datos!$AC$15,"")))))</f>
        <v>Moderado</v>
      </c>
      <c r="AL61" s="109">
        <f t="shared" si="10"/>
        <v>0.6</v>
      </c>
      <c r="AM61" s="110" t="str">
        <f ca="1" t="shared" si="8"/>
        <v>Moderado</v>
      </c>
      <c r="AN61" s="146"/>
      <c r="AO61" s="148"/>
      <c r="AP61" s="150"/>
      <c r="AQ61" s="152"/>
    </row>
    <row r="62" spans="1:43" ht="79.5" customHeight="1" thickBot="1">
      <c r="A62" s="154"/>
      <c r="B62" s="156"/>
      <c r="C62" s="156"/>
      <c r="D62" s="160"/>
      <c r="E62" s="156"/>
      <c r="F62" s="156"/>
      <c r="G62" s="156"/>
      <c r="H62" s="156"/>
      <c r="I62" s="156"/>
      <c r="J62" s="156"/>
      <c r="K62" s="156"/>
      <c r="L62" s="162"/>
      <c r="M62" s="152"/>
      <c r="N62" s="164"/>
      <c r="O62" s="166"/>
      <c r="P62" s="142"/>
      <c r="Q62" s="156"/>
      <c r="R62" s="158"/>
      <c r="S62" s="142" t="e">
        <f>IF(OR(#REF!=datos!$AB$10,#REF!=datos!$AB$16),"",VLOOKUP(#REF!,datos!$AA$10:$AC$21,3,0))</f>
        <v>#REF!</v>
      </c>
      <c r="T62" s="144"/>
      <c r="U62" s="96">
        <v>3</v>
      </c>
      <c r="V62" s="80" t="s">
        <v>698</v>
      </c>
      <c r="W62" s="79" t="s">
        <v>691</v>
      </c>
      <c r="X62" s="79" t="s">
        <v>699</v>
      </c>
      <c r="Y62" s="79" t="s">
        <v>700</v>
      </c>
      <c r="Z62" s="79" t="s">
        <v>701</v>
      </c>
      <c r="AA62" s="79" t="s">
        <v>702</v>
      </c>
      <c r="AB62" s="79" t="s">
        <v>703</v>
      </c>
      <c r="AC62" s="79" t="s">
        <v>697</v>
      </c>
      <c r="AD62" s="79" t="s">
        <v>689</v>
      </c>
      <c r="AE62" s="91" t="str">
        <f>IF(AF62="","",VLOOKUP(AF62,datos!$AT$6:$AU$9,2,0))</f>
        <v>Impacto</v>
      </c>
      <c r="AF62" s="80" t="s">
        <v>82</v>
      </c>
      <c r="AG62" s="80" t="s">
        <v>84</v>
      </c>
      <c r="AH62" s="88">
        <f>IF(AND(AF62="",AG62=""),"",IF(AF62="",0,VLOOKUP(AF62,datos!$AP$3:$AR$7,3,0))+IF(AG62="",0,VLOOKUP(AG62,datos!$AP$3:$AR$7,3,0)))</f>
        <v>0.25</v>
      </c>
      <c r="AI62" s="114" t="str">
        <f>IF(OR(AJ62="",AJ62=0),"",IF(AJ62&lt;=datos!$AC$3,datos!$AE$3,IF(AJ62&lt;=datos!$AC$4,datos!$AE$4,IF(AJ62&lt;=datos!$AC$5,datos!$AE$5,IF(AJ62&lt;=datos!$AC$6,datos!$AE$6,IF(AJ62&lt;=datos!$AC$7,datos!$AE$7,""))))))</f>
        <v>Baja</v>
      </c>
      <c r="AJ62" s="109">
        <f t="shared" si="9"/>
        <v>0.252</v>
      </c>
      <c r="AK62" s="110" t="str">
        <f>+IF(AL62&lt;=datos!$AD$11,datos!$AC$11,IF(AL62&lt;=datos!$AD$12,datos!$AC$12,IF(AL62&lt;=datos!$AD$13,datos!$AC$13,IF(AL62&lt;=datos!$AD$14,datos!$AC$14,IF(AL62&lt;=datos!$AD$15,datos!$AC$15,"")))))</f>
        <v>Moderado</v>
      </c>
      <c r="AL62" s="109">
        <f t="shared" si="10"/>
        <v>0.44999999999999996</v>
      </c>
      <c r="AM62" s="110" t="str">
        <f ca="1" t="shared" si="8"/>
        <v>Moderado</v>
      </c>
      <c r="AN62" s="146"/>
      <c r="AO62" s="148"/>
      <c r="AP62" s="150"/>
      <c r="AQ62" s="152"/>
    </row>
    <row r="63" spans="1:43" ht="71.25" customHeight="1">
      <c r="A63" s="153">
        <v>31</v>
      </c>
      <c r="B63" s="155" t="s">
        <v>27</v>
      </c>
      <c r="C63" s="155" t="s">
        <v>209</v>
      </c>
      <c r="D63" s="159"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155" t="s">
        <v>54</v>
      </c>
      <c r="F63" s="155" t="s">
        <v>670</v>
      </c>
      <c r="G63" s="155" t="s">
        <v>671</v>
      </c>
      <c r="H63" s="155" t="s">
        <v>194</v>
      </c>
      <c r="I63" s="155" t="s">
        <v>309</v>
      </c>
      <c r="J63" s="155" t="s">
        <v>672</v>
      </c>
      <c r="K63" s="155" t="s">
        <v>159</v>
      </c>
      <c r="L63" s="161" t="s">
        <v>167</v>
      </c>
      <c r="M63" s="151" t="s">
        <v>233</v>
      </c>
      <c r="N63" s="163">
        <v>38</v>
      </c>
      <c r="O63" s="165" t="str">
        <f>_xlfn.IFERROR(VLOOKUP(P63,datos!$AC$2:$AE$7,3,0),"")</f>
        <v>Media</v>
      </c>
      <c r="P63" s="141">
        <f>+IF(OR(N63="",N63=0),"",IF(N63&lt;=datos!$AD$3,datos!$AC$3,IF(AND(N63&gt;datos!$AD$3,N63&lt;=datos!$AD$4),datos!$AC$4,IF(AND(N63&gt;datos!$AD$4,N63&lt;=datos!$AD$5),datos!$AC$5,IF(AND(N63&gt;datos!$AD$5,N63&lt;=datos!$AD$6),datos!$AC$6,IF(N63&gt;datos!$AD$7,datos!$AC$7,0))))))</f>
        <v>0.6</v>
      </c>
      <c r="Q63" s="155" t="s">
        <v>149</v>
      </c>
      <c r="R63" s="157" t="str">
        <f>_xlfn.IFERROR(VLOOKUP(Q63,datos!$AB$10:$AC$21,2,0),"")</f>
        <v>Menor</v>
      </c>
      <c r="S63" s="141">
        <f>_xlfn.IFERROR(IF(OR(Q63=datos!$AB$10,Q63=datos!$AB$16),"",VLOOKUP(Q63,datos!$AB$10:$AD$21,3,0)),"")</f>
        <v>0.4</v>
      </c>
      <c r="T63" s="143" t="str">
        <f ca="1">_xlfn.IFERROR(INDIRECT("datos!"&amp;HLOOKUP(R63,calculo_imp,2,FALSE)&amp;VLOOKUP(O63,calculo_prob,2,FALSE)),"")</f>
        <v>Moderado</v>
      </c>
      <c r="U63" s="95">
        <v>1</v>
      </c>
      <c r="V63" s="84" t="s">
        <v>704</v>
      </c>
      <c r="W63" s="83" t="s">
        <v>705</v>
      </c>
      <c r="X63" s="83" t="s">
        <v>692</v>
      </c>
      <c r="Y63" s="83" t="s">
        <v>706</v>
      </c>
      <c r="Z63" s="83" t="s">
        <v>707</v>
      </c>
      <c r="AA63" s="83" t="s">
        <v>708</v>
      </c>
      <c r="AB63" s="83" t="s">
        <v>709</v>
      </c>
      <c r="AC63" s="83" t="s">
        <v>710</v>
      </c>
      <c r="AD63" s="83" t="s">
        <v>689</v>
      </c>
      <c r="AE63" s="92" t="str">
        <f>IF(AF63="","",VLOOKUP(AF63,datos!$AT$6:$AU$9,2,0))</f>
        <v>Probabilidad</v>
      </c>
      <c r="AF63" s="84" t="s">
        <v>80</v>
      </c>
      <c r="AG63" s="84" t="s">
        <v>84</v>
      </c>
      <c r="AH63" s="87">
        <f>IF(AND(AF63="",AG63=""),"",IF(AF63="",0,VLOOKUP(AF63,datos!$AP$3:$AR$7,3,0))+IF(AG63="",0,VLOOKUP(AG63,datos!$AP$3:$AR$7,3,0)))</f>
        <v>0.4</v>
      </c>
      <c r="AI63" s="113" t="str">
        <f>IF(OR(AJ63="",AJ63=0),"",IF(AJ63&lt;=datos!$AC$3,datos!$AE$3,IF(AJ63&lt;=datos!$AC$4,datos!$AE$4,IF(AJ63&lt;=datos!$AC$5,datos!$AE$5,IF(AJ63&lt;=datos!$AC$6,datos!$AE$6,IF(AJ63&lt;=datos!$AC$7,datos!$AE$7,""))))))</f>
        <v>Baja</v>
      </c>
      <c r="AJ63" s="106">
        <f>IF(AE63="","",IF(U63=1,IF(AE63="Probabilidad",P63-(P63*AH63),P63),IF(AE63="Probabilidad",#REF!-(#REF!*AH63),#REF!)))</f>
        <v>0.36</v>
      </c>
      <c r="AK63" s="107" t="str">
        <f>+IF(AL63&lt;=datos!$AD$11,datos!$AC$11,IF(AL63&lt;=datos!$AD$12,datos!$AC$12,IF(AL63&lt;=datos!$AD$13,datos!$AC$13,IF(AL63&lt;=datos!$AD$14,datos!$AC$14,IF(AL63&lt;=datos!$AD$15,datos!$AC$15,"")))))</f>
        <v>Menor</v>
      </c>
      <c r="AL63" s="106">
        <f>IF(AE63="","",IF(U63=1,IF(AE63="Impacto",S63-(S63*AH63),S63),IF(AE63="Impacto",#REF!-(#REF!*AH63),#REF!)))</f>
        <v>0.4</v>
      </c>
      <c r="AM63" s="107" t="str">
        <f ca="1" t="shared" si="8"/>
        <v>Moderado</v>
      </c>
      <c r="AN63" s="145"/>
      <c r="AO63" s="147"/>
      <c r="AP63" s="149"/>
      <c r="AQ63" s="151"/>
    </row>
    <row r="64" spans="1:43" ht="74.25" customHeight="1">
      <c r="A64" s="154"/>
      <c r="B64" s="156"/>
      <c r="C64" s="156"/>
      <c r="D64" s="160"/>
      <c r="E64" s="156"/>
      <c r="F64" s="156"/>
      <c r="G64" s="156"/>
      <c r="H64" s="156"/>
      <c r="I64" s="156"/>
      <c r="J64" s="156"/>
      <c r="K64" s="156"/>
      <c r="L64" s="162"/>
      <c r="M64" s="152"/>
      <c r="N64" s="164"/>
      <c r="O64" s="166"/>
      <c r="P64" s="142"/>
      <c r="Q64" s="156"/>
      <c r="R64" s="158"/>
      <c r="S64" s="142" t="e">
        <f>IF(OR(#REF!=datos!$AB$10,#REF!=datos!$AB$16),"",VLOOKUP(#REF!,datos!$AA$10:$AC$21,3,0))</f>
        <v>#REF!</v>
      </c>
      <c r="T64" s="144"/>
      <c r="U64" s="96">
        <v>2</v>
      </c>
      <c r="V64" s="80" t="s">
        <v>711</v>
      </c>
      <c r="W64" s="79" t="s">
        <v>712</v>
      </c>
      <c r="X64" s="79" t="s">
        <v>279</v>
      </c>
      <c r="Y64" s="79" t="s">
        <v>713</v>
      </c>
      <c r="Z64" s="79" t="s">
        <v>714</v>
      </c>
      <c r="AA64" s="79" t="s">
        <v>715</v>
      </c>
      <c r="AB64" s="79" t="s">
        <v>716</v>
      </c>
      <c r="AC64" s="79" t="s">
        <v>717</v>
      </c>
      <c r="AD64" s="79" t="s">
        <v>689</v>
      </c>
      <c r="AE64" s="91" t="str">
        <f>IF(AF64="","",VLOOKUP(AF64,datos!$AT$6:$AU$9,2,0))</f>
        <v>Probabilidad</v>
      </c>
      <c r="AF64" s="80" t="s">
        <v>81</v>
      </c>
      <c r="AG64" s="80" t="s">
        <v>84</v>
      </c>
      <c r="AH64" s="88">
        <f>IF(AND(AF64="",AG64=""),"",IF(AF64="",0,VLOOKUP(AF64,datos!$AP$3:$AR$7,3,0))+IF(AG64="",0,VLOOKUP(AG64,datos!$AP$3:$AR$7,3,0)))</f>
        <v>0.3</v>
      </c>
      <c r="AI64" s="114" t="str">
        <f>IF(OR(AJ64="",AJ64=0),"",IF(AJ64&lt;=datos!$AC$3,datos!$AE$3,IF(AJ64&lt;=datos!$AC$4,datos!$AE$4,IF(AJ64&lt;=datos!$AC$5,datos!$AE$5,IF(AJ64&lt;=datos!$AC$6,datos!$AE$6,IF(AJ64&lt;=datos!$AC$7,datos!$AE$7,""))))))</f>
        <v>Baja</v>
      </c>
      <c r="AJ64" s="109">
        <f t="shared" si="9"/>
        <v>0.252</v>
      </c>
      <c r="AK64" s="110" t="str">
        <f>+IF(AL64&lt;=datos!$AD$11,datos!$AC$11,IF(AL64&lt;=datos!$AD$12,datos!$AC$12,IF(AL64&lt;=datos!$AD$13,datos!$AC$13,IF(AL64&lt;=datos!$AD$14,datos!$AC$14,IF(AL64&lt;=datos!$AD$15,datos!$AC$15,"")))))</f>
        <v>Menor</v>
      </c>
      <c r="AL64" s="109">
        <f t="shared" si="10"/>
        <v>0.4</v>
      </c>
      <c r="AM64" s="110" t="str">
        <f ca="1" t="shared" si="8"/>
        <v>Moderado</v>
      </c>
      <c r="AN64" s="146"/>
      <c r="AO64" s="148"/>
      <c r="AP64" s="150"/>
      <c r="AQ64" s="152"/>
    </row>
    <row r="65" spans="1:43" ht="69" customHeight="1">
      <c r="A65" s="154"/>
      <c r="B65" s="156"/>
      <c r="C65" s="156"/>
      <c r="D65" s="160"/>
      <c r="E65" s="156"/>
      <c r="F65" s="156"/>
      <c r="G65" s="156"/>
      <c r="H65" s="156"/>
      <c r="I65" s="156"/>
      <c r="J65" s="156"/>
      <c r="K65" s="156"/>
      <c r="L65" s="162"/>
      <c r="M65" s="152"/>
      <c r="N65" s="164"/>
      <c r="O65" s="166"/>
      <c r="P65" s="142"/>
      <c r="Q65" s="156"/>
      <c r="R65" s="158"/>
      <c r="S65" s="142" t="e">
        <f>IF(OR(#REF!=datos!$AB$10,#REF!=datos!$AB$16),"",VLOOKUP(#REF!,datos!$AA$10:$AC$21,3,0))</f>
        <v>#REF!</v>
      </c>
      <c r="T65" s="144"/>
      <c r="U65" s="96">
        <v>3</v>
      </c>
      <c r="V65" s="80" t="s">
        <v>718</v>
      </c>
      <c r="W65" s="79" t="s">
        <v>712</v>
      </c>
      <c r="X65" s="79" t="s">
        <v>719</v>
      </c>
      <c r="Y65" s="79" t="s">
        <v>720</v>
      </c>
      <c r="Z65" s="79" t="s">
        <v>721</v>
      </c>
      <c r="AA65" s="79" t="s">
        <v>722</v>
      </c>
      <c r="AB65" s="79" t="s">
        <v>723</v>
      </c>
      <c r="AC65" s="79" t="s">
        <v>724</v>
      </c>
      <c r="AD65" s="79" t="s">
        <v>689</v>
      </c>
      <c r="AE65" s="91" t="str">
        <f>IF(AF65="","",VLOOKUP(AF65,datos!$AT$6:$AU$9,2,0))</f>
        <v>Probabilidad</v>
      </c>
      <c r="AF65" s="80" t="s">
        <v>80</v>
      </c>
      <c r="AG65" s="80" t="s">
        <v>84</v>
      </c>
      <c r="AH65" s="88">
        <f>IF(AND(AF65="",AG65=""),"",IF(AF65="",0,VLOOKUP(AF65,datos!$AP$3:$AR$7,3,0))+IF(AG65="",0,VLOOKUP(AG65,datos!$AP$3:$AR$7,3,0)))</f>
        <v>0.4</v>
      </c>
      <c r="AI65" s="114" t="str">
        <f>IF(OR(AJ65="",AJ65=0),"",IF(AJ65&lt;=datos!$AC$3,datos!$AE$3,IF(AJ65&lt;=datos!$AC$4,datos!$AE$4,IF(AJ65&lt;=datos!$AC$5,datos!$AE$5,IF(AJ65&lt;=datos!$AC$6,datos!$AE$6,IF(AJ65&lt;=datos!$AC$7,datos!$AE$7,""))))))</f>
        <v>Muy Baja</v>
      </c>
      <c r="AJ65" s="109">
        <f t="shared" si="9"/>
        <v>0.1512</v>
      </c>
      <c r="AK65" s="110" t="str">
        <f>+IF(AL65&lt;=datos!$AD$11,datos!$AC$11,IF(AL65&lt;=datos!$AD$12,datos!$AC$12,IF(AL65&lt;=datos!$AD$13,datos!$AC$13,IF(AL65&lt;=datos!$AD$14,datos!$AC$14,IF(AL65&lt;=datos!$AD$15,datos!$AC$15,"")))))</f>
        <v>Menor</v>
      </c>
      <c r="AL65" s="109">
        <f t="shared" si="10"/>
        <v>0.4</v>
      </c>
      <c r="AM65" s="110" t="str">
        <f ca="1" t="shared" si="8"/>
        <v>Bajo</v>
      </c>
      <c r="AN65" s="146"/>
      <c r="AO65" s="148"/>
      <c r="AP65" s="150"/>
      <c r="AQ65" s="152"/>
    </row>
    <row r="66" spans="1:43" ht="80.25" customHeight="1" thickBot="1">
      <c r="A66" s="154"/>
      <c r="B66" s="156"/>
      <c r="C66" s="156"/>
      <c r="D66" s="160"/>
      <c r="E66" s="156"/>
      <c r="F66" s="156"/>
      <c r="G66" s="156"/>
      <c r="H66" s="156"/>
      <c r="I66" s="156"/>
      <c r="J66" s="156"/>
      <c r="K66" s="156"/>
      <c r="L66" s="162"/>
      <c r="M66" s="152"/>
      <c r="N66" s="164"/>
      <c r="O66" s="166"/>
      <c r="P66" s="142"/>
      <c r="Q66" s="156"/>
      <c r="R66" s="158"/>
      <c r="S66" s="142" t="e">
        <f>IF(OR(#REF!=datos!$AB$10,#REF!=datos!$AB$16),"",VLOOKUP(#REF!,datos!$AA$10:$AC$21,3,0))</f>
        <v>#REF!</v>
      </c>
      <c r="T66" s="144"/>
      <c r="U66" s="96">
        <v>4</v>
      </c>
      <c r="V66" s="80" t="s">
        <v>725</v>
      </c>
      <c r="W66" s="79" t="s">
        <v>726</v>
      </c>
      <c r="X66" s="79" t="s">
        <v>727</v>
      </c>
      <c r="Y66" s="79" t="s">
        <v>728</v>
      </c>
      <c r="Z66" s="79" t="s">
        <v>729</v>
      </c>
      <c r="AA66" s="79" t="s">
        <v>730</v>
      </c>
      <c r="AB66" s="79" t="s">
        <v>731</v>
      </c>
      <c r="AC66" s="79" t="s">
        <v>732</v>
      </c>
      <c r="AD66" s="79" t="s">
        <v>689</v>
      </c>
      <c r="AE66" s="91" t="str">
        <f>IF(AF66="","",VLOOKUP(AF66,datos!$AT$6:$AU$9,2,0))</f>
        <v>Probabilidad</v>
      </c>
      <c r="AF66" s="80" t="s">
        <v>80</v>
      </c>
      <c r="AG66" s="80" t="s">
        <v>84</v>
      </c>
      <c r="AH66" s="88">
        <f>IF(AND(AF66="",AG66=""),"",IF(AF66="",0,VLOOKUP(AF66,datos!$AP$3:$AR$7,3,0))+IF(AG66="",0,VLOOKUP(AG66,datos!$AP$3:$AR$7,3,0)))</f>
        <v>0.4</v>
      </c>
      <c r="AI66" s="114" t="str">
        <f>IF(OR(AJ66="",AJ66=0),"",IF(AJ66&lt;=datos!$AC$3,datos!$AE$3,IF(AJ66&lt;=datos!$AC$4,datos!$AE$4,IF(AJ66&lt;=datos!$AC$5,datos!$AE$5,IF(AJ66&lt;=datos!$AC$6,datos!$AE$6,IF(AJ66&lt;=datos!$AC$7,datos!$AE$7,""))))))</f>
        <v>Muy Baja</v>
      </c>
      <c r="AJ66" s="109">
        <f t="shared" si="9"/>
        <v>0.09072</v>
      </c>
      <c r="AK66" s="110" t="str">
        <f>+IF(AL66&lt;=datos!$AD$11,datos!$AC$11,IF(AL66&lt;=datos!$AD$12,datos!$AC$12,IF(AL66&lt;=datos!$AD$13,datos!$AC$13,IF(AL66&lt;=datos!$AD$14,datos!$AC$14,IF(AL66&lt;=datos!$AD$15,datos!$AC$15,"")))))</f>
        <v>Menor</v>
      </c>
      <c r="AL66" s="109">
        <f t="shared" si="10"/>
        <v>0.4</v>
      </c>
      <c r="AM66" s="110" t="str">
        <f ca="1" t="shared" si="8"/>
        <v>Bajo</v>
      </c>
      <c r="AN66" s="146"/>
      <c r="AO66" s="148"/>
      <c r="AP66" s="150"/>
      <c r="AQ66" s="152"/>
    </row>
    <row r="67" spans="1:43" ht="57.75" customHeight="1">
      <c r="A67" s="153">
        <v>32</v>
      </c>
      <c r="B67" s="155" t="s">
        <v>27</v>
      </c>
      <c r="C67" s="155" t="s">
        <v>209</v>
      </c>
      <c r="D67" s="159" t="str">
        <f>_xlfn.IFERROR(VLOOKUP(B67,datos!$B$1:$C$21,2,0),"")</f>
        <v>Evaluar en la Secretaria Distrital de Salud, los sistemas de gestión y control, mediante metodologías de auditoría y de seguimiento, promoviendo la cultura del autocontrol, mejoramiento continuo y acciones eficaces en las líneas de defensa.</v>
      </c>
      <c r="E67" s="155" t="s">
        <v>55</v>
      </c>
      <c r="F67" s="155" t="s">
        <v>673</v>
      </c>
      <c r="G67" s="155" t="s">
        <v>674</v>
      </c>
      <c r="H67" s="155" t="s">
        <v>193</v>
      </c>
      <c r="I67" s="155" t="s">
        <v>675</v>
      </c>
      <c r="J67" s="155" t="s">
        <v>676</v>
      </c>
      <c r="K67" s="155" t="s">
        <v>156</v>
      </c>
      <c r="L67" s="161" t="s">
        <v>167</v>
      </c>
      <c r="M67" s="151" t="s">
        <v>233</v>
      </c>
      <c r="N67" s="163">
        <v>49</v>
      </c>
      <c r="O67" s="165" t="str">
        <f>_xlfn.IFERROR(VLOOKUP(P67,datos!$AC$2:$AE$7,3,0),"")</f>
        <v>Media</v>
      </c>
      <c r="P67" s="141">
        <f>+IF(OR(N67="",N67=0),"",IF(N67&lt;=datos!$AD$3,datos!$AC$3,IF(AND(N67&gt;datos!$AD$3,N67&lt;=datos!$AD$4),datos!$AC$4,IF(AND(N67&gt;datos!$AD$4,N67&lt;=datos!$AD$5),datos!$AC$5,IF(AND(N67&gt;datos!$AD$5,N67&lt;=datos!$AD$6),datos!$AC$6,IF(N67&gt;datos!$AD$7,datos!$AC$7,0))))))</f>
        <v>0.6</v>
      </c>
      <c r="Q67" s="155" t="s">
        <v>150</v>
      </c>
      <c r="R67" s="157" t="str">
        <f>_xlfn.IFERROR(VLOOKUP(Q67,datos!$AB$10:$AC$21,2,0),"")</f>
        <v>Mayor</v>
      </c>
      <c r="S67" s="141">
        <f>_xlfn.IFERROR(IF(OR(Q67=datos!$AB$10,Q67=datos!$AB$16),"",VLOOKUP(Q67,datos!$AB$10:$AD$21,3,0)),"")</f>
        <v>0.8</v>
      </c>
      <c r="T67" s="143" t="str">
        <f ca="1">_xlfn.IFERROR(INDIRECT("datos!"&amp;HLOOKUP(R67,calculo_imp,2,FALSE)&amp;VLOOKUP(O67,calculo_prob,2,FALSE)),"")</f>
        <v>Alto</v>
      </c>
      <c r="U67" s="95">
        <v>1</v>
      </c>
      <c r="V67" s="84" t="s">
        <v>733</v>
      </c>
      <c r="W67" s="83" t="s">
        <v>691</v>
      </c>
      <c r="X67" s="83" t="s">
        <v>734</v>
      </c>
      <c r="Y67" s="83" t="s">
        <v>735</v>
      </c>
      <c r="Z67" s="83" t="s">
        <v>736</v>
      </c>
      <c r="AA67" s="83" t="s">
        <v>737</v>
      </c>
      <c r="AB67" s="83" t="s">
        <v>738</v>
      </c>
      <c r="AC67" s="83" t="s">
        <v>739</v>
      </c>
      <c r="AD67" s="83" t="s">
        <v>689</v>
      </c>
      <c r="AE67" s="92" t="str">
        <f>IF(AF67="","",VLOOKUP(AF67,datos!$AT$6:$AU$9,2,0))</f>
        <v>Probabilidad</v>
      </c>
      <c r="AF67" s="84" t="s">
        <v>80</v>
      </c>
      <c r="AG67" s="84" t="s">
        <v>84</v>
      </c>
      <c r="AH67" s="87">
        <f>IF(AND(AF67="",AG67=""),"",IF(AF67="",0,VLOOKUP(AF67,datos!$AP$3:$AR$7,3,0))+IF(AG67="",0,VLOOKUP(AG67,datos!$AP$3:$AR$7,3,0)))</f>
        <v>0.4</v>
      </c>
      <c r="AI67" s="113" t="str">
        <f>IF(OR(AJ67="",AJ67=0),"",IF(AJ67&lt;=datos!$AC$3,datos!$AE$3,IF(AJ67&lt;=datos!$AC$4,datos!$AE$4,IF(AJ67&lt;=datos!$AC$5,datos!$AE$5,IF(AJ67&lt;=datos!$AC$6,datos!$AE$6,IF(AJ67&lt;=datos!$AC$7,datos!$AE$7,""))))))</f>
        <v>Baja</v>
      </c>
      <c r="AJ67" s="106">
        <f>IF(AE67="","",IF(U67=1,IF(AE67="Probabilidad",P67-(P67*AH67),P67),IF(AE67="Probabilidad",#REF!-(#REF!*AH67),#REF!)))</f>
        <v>0.36</v>
      </c>
      <c r="AK67" s="107" t="str">
        <f>+IF(AL67&lt;=datos!$AD$11,datos!$AC$11,IF(AL67&lt;=datos!$AD$12,datos!$AC$12,IF(AL67&lt;=datos!$AD$13,datos!$AC$13,IF(AL67&lt;=datos!$AD$14,datos!$AC$14,IF(AL67&lt;=datos!$AD$15,datos!$AC$15,"")))))</f>
        <v>Mayor</v>
      </c>
      <c r="AL67" s="106">
        <f>IF(AE67="","",IF(U67=1,IF(AE67="Impacto",S67-(S67*AH67),S67),IF(AE67="Impacto",#REF!-(#REF!*AH67),#REF!)))</f>
        <v>0.8</v>
      </c>
      <c r="AM67" s="107" t="str">
        <f ca="1" t="shared" si="8"/>
        <v>Alto</v>
      </c>
      <c r="AN67" s="145"/>
      <c r="AO67" s="147"/>
      <c r="AP67" s="149"/>
      <c r="AQ67" s="151"/>
    </row>
    <row r="68" spans="1:43" ht="88.5" customHeight="1">
      <c r="A68" s="154"/>
      <c r="B68" s="156"/>
      <c r="C68" s="156"/>
      <c r="D68" s="160"/>
      <c r="E68" s="156"/>
      <c r="F68" s="156"/>
      <c r="G68" s="156"/>
      <c r="H68" s="156"/>
      <c r="I68" s="156"/>
      <c r="J68" s="156"/>
      <c r="K68" s="156"/>
      <c r="L68" s="162"/>
      <c r="M68" s="152"/>
      <c r="N68" s="164"/>
      <c r="O68" s="166"/>
      <c r="P68" s="142"/>
      <c r="Q68" s="156"/>
      <c r="R68" s="158"/>
      <c r="S68" s="142" t="e">
        <f>IF(OR(#REF!=datos!$AB$10,#REF!=datos!$AB$16),"",VLOOKUP(#REF!,datos!$AA$10:$AC$21,3,0))</f>
        <v>#REF!</v>
      </c>
      <c r="T68" s="144"/>
      <c r="U68" s="96">
        <v>2</v>
      </c>
      <c r="V68" s="80" t="s">
        <v>740</v>
      </c>
      <c r="W68" s="79" t="s">
        <v>691</v>
      </c>
      <c r="X68" s="79" t="s">
        <v>741</v>
      </c>
      <c r="Y68" s="79" t="s">
        <v>742</v>
      </c>
      <c r="Z68" s="79" t="s">
        <v>743</v>
      </c>
      <c r="AA68" s="79" t="s">
        <v>744</v>
      </c>
      <c r="AB68" s="79" t="s">
        <v>745</v>
      </c>
      <c r="AC68" s="79" t="s">
        <v>746</v>
      </c>
      <c r="AD68" s="79" t="s">
        <v>689</v>
      </c>
      <c r="AE68" s="91" t="str">
        <f>IF(AF68="","",VLOOKUP(AF68,datos!$AT$6:$AU$9,2,0))</f>
        <v>Probabilidad</v>
      </c>
      <c r="AF68" s="80" t="s">
        <v>80</v>
      </c>
      <c r="AG68" s="80" t="s">
        <v>84</v>
      </c>
      <c r="AH68" s="88">
        <f>IF(AND(AF68="",AG68=""),"",IF(AF68="",0,VLOOKUP(AF68,datos!$AP$3:$AR$7,3,0))+IF(AG68="",0,VLOOKUP(AG68,datos!$AP$3:$AR$7,3,0)))</f>
        <v>0.4</v>
      </c>
      <c r="AI68" s="114" t="str">
        <f>IF(OR(AJ68="",AJ68=0),"",IF(AJ68&lt;=datos!$AC$3,datos!$AE$3,IF(AJ68&lt;=datos!$AC$4,datos!$AE$4,IF(AJ68&lt;=datos!$AC$5,datos!$AE$5,IF(AJ68&lt;=datos!$AC$6,datos!$AE$6,IF(AJ68&lt;=datos!$AC$7,datos!$AE$7,""))))))</f>
        <v>Baja</v>
      </c>
      <c r="AJ68" s="109">
        <f t="shared" si="9"/>
        <v>0.216</v>
      </c>
      <c r="AK68" s="110" t="str">
        <f>+IF(AL68&lt;=datos!$AD$11,datos!$AC$11,IF(AL68&lt;=datos!$AD$12,datos!$AC$12,IF(AL68&lt;=datos!$AD$13,datos!$AC$13,IF(AL68&lt;=datos!$AD$14,datos!$AC$14,IF(AL68&lt;=datos!$AD$15,datos!$AC$15,"")))))</f>
        <v>Mayor</v>
      </c>
      <c r="AL68" s="109">
        <f t="shared" si="10"/>
        <v>0.8</v>
      </c>
      <c r="AM68" s="110" t="str">
        <f ca="1" t="shared" si="8"/>
        <v>Alto</v>
      </c>
      <c r="AN68" s="146"/>
      <c r="AO68" s="148"/>
      <c r="AP68" s="150"/>
      <c r="AQ68" s="152"/>
    </row>
    <row r="69" spans="1:43" ht="107.25" customHeight="1" thickBot="1">
      <c r="A69" s="154"/>
      <c r="B69" s="156"/>
      <c r="C69" s="156"/>
      <c r="D69" s="160"/>
      <c r="E69" s="156"/>
      <c r="F69" s="156"/>
      <c r="G69" s="156"/>
      <c r="H69" s="156"/>
      <c r="I69" s="156"/>
      <c r="J69" s="156"/>
      <c r="K69" s="156"/>
      <c r="L69" s="162"/>
      <c r="M69" s="152"/>
      <c r="N69" s="164"/>
      <c r="O69" s="166"/>
      <c r="P69" s="142"/>
      <c r="Q69" s="156"/>
      <c r="R69" s="158"/>
      <c r="S69" s="142" t="e">
        <f>IF(OR(#REF!=datos!$AB$10,#REF!=datos!$AB$16),"",VLOOKUP(#REF!,datos!$AA$10:$AC$21,3,0))</f>
        <v>#REF!</v>
      </c>
      <c r="T69" s="144"/>
      <c r="U69" s="96">
        <v>3</v>
      </c>
      <c r="V69" s="80" t="s">
        <v>747</v>
      </c>
      <c r="W69" s="79" t="s">
        <v>748</v>
      </c>
      <c r="X69" s="79" t="s">
        <v>734</v>
      </c>
      <c r="Y69" s="79" t="s">
        <v>749</v>
      </c>
      <c r="Z69" s="79" t="s">
        <v>750</v>
      </c>
      <c r="AA69" s="79" t="s">
        <v>751</v>
      </c>
      <c r="AB69" s="79" t="s">
        <v>752</v>
      </c>
      <c r="AC69" s="79" t="s">
        <v>738</v>
      </c>
      <c r="AD69" s="79" t="s">
        <v>753</v>
      </c>
      <c r="AE69" s="91" t="str">
        <f>IF(AF69="","",VLOOKUP(AF69,datos!$AT$6:$AU$9,2,0))</f>
        <v>Probabilidad</v>
      </c>
      <c r="AF69" s="80" t="s">
        <v>80</v>
      </c>
      <c r="AG69" s="80" t="s">
        <v>84</v>
      </c>
      <c r="AH69" s="88">
        <f>IF(AND(AF69="",AG69=""),"",IF(AF69="",0,VLOOKUP(AF69,datos!$AP$3:$AR$7,3,0))+IF(AG69="",0,VLOOKUP(AG69,datos!$AP$3:$AR$7,3,0)))</f>
        <v>0.4</v>
      </c>
      <c r="AI69" s="114" t="str">
        <f>IF(OR(AJ69="",AJ69=0),"",IF(AJ69&lt;=datos!$AC$3,datos!$AE$3,IF(AJ69&lt;=datos!$AC$4,datos!$AE$4,IF(AJ69&lt;=datos!$AC$5,datos!$AE$5,IF(AJ69&lt;=datos!$AC$6,datos!$AE$6,IF(AJ69&lt;=datos!$AC$7,datos!$AE$7,""))))))</f>
        <v>Muy Baja</v>
      </c>
      <c r="AJ69" s="109">
        <f t="shared" si="9"/>
        <v>0.1296</v>
      </c>
      <c r="AK69" s="110" t="str">
        <f>+IF(AL69&lt;=datos!$AD$11,datos!$AC$11,IF(AL69&lt;=datos!$AD$12,datos!$AC$12,IF(AL69&lt;=datos!$AD$13,datos!$AC$13,IF(AL69&lt;=datos!$AD$14,datos!$AC$14,IF(AL69&lt;=datos!$AD$15,datos!$AC$15,"")))))</f>
        <v>Mayor</v>
      </c>
      <c r="AL69" s="109">
        <f t="shared" si="10"/>
        <v>0.8</v>
      </c>
      <c r="AM69" s="110" t="str">
        <f ca="1" t="shared" si="8"/>
        <v>Alto</v>
      </c>
      <c r="AN69" s="146"/>
      <c r="AO69" s="148"/>
      <c r="AP69" s="150"/>
      <c r="AQ69" s="152"/>
    </row>
    <row r="70" spans="1:43" ht="100.5" customHeight="1">
      <c r="A70" s="170">
        <v>33</v>
      </c>
      <c r="B70" s="171" t="s">
        <v>27</v>
      </c>
      <c r="C70" s="155" t="s">
        <v>209</v>
      </c>
      <c r="D70" s="159" t="str">
        <f>_xlfn.IFERROR(VLOOKUP(B70,datos!$B$1:$C$21,2,0),"")</f>
        <v>Evaluar en la Secretaria Distrital de Salud, los sistemas de gestión y control, mediante metodologías de auditoría y de seguimiento, promoviendo la cultura del autocontrol, mejoramiento continuo y acciones eficaces en las líneas de defensa.</v>
      </c>
      <c r="E70" s="171" t="s">
        <v>55</v>
      </c>
      <c r="F70" s="171" t="s">
        <v>677</v>
      </c>
      <c r="G70" s="171" t="s">
        <v>678</v>
      </c>
      <c r="H70" s="155" t="s">
        <v>193</v>
      </c>
      <c r="I70" s="155" t="s">
        <v>679</v>
      </c>
      <c r="J70" s="171" t="s">
        <v>680</v>
      </c>
      <c r="K70" s="171" t="s">
        <v>155</v>
      </c>
      <c r="L70" s="172" t="s">
        <v>167</v>
      </c>
      <c r="M70" s="173" t="s">
        <v>233</v>
      </c>
      <c r="N70" s="174">
        <v>86</v>
      </c>
      <c r="O70" s="175" t="str">
        <f>_xlfn.IFERROR(VLOOKUP(P70,datos!$AC$2:$AE$7,3,0),"")</f>
        <v>Media</v>
      </c>
      <c r="P70" s="168">
        <f>+IF(OR(N70="",N70=0),"",IF(N70&lt;=datos!$AD$3,datos!$AC$3,IF(AND(N70&gt;datos!$AD$3,N70&lt;=datos!$AD$4),datos!$AC$4,IF(AND(N70&gt;datos!$AD$4,N70&lt;=datos!$AD$5),datos!$AC$5,IF(AND(N70&gt;datos!$AD$5,N70&lt;=datos!$AD$6),datos!$AC$6,IF(N70&gt;datos!$AD$7,datos!$AC$7,0))))))</f>
        <v>0.6</v>
      </c>
      <c r="Q70" s="171" t="s">
        <v>150</v>
      </c>
      <c r="R70" s="167" t="str">
        <f>_xlfn.IFERROR(VLOOKUP(Q70,datos!$AB$10:$AC$21,2,0),"")</f>
        <v>Mayor</v>
      </c>
      <c r="S70" s="168">
        <f>_xlfn.IFERROR(IF(OR(Q70=datos!$AB$10,Q70=datos!$AB$16),"",VLOOKUP(Q70,datos!$AB$10:$AD$21,3,0)),"")</f>
        <v>0.8</v>
      </c>
      <c r="T70" s="169" t="str">
        <f ca="1">_xlfn.IFERROR(INDIRECT("datos!"&amp;HLOOKUP(R70,calculo_imp,2,FALSE)&amp;VLOOKUP(O70,calculo_prob,2,FALSE)),"")</f>
        <v>Alto</v>
      </c>
      <c r="U70" s="98">
        <v>1</v>
      </c>
      <c r="V70" s="82" t="s">
        <v>754</v>
      </c>
      <c r="W70" s="81" t="s">
        <v>755</v>
      </c>
      <c r="X70" s="81" t="s">
        <v>756</v>
      </c>
      <c r="Y70" s="81" t="s">
        <v>757</v>
      </c>
      <c r="Z70" s="81" t="s">
        <v>758</v>
      </c>
      <c r="AA70" s="81" t="s">
        <v>759</v>
      </c>
      <c r="AB70" s="81" t="s">
        <v>760</v>
      </c>
      <c r="AC70" s="81" t="s">
        <v>738</v>
      </c>
      <c r="AD70" s="81" t="s">
        <v>689</v>
      </c>
      <c r="AE70" s="90" t="str">
        <f>IF(AF70="","",VLOOKUP(AF70,datos!$AT$6:$AU$9,2,0))</f>
        <v>Probabilidad</v>
      </c>
      <c r="AF70" s="82" t="s">
        <v>80</v>
      </c>
      <c r="AG70" s="82" t="s">
        <v>84</v>
      </c>
      <c r="AH70" s="87">
        <f>IF(AND(AF70="",AG70=""),"",IF(AF70="",0,VLOOKUP(AF70,datos!$AP$3:$AR$7,3,0))+IF(AG70="",0,VLOOKUP(AG70,datos!$AP$3:$AR$7,3,0)))</f>
        <v>0.4</v>
      </c>
      <c r="AI70" s="113" t="str">
        <f>IF(OR(AJ70="",AJ70=0),"",IF(AJ70&lt;=datos!$AC$3,datos!$AE$3,IF(AJ70&lt;=datos!$AC$4,datos!$AE$4,IF(AJ70&lt;=datos!$AC$5,datos!$AE$5,IF(AJ70&lt;=datos!$AC$6,datos!$AE$6,IF(AJ70&lt;=datos!$AC$7,datos!$AE$7,""))))))</f>
        <v>Baja</v>
      </c>
      <c r="AJ70" s="106">
        <f>IF(AE70="","",IF(U70=1,IF(AE70="Probabilidad",P70-(P70*AH70),P70),IF(AE70="Probabilidad",#REF!-(#REF!*AH70),#REF!)))</f>
        <v>0.36</v>
      </c>
      <c r="AK70" s="107" t="str">
        <f>+IF(AL70&lt;=datos!$AD$11,datos!$AC$11,IF(AL70&lt;=datos!$AD$12,datos!$AC$12,IF(AL70&lt;=datos!$AD$13,datos!$AC$13,IF(AL70&lt;=datos!$AD$14,datos!$AC$14,IF(AL70&lt;=datos!$AD$15,datos!$AC$15,"")))))</f>
        <v>Mayor</v>
      </c>
      <c r="AL70" s="106">
        <f>IF(AE70="","",IF(U70=1,IF(AE70="Impacto",S70-(S70*AH70),S70),IF(AE70="Impacto",#REF!-(#REF!*AH70),#REF!)))</f>
        <v>0.8</v>
      </c>
      <c r="AM70" s="107" t="str">
        <f ca="1" t="shared" si="8"/>
        <v>Alto</v>
      </c>
      <c r="AN70" s="145"/>
      <c r="AO70" s="147"/>
      <c r="AP70" s="149"/>
      <c r="AQ70" s="151"/>
    </row>
    <row r="71" spans="1:43" ht="68.25" customHeight="1">
      <c r="A71" s="154"/>
      <c r="B71" s="156"/>
      <c r="C71" s="156"/>
      <c r="D71" s="160"/>
      <c r="E71" s="156"/>
      <c r="F71" s="156"/>
      <c r="G71" s="156"/>
      <c r="H71" s="156"/>
      <c r="I71" s="156"/>
      <c r="J71" s="156"/>
      <c r="K71" s="156"/>
      <c r="L71" s="162"/>
      <c r="M71" s="152"/>
      <c r="N71" s="164"/>
      <c r="O71" s="166"/>
      <c r="P71" s="142"/>
      <c r="Q71" s="156"/>
      <c r="R71" s="158"/>
      <c r="S71" s="142" t="e">
        <f>IF(OR(#REF!=datos!$AB$10,#REF!=datos!$AB$16),"",VLOOKUP(#REF!,datos!$AA$10:$AC$21,3,0))</f>
        <v>#REF!</v>
      </c>
      <c r="T71" s="144"/>
      <c r="U71" s="96">
        <v>2</v>
      </c>
      <c r="V71" s="80" t="s">
        <v>761</v>
      </c>
      <c r="W71" s="79" t="s">
        <v>755</v>
      </c>
      <c r="X71" s="79" t="s">
        <v>699</v>
      </c>
      <c r="Y71" s="79" t="s">
        <v>762</v>
      </c>
      <c r="Z71" s="79" t="s">
        <v>763</v>
      </c>
      <c r="AA71" s="79" t="s">
        <v>764</v>
      </c>
      <c r="AB71" s="79" t="s">
        <v>765</v>
      </c>
      <c r="AC71" s="79" t="s">
        <v>738</v>
      </c>
      <c r="AD71" s="79" t="s">
        <v>689</v>
      </c>
      <c r="AE71" s="91" t="str">
        <f>IF(AF71="","",VLOOKUP(AF71,datos!$AT$6:$AU$9,2,0))</f>
        <v>Probabilidad</v>
      </c>
      <c r="AF71" s="80" t="s">
        <v>80</v>
      </c>
      <c r="AG71" s="80" t="s">
        <v>84</v>
      </c>
      <c r="AH71" s="88">
        <f>IF(AND(AF71="",AG71=""),"",IF(AF71="",0,VLOOKUP(AF71,datos!$AP$3:$AR$7,3,0))+IF(AG71="",0,VLOOKUP(AG71,datos!$AP$3:$AR$7,3,0)))</f>
        <v>0.4</v>
      </c>
      <c r="AI71" s="114" t="str">
        <f>IF(OR(AJ71="",AJ71=0),"",IF(AJ71&lt;=datos!$AC$3,datos!$AE$3,IF(AJ71&lt;=datos!$AC$4,datos!$AE$4,IF(AJ71&lt;=datos!$AC$5,datos!$AE$5,IF(AJ71&lt;=datos!$AC$6,datos!$AE$6,IF(AJ71&lt;=datos!$AC$7,datos!$AE$7,""))))))</f>
        <v>Baja</v>
      </c>
      <c r="AJ71" s="109">
        <f t="shared" si="9"/>
        <v>0.216</v>
      </c>
      <c r="AK71" s="110" t="str">
        <f>+IF(AL71&lt;=datos!$AD$11,datos!$AC$11,IF(AL71&lt;=datos!$AD$12,datos!$AC$12,IF(AL71&lt;=datos!$AD$13,datos!$AC$13,IF(AL71&lt;=datos!$AD$14,datos!$AC$14,IF(AL71&lt;=datos!$AD$15,datos!$AC$15,"")))))</f>
        <v>Mayor</v>
      </c>
      <c r="AL71" s="109">
        <f t="shared" si="10"/>
        <v>0.8</v>
      </c>
      <c r="AM71" s="110" t="str">
        <f ca="1" t="shared" si="8"/>
        <v>Alto</v>
      </c>
      <c r="AN71" s="146"/>
      <c r="AO71" s="148"/>
      <c r="AP71" s="150"/>
      <c r="AQ71" s="152"/>
    </row>
    <row r="72" spans="1:43" ht="48" customHeight="1" thickBot="1">
      <c r="A72" s="154"/>
      <c r="B72" s="156"/>
      <c r="C72" s="156"/>
      <c r="D72" s="160"/>
      <c r="E72" s="156"/>
      <c r="F72" s="156"/>
      <c r="G72" s="156"/>
      <c r="H72" s="156"/>
      <c r="I72" s="156"/>
      <c r="J72" s="156"/>
      <c r="K72" s="156"/>
      <c r="L72" s="162"/>
      <c r="M72" s="152"/>
      <c r="N72" s="164"/>
      <c r="O72" s="166"/>
      <c r="P72" s="142"/>
      <c r="Q72" s="156"/>
      <c r="R72" s="158"/>
      <c r="S72" s="142" t="e">
        <f>IF(OR(#REF!=datos!$AB$10,#REF!=datos!$AB$16),"",VLOOKUP(#REF!,datos!$AA$10:$AC$21,3,0))</f>
        <v>#REF!</v>
      </c>
      <c r="T72" s="144"/>
      <c r="U72" s="96">
        <v>3</v>
      </c>
      <c r="V72" s="80" t="s">
        <v>766</v>
      </c>
      <c r="W72" s="79" t="s">
        <v>767</v>
      </c>
      <c r="X72" s="79" t="s">
        <v>768</v>
      </c>
      <c r="Y72" s="79" t="s">
        <v>769</v>
      </c>
      <c r="Z72" s="79" t="s">
        <v>770</v>
      </c>
      <c r="AA72" s="79" t="s">
        <v>771</v>
      </c>
      <c r="AB72" s="79" t="s">
        <v>772</v>
      </c>
      <c r="AC72" s="79" t="s">
        <v>772</v>
      </c>
      <c r="AD72" s="79" t="s">
        <v>689</v>
      </c>
      <c r="AE72" s="91" t="str">
        <f>IF(AF72="","",VLOOKUP(AF72,datos!$AT$6:$AU$9,2,0))</f>
        <v>Probabilidad</v>
      </c>
      <c r="AF72" s="80" t="s">
        <v>80</v>
      </c>
      <c r="AG72" s="80" t="s">
        <v>84</v>
      </c>
      <c r="AH72" s="88">
        <f>IF(AND(AF72="",AG72=""),"",IF(AF72="",0,VLOOKUP(AF72,datos!$AP$3:$AR$7,3,0))+IF(AG72="",0,VLOOKUP(AG72,datos!$AP$3:$AR$7,3,0)))</f>
        <v>0.4</v>
      </c>
      <c r="AI72" s="114" t="str">
        <f>IF(OR(AJ72="",AJ72=0),"",IF(AJ72&lt;=datos!$AC$3,datos!$AE$3,IF(AJ72&lt;=datos!$AC$4,datos!$AE$4,IF(AJ72&lt;=datos!$AC$5,datos!$AE$5,IF(AJ72&lt;=datos!$AC$6,datos!$AE$6,IF(AJ72&lt;=datos!$AC$7,datos!$AE$7,""))))))</f>
        <v>Muy Baja</v>
      </c>
      <c r="AJ72" s="109">
        <f t="shared" si="9"/>
        <v>0.1296</v>
      </c>
      <c r="AK72" s="110" t="str">
        <f>+IF(AL72&lt;=datos!$AD$11,datos!$AC$11,IF(AL72&lt;=datos!$AD$12,datos!$AC$12,IF(AL72&lt;=datos!$AD$13,datos!$AC$13,IF(AL72&lt;=datos!$AD$14,datos!$AC$14,IF(AL72&lt;=datos!$AD$15,datos!$AC$15,"")))))</f>
        <v>Mayor</v>
      </c>
      <c r="AL72" s="109">
        <f t="shared" si="10"/>
        <v>0.8</v>
      </c>
      <c r="AM72" s="110" t="str">
        <f ca="1" t="shared" si="8"/>
        <v>Alto</v>
      </c>
      <c r="AN72" s="146"/>
      <c r="AO72" s="148"/>
      <c r="AP72" s="150"/>
      <c r="AQ72" s="152"/>
    </row>
    <row r="73" spans="1:43" ht="99" customHeight="1">
      <c r="A73" s="153">
        <v>34</v>
      </c>
      <c r="B73" s="155" t="s">
        <v>39</v>
      </c>
      <c r="C73" s="155" t="s">
        <v>209</v>
      </c>
      <c r="D73" s="159"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155" t="s">
        <v>55</v>
      </c>
      <c r="F73" s="155" t="s">
        <v>773</v>
      </c>
      <c r="G73" s="155" t="s">
        <v>774</v>
      </c>
      <c r="H73" s="155" t="s">
        <v>193</v>
      </c>
      <c r="I73" s="155" t="s">
        <v>775</v>
      </c>
      <c r="J73" s="155" t="s">
        <v>776</v>
      </c>
      <c r="K73" s="155" t="s">
        <v>160</v>
      </c>
      <c r="L73" s="161" t="s">
        <v>167</v>
      </c>
      <c r="M73" s="151" t="s">
        <v>12</v>
      </c>
      <c r="N73" s="163">
        <v>29000</v>
      </c>
      <c r="O73" s="165" t="str">
        <f>_xlfn.IFERROR(VLOOKUP(P73,datos!$AC$2:$AE$7,3,0),"")</f>
        <v>Muy Alta</v>
      </c>
      <c r="P73" s="141">
        <f>+IF(OR(N73="",N73=0),"",IF(N73&lt;=datos!$AD$3,datos!$AC$3,IF(AND(N73&gt;datos!$AD$3,N73&lt;=datos!$AD$4),datos!$AC$4,IF(AND(N73&gt;datos!$AD$4,N73&lt;=datos!$AD$5),datos!$AC$5,IF(AND(N73&gt;datos!$AD$5,N73&lt;=datos!$AD$6),datos!$AC$6,IF(N73&gt;datos!$AD$7,datos!$AC$7,0))))))</f>
        <v>1</v>
      </c>
      <c r="Q73" s="155" t="s">
        <v>74</v>
      </c>
      <c r="R73" s="157" t="str">
        <f>_xlfn.IFERROR(VLOOKUP(Q73,datos!$AB$10:$AC$21,2,0),"")</f>
        <v>Catastrófico</v>
      </c>
      <c r="S73" s="141">
        <f>_xlfn.IFERROR(IF(OR(Q73=datos!$AB$10,Q73=datos!$AB$16),"",VLOOKUP(Q73,datos!$AB$10:$AD$21,3,0)),"")</f>
        <v>1</v>
      </c>
      <c r="T73" s="143" t="str">
        <f ca="1">_xlfn.IFERROR(INDIRECT("datos!"&amp;HLOOKUP(R73,calculo_imp,2,FALSE)&amp;VLOOKUP(O73,calculo_prob,2,FALSE)),"")</f>
        <v>Extremo</v>
      </c>
      <c r="U73" s="95">
        <v>1</v>
      </c>
      <c r="V73" s="84" t="s">
        <v>788</v>
      </c>
      <c r="W73" s="83" t="s">
        <v>789</v>
      </c>
      <c r="X73" s="83" t="s">
        <v>790</v>
      </c>
      <c r="Y73" s="83" t="s">
        <v>791</v>
      </c>
      <c r="Z73" s="83" t="s">
        <v>792</v>
      </c>
      <c r="AA73" s="83" t="s">
        <v>793</v>
      </c>
      <c r="AB73" s="83" t="s">
        <v>794</v>
      </c>
      <c r="AC73" s="83" t="s">
        <v>795</v>
      </c>
      <c r="AD73" s="83" t="s">
        <v>796</v>
      </c>
      <c r="AE73" s="92" t="str">
        <f>IF(AF73="","",VLOOKUP(AF73,datos!$AT$6:$AU$9,2,0))</f>
        <v>Probabilidad</v>
      </c>
      <c r="AF73" s="84" t="s">
        <v>81</v>
      </c>
      <c r="AG73" s="84" t="s">
        <v>84</v>
      </c>
      <c r="AH73" s="87">
        <f>IF(AND(AF73="",AG73=""),"",IF(AF73="",0,VLOOKUP(AF73,datos!$AP$3:$AR$7,3,0))+IF(AG73="",0,VLOOKUP(AG73,datos!$AP$3:$AR$7,3,0)))</f>
        <v>0.3</v>
      </c>
      <c r="AI73" s="113" t="str">
        <f>IF(OR(AJ73="",AJ73=0),"",IF(AJ73&lt;=datos!$AC$3,datos!$AE$3,IF(AJ73&lt;=datos!$AC$4,datos!$AE$4,IF(AJ73&lt;=datos!$AC$5,datos!$AE$5,IF(AJ73&lt;=datos!$AC$6,datos!$AE$6,IF(AJ73&lt;=datos!$AC$7,datos!$AE$7,""))))))</f>
        <v>Alta</v>
      </c>
      <c r="AJ73" s="106">
        <f>IF(AE73="","",IF(U73=1,IF(AE73="Probabilidad",P73-(P73*AH73),P73),IF(AE73="Probabilidad",#REF!-(#REF!*AH73),#REF!)))</f>
        <v>0.7</v>
      </c>
      <c r="AK73" s="107" t="str">
        <f>+IF(AL73&lt;=datos!$AD$11,datos!$AC$11,IF(AL73&lt;=datos!$AD$12,datos!$AC$12,IF(AL73&lt;=datos!$AD$13,datos!$AC$13,IF(AL73&lt;=datos!$AD$14,datos!$AC$14,IF(AL73&lt;=datos!$AD$15,datos!$AC$15,"")))))</f>
        <v>Catastrófico</v>
      </c>
      <c r="AL73" s="106">
        <f>IF(AE73="","",IF(U73=1,IF(AE73="Impacto",S73-(S73*AH73),S73),IF(AE73="Impacto",#REF!-(#REF!*AH73),#REF!)))</f>
        <v>1</v>
      </c>
      <c r="AM73" s="107" t="str">
        <f aca="true" ca="1" t="shared" si="11" ref="AM73:AM107">_xlfn.IFERROR(INDIRECT("datos!"&amp;HLOOKUP(AK73,calculo_imp,2,FALSE)&amp;VLOOKUP(AI73,calculo_prob,2,FALSE)),"")</f>
        <v>Extremo</v>
      </c>
      <c r="AN73" s="145" t="s">
        <v>92</v>
      </c>
      <c r="AO73" s="147" t="s">
        <v>879</v>
      </c>
      <c r="AP73" s="149">
        <v>44652</v>
      </c>
      <c r="AQ73" s="151" t="s">
        <v>880</v>
      </c>
    </row>
    <row r="74" spans="1:43" ht="87" customHeight="1">
      <c r="A74" s="154"/>
      <c r="B74" s="156"/>
      <c r="C74" s="156"/>
      <c r="D74" s="160"/>
      <c r="E74" s="156"/>
      <c r="F74" s="156"/>
      <c r="G74" s="156"/>
      <c r="H74" s="156"/>
      <c r="I74" s="156"/>
      <c r="J74" s="156"/>
      <c r="K74" s="156"/>
      <c r="L74" s="162"/>
      <c r="M74" s="152"/>
      <c r="N74" s="164"/>
      <c r="O74" s="166"/>
      <c r="P74" s="142"/>
      <c r="Q74" s="156"/>
      <c r="R74" s="158"/>
      <c r="S74" s="142" t="e">
        <f>IF(OR(#REF!=datos!$AB$10,#REF!=datos!$AB$16),"",VLOOKUP(#REF!,datos!$AA$10:$AC$21,3,0))</f>
        <v>#REF!</v>
      </c>
      <c r="T74" s="144"/>
      <c r="U74" s="96">
        <v>2</v>
      </c>
      <c r="V74" s="80" t="s">
        <v>797</v>
      </c>
      <c r="W74" s="79" t="s">
        <v>798</v>
      </c>
      <c r="X74" s="79" t="s">
        <v>799</v>
      </c>
      <c r="Y74" s="79" t="s">
        <v>800</v>
      </c>
      <c r="Z74" s="79" t="s">
        <v>801</v>
      </c>
      <c r="AA74" s="79" t="s">
        <v>802</v>
      </c>
      <c r="AB74" s="79" t="s">
        <v>803</v>
      </c>
      <c r="AC74" s="79" t="s">
        <v>804</v>
      </c>
      <c r="AD74" s="79" t="s">
        <v>805</v>
      </c>
      <c r="AE74" s="91" t="str">
        <f>IF(AF74="","",VLOOKUP(AF74,datos!$AT$6:$AU$9,2,0))</f>
        <v>Probabilidad</v>
      </c>
      <c r="AF74" s="80" t="s">
        <v>80</v>
      </c>
      <c r="AG74" s="80" t="s">
        <v>84</v>
      </c>
      <c r="AH74" s="88">
        <f>IF(AND(AF74="",AG74=""),"",IF(AF74="",0,VLOOKUP(AF74,datos!$AP$3:$AR$7,3,0))+IF(AG74="",0,VLOOKUP(AG74,datos!$AP$3:$AR$7,3,0)))</f>
        <v>0.4</v>
      </c>
      <c r="AI74" s="114" t="str">
        <f>IF(OR(AJ74="",AJ74=0),"",IF(AJ74&lt;=datos!$AC$3,datos!$AE$3,IF(AJ74&lt;=datos!$AC$4,datos!$AE$4,IF(AJ74&lt;=datos!$AC$5,datos!$AE$5,IF(AJ74&lt;=datos!$AC$6,datos!$AE$6,IF(AJ74&lt;=datos!$AC$7,datos!$AE$7,""))))))</f>
        <v>Media</v>
      </c>
      <c r="AJ74" s="109">
        <f aca="true" t="shared" si="12" ref="AJ74:AJ107">IF(AE74="","",IF(U74=1,IF(AE74="Probabilidad",P74-(P74*AH74),P74),IF(AE74="Probabilidad",AJ73-(AJ73*AH74),AJ73)))</f>
        <v>0.42</v>
      </c>
      <c r="AK74" s="110" t="str">
        <f>+IF(AL74&lt;=datos!$AD$11,datos!$AC$11,IF(AL74&lt;=datos!$AD$12,datos!$AC$12,IF(AL74&lt;=datos!$AD$13,datos!$AC$13,IF(AL74&lt;=datos!$AD$14,datos!$AC$14,IF(AL74&lt;=datos!$AD$15,datos!$AC$15,"")))))</f>
        <v>Catastrófico</v>
      </c>
      <c r="AL74" s="109">
        <f aca="true" t="shared" si="13" ref="AL74:AL107">IF(AE74="","",IF(U74=1,IF(AE74="Impacto",S74-(S74*AH74),S74),IF(AE74="Impacto",AL73-(AL73*AH74),AL73)))</f>
        <v>1</v>
      </c>
      <c r="AM74" s="110" t="str">
        <f ca="1" t="shared" si="11"/>
        <v>Extremo</v>
      </c>
      <c r="AN74" s="146"/>
      <c r="AO74" s="148"/>
      <c r="AP74" s="150"/>
      <c r="AQ74" s="152"/>
    </row>
    <row r="75" spans="1:43" ht="72" customHeight="1" thickBot="1">
      <c r="A75" s="154"/>
      <c r="B75" s="156"/>
      <c r="C75" s="156"/>
      <c r="D75" s="160"/>
      <c r="E75" s="156"/>
      <c r="F75" s="156"/>
      <c r="G75" s="156"/>
      <c r="H75" s="156"/>
      <c r="I75" s="156"/>
      <c r="J75" s="156"/>
      <c r="K75" s="156"/>
      <c r="L75" s="162"/>
      <c r="M75" s="152"/>
      <c r="N75" s="164"/>
      <c r="O75" s="166"/>
      <c r="P75" s="142"/>
      <c r="Q75" s="156"/>
      <c r="R75" s="158"/>
      <c r="S75" s="142" t="e">
        <f>IF(OR(#REF!=datos!$AB$10,#REF!=datos!$AB$16),"",VLOOKUP(#REF!,datos!$AA$10:$AC$21,3,0))</f>
        <v>#REF!</v>
      </c>
      <c r="T75" s="144"/>
      <c r="U75" s="96">
        <v>3</v>
      </c>
      <c r="V75" s="80" t="s">
        <v>806</v>
      </c>
      <c r="W75" s="79" t="s">
        <v>789</v>
      </c>
      <c r="X75" s="79" t="s">
        <v>790</v>
      </c>
      <c r="Y75" s="79" t="s">
        <v>807</v>
      </c>
      <c r="Z75" s="79" t="s">
        <v>808</v>
      </c>
      <c r="AA75" s="79" t="s">
        <v>809</v>
      </c>
      <c r="AB75" s="79" t="s">
        <v>810</v>
      </c>
      <c r="AC75" s="79" t="s">
        <v>811</v>
      </c>
      <c r="AD75" s="79" t="s">
        <v>796</v>
      </c>
      <c r="AE75" s="91" t="str">
        <f>IF(AF75="","",VLOOKUP(AF75,datos!$AT$6:$AU$9,2,0))</f>
        <v>Probabilidad</v>
      </c>
      <c r="AF75" s="80" t="s">
        <v>80</v>
      </c>
      <c r="AG75" s="80" t="s">
        <v>84</v>
      </c>
      <c r="AH75" s="88">
        <f>IF(AND(AF75="",AG75=""),"",IF(AF75="",0,VLOOKUP(AF75,datos!$AP$3:$AR$7,3,0))+IF(AG75="",0,VLOOKUP(AG75,datos!$AP$3:$AR$7,3,0)))</f>
        <v>0.4</v>
      </c>
      <c r="AI75" s="114" t="str">
        <f>IF(OR(AJ75="",AJ75=0),"",IF(AJ75&lt;=datos!$AC$3,datos!$AE$3,IF(AJ75&lt;=datos!$AC$4,datos!$AE$4,IF(AJ75&lt;=datos!$AC$5,datos!$AE$5,IF(AJ75&lt;=datos!$AC$6,datos!$AE$6,IF(AJ75&lt;=datos!$AC$7,datos!$AE$7,""))))))</f>
        <v>Baja</v>
      </c>
      <c r="AJ75" s="109">
        <f t="shared" si="12"/>
        <v>0.252</v>
      </c>
      <c r="AK75" s="110" t="str">
        <f>+IF(AL75&lt;=datos!$AD$11,datos!$AC$11,IF(AL75&lt;=datos!$AD$12,datos!$AC$12,IF(AL75&lt;=datos!$AD$13,datos!$AC$13,IF(AL75&lt;=datos!$AD$14,datos!$AC$14,IF(AL75&lt;=datos!$AD$15,datos!$AC$15,"")))))</f>
        <v>Catastrófico</v>
      </c>
      <c r="AL75" s="109">
        <f t="shared" si="13"/>
        <v>1</v>
      </c>
      <c r="AM75" s="110" t="str">
        <f ca="1" t="shared" si="11"/>
        <v>Extremo</v>
      </c>
      <c r="AN75" s="146"/>
      <c r="AO75" s="148"/>
      <c r="AP75" s="150"/>
      <c r="AQ75" s="152"/>
    </row>
    <row r="76" spans="1:43" ht="97.5" customHeight="1">
      <c r="A76" s="153">
        <v>35</v>
      </c>
      <c r="B76" s="155" t="s">
        <v>39</v>
      </c>
      <c r="C76" s="155" t="s">
        <v>209</v>
      </c>
      <c r="D76" s="159"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155" t="s">
        <v>54</v>
      </c>
      <c r="F76" s="155" t="s">
        <v>777</v>
      </c>
      <c r="G76" s="155" t="s">
        <v>778</v>
      </c>
      <c r="H76" s="155" t="s">
        <v>193</v>
      </c>
      <c r="I76" s="155" t="s">
        <v>779</v>
      </c>
      <c r="J76" s="155" t="s">
        <v>780</v>
      </c>
      <c r="K76" s="155" t="s">
        <v>156</v>
      </c>
      <c r="L76" s="161" t="s">
        <v>167</v>
      </c>
      <c r="M76" s="151" t="s">
        <v>230</v>
      </c>
      <c r="N76" s="163">
        <v>246</v>
      </c>
      <c r="O76" s="165" t="str">
        <f>_xlfn.IFERROR(VLOOKUP(P76,datos!$AC$2:$AE$7,3,0),"")</f>
        <v>Media</v>
      </c>
      <c r="P76" s="141">
        <f>+IF(OR(N76="",N76=0),"",IF(N76&lt;=datos!$AD$3,datos!$AC$3,IF(AND(N76&gt;datos!$AD$3,N76&lt;=datos!$AD$4),datos!$AC$4,IF(AND(N76&gt;datos!$AD$4,N76&lt;=datos!$AD$5),datos!$AC$5,IF(AND(N76&gt;datos!$AD$5,N76&lt;=datos!$AD$6),datos!$AC$6,IF(N76&gt;datos!$AD$7,datos!$AC$7,0))))))</f>
        <v>0.6</v>
      </c>
      <c r="Q76" s="155" t="s">
        <v>145</v>
      </c>
      <c r="R76" s="157" t="str">
        <f>_xlfn.IFERROR(VLOOKUP(Q76,datos!$AB$10:$AC$21,2,0),"")</f>
        <v>Moderado</v>
      </c>
      <c r="S76" s="141">
        <f>_xlfn.IFERROR(IF(OR(Q76=datos!$AB$10,Q76=datos!$AB$16),"",VLOOKUP(Q76,datos!$AB$10:$AD$21,3,0)),"")</f>
        <v>0.6</v>
      </c>
      <c r="T76" s="143" t="str">
        <f ca="1">_xlfn.IFERROR(INDIRECT("datos!"&amp;HLOOKUP(R76,calculo_imp,2,FALSE)&amp;VLOOKUP(O76,calculo_prob,2,FALSE)),"")</f>
        <v>Moderado</v>
      </c>
      <c r="U76" s="95">
        <v>1</v>
      </c>
      <c r="V76" s="84" t="s">
        <v>812</v>
      </c>
      <c r="W76" s="83" t="s">
        <v>813</v>
      </c>
      <c r="X76" s="83" t="s">
        <v>814</v>
      </c>
      <c r="Y76" s="83" t="s">
        <v>815</v>
      </c>
      <c r="Z76" s="83" t="s">
        <v>816</v>
      </c>
      <c r="AA76" s="83" t="s">
        <v>817</v>
      </c>
      <c r="AB76" s="83" t="s">
        <v>818</v>
      </c>
      <c r="AC76" s="83" t="s">
        <v>819</v>
      </c>
      <c r="AD76" s="83" t="s">
        <v>820</v>
      </c>
      <c r="AE76" s="92" t="str">
        <f>IF(AF76="","",VLOOKUP(AF76,datos!$AT$6:$AU$9,2,0))</f>
        <v>Probabilidad</v>
      </c>
      <c r="AF76" s="84" t="s">
        <v>81</v>
      </c>
      <c r="AG76" s="84" t="s">
        <v>84</v>
      </c>
      <c r="AH76" s="87">
        <f>IF(AND(AF76="",AG76=""),"",IF(AF76="",0,VLOOKUP(AF76,datos!$AP$3:$AR$7,3,0))+IF(AG76="",0,VLOOKUP(AG76,datos!$AP$3:$AR$7,3,0)))</f>
        <v>0.3</v>
      </c>
      <c r="AI76" s="113" t="str">
        <f>IF(OR(AJ76="",AJ76=0),"",IF(AJ76&lt;=datos!$AC$3,datos!$AE$3,IF(AJ76&lt;=datos!$AC$4,datos!$AE$4,IF(AJ76&lt;=datos!$AC$5,datos!$AE$5,IF(AJ76&lt;=datos!$AC$6,datos!$AE$6,IF(AJ76&lt;=datos!$AC$7,datos!$AE$7,""))))))</f>
        <v>Media</v>
      </c>
      <c r="AJ76" s="106">
        <f>IF(AE76="","",IF(U76=1,IF(AE76="Probabilidad",P76-(P76*AH76),P76),IF(AE76="Probabilidad",#REF!-(#REF!*AH76),#REF!)))</f>
        <v>0.42</v>
      </c>
      <c r="AK76" s="107" t="str">
        <f>+IF(AL76&lt;=datos!$AD$11,datos!$AC$11,IF(AL76&lt;=datos!$AD$12,datos!$AC$12,IF(AL76&lt;=datos!$AD$13,datos!$AC$13,IF(AL76&lt;=datos!$AD$14,datos!$AC$14,IF(AL76&lt;=datos!$AD$15,datos!$AC$15,"")))))</f>
        <v>Moderado</v>
      </c>
      <c r="AL76" s="106">
        <f>IF(AE76="","",IF(U76=1,IF(AE76="Impacto",S76-(S76*AH76),S76),IF(AE76="Impacto",#REF!-(#REF!*AH76),#REF!)))</f>
        <v>0.6</v>
      </c>
      <c r="AM76" s="107" t="str">
        <f ca="1" t="shared" si="11"/>
        <v>Moderado</v>
      </c>
      <c r="AN76" s="145" t="s">
        <v>92</v>
      </c>
      <c r="AO76" s="147" t="s">
        <v>881</v>
      </c>
      <c r="AP76" s="149">
        <v>44713</v>
      </c>
      <c r="AQ76" s="151" t="s">
        <v>882</v>
      </c>
    </row>
    <row r="77" spans="1:43" ht="54.75" customHeight="1">
      <c r="A77" s="154"/>
      <c r="B77" s="156"/>
      <c r="C77" s="156"/>
      <c r="D77" s="160"/>
      <c r="E77" s="156"/>
      <c r="F77" s="156"/>
      <c r="G77" s="156"/>
      <c r="H77" s="156"/>
      <c r="I77" s="156"/>
      <c r="J77" s="156"/>
      <c r="K77" s="156"/>
      <c r="L77" s="162"/>
      <c r="M77" s="152"/>
      <c r="N77" s="164"/>
      <c r="O77" s="166"/>
      <c r="P77" s="142"/>
      <c r="Q77" s="156"/>
      <c r="R77" s="158"/>
      <c r="S77" s="142" t="e">
        <f>IF(OR(#REF!=datos!$AB$10,#REF!=datos!$AB$16),"",VLOOKUP(#REF!,datos!$AA$10:$AC$21,3,0))</f>
        <v>#REF!</v>
      </c>
      <c r="T77" s="144"/>
      <c r="U77" s="96">
        <v>2</v>
      </c>
      <c r="V77" s="80" t="s">
        <v>821</v>
      </c>
      <c r="W77" s="79" t="s">
        <v>822</v>
      </c>
      <c r="X77" s="79" t="s">
        <v>823</v>
      </c>
      <c r="Y77" s="79" t="s">
        <v>824</v>
      </c>
      <c r="Z77" s="79" t="s">
        <v>825</v>
      </c>
      <c r="AA77" s="79" t="s">
        <v>826</v>
      </c>
      <c r="AB77" s="79" t="s">
        <v>827</v>
      </c>
      <c r="AC77" s="79" t="s">
        <v>827</v>
      </c>
      <c r="AD77" s="79" t="s">
        <v>822</v>
      </c>
      <c r="AE77" s="91" t="str">
        <f>IF(AF77="","",VLOOKUP(AF77,datos!$AT$6:$AU$9,2,0))</f>
        <v>Probabilidad</v>
      </c>
      <c r="AF77" s="80" t="s">
        <v>81</v>
      </c>
      <c r="AG77" s="80" t="s">
        <v>84</v>
      </c>
      <c r="AH77" s="88">
        <f>IF(AND(AF77="",AG77=""),"",IF(AF77="",0,VLOOKUP(AF77,datos!$AP$3:$AR$7,3,0))+IF(AG77="",0,VLOOKUP(AG77,datos!$AP$3:$AR$7,3,0)))</f>
        <v>0.3</v>
      </c>
      <c r="AI77" s="114" t="str">
        <f>IF(OR(AJ77="",AJ77=0),"",IF(AJ77&lt;=datos!$AC$3,datos!$AE$3,IF(AJ77&lt;=datos!$AC$4,datos!$AE$4,IF(AJ77&lt;=datos!$AC$5,datos!$AE$5,IF(AJ77&lt;=datos!$AC$6,datos!$AE$6,IF(AJ77&lt;=datos!$AC$7,datos!$AE$7,""))))))</f>
        <v>Baja</v>
      </c>
      <c r="AJ77" s="109">
        <f t="shared" si="12"/>
        <v>0.294</v>
      </c>
      <c r="AK77" s="110" t="str">
        <f>+IF(AL77&lt;=datos!$AD$11,datos!$AC$11,IF(AL77&lt;=datos!$AD$12,datos!$AC$12,IF(AL77&lt;=datos!$AD$13,datos!$AC$13,IF(AL77&lt;=datos!$AD$14,datos!$AC$14,IF(AL77&lt;=datos!$AD$15,datos!$AC$15,"")))))</f>
        <v>Moderado</v>
      </c>
      <c r="AL77" s="109">
        <f t="shared" si="13"/>
        <v>0.6</v>
      </c>
      <c r="AM77" s="110" t="str">
        <f ca="1" t="shared" si="11"/>
        <v>Moderado</v>
      </c>
      <c r="AN77" s="146"/>
      <c r="AO77" s="148"/>
      <c r="AP77" s="150"/>
      <c r="AQ77" s="152"/>
    </row>
    <row r="78" spans="1:43" ht="72">
      <c r="A78" s="154"/>
      <c r="B78" s="156"/>
      <c r="C78" s="156"/>
      <c r="D78" s="160"/>
      <c r="E78" s="156"/>
      <c r="F78" s="156"/>
      <c r="G78" s="156"/>
      <c r="H78" s="156"/>
      <c r="I78" s="156"/>
      <c r="J78" s="156"/>
      <c r="K78" s="156"/>
      <c r="L78" s="162"/>
      <c r="M78" s="152"/>
      <c r="N78" s="164"/>
      <c r="O78" s="166"/>
      <c r="P78" s="142"/>
      <c r="Q78" s="156"/>
      <c r="R78" s="158"/>
      <c r="S78" s="142" t="e">
        <f>IF(OR(#REF!=datos!$AB$10,#REF!=datos!$AB$16),"",VLOOKUP(#REF!,datos!$AA$10:$AC$21,3,0))</f>
        <v>#REF!</v>
      </c>
      <c r="T78" s="144"/>
      <c r="U78" s="96">
        <v>3</v>
      </c>
      <c r="V78" s="80" t="s">
        <v>828</v>
      </c>
      <c r="W78" s="79" t="s">
        <v>813</v>
      </c>
      <c r="X78" s="79" t="s">
        <v>829</v>
      </c>
      <c r="Y78" s="79" t="s">
        <v>830</v>
      </c>
      <c r="Z78" s="79" t="s">
        <v>831</v>
      </c>
      <c r="AA78" s="79" t="s">
        <v>832</v>
      </c>
      <c r="AB78" s="79" t="s">
        <v>833</v>
      </c>
      <c r="AC78" s="79" t="s">
        <v>834</v>
      </c>
      <c r="AD78" s="79" t="s">
        <v>835</v>
      </c>
      <c r="AE78" s="91" t="str">
        <f>IF(AF78="","",VLOOKUP(AF78,datos!$AT$6:$AU$9,2,0))</f>
        <v>Probabilidad</v>
      </c>
      <c r="AF78" s="80" t="s">
        <v>81</v>
      </c>
      <c r="AG78" s="80" t="s">
        <v>84</v>
      </c>
      <c r="AH78" s="88">
        <f>IF(AND(AF78="",AG78=""),"",IF(AF78="",0,VLOOKUP(AF78,datos!$AP$3:$AR$7,3,0))+IF(AG78="",0,VLOOKUP(AG78,datos!$AP$3:$AR$7,3,0)))</f>
        <v>0.3</v>
      </c>
      <c r="AI78" s="114" t="str">
        <f>IF(OR(AJ78="",AJ78=0),"",IF(AJ78&lt;=datos!$AC$3,datos!$AE$3,IF(AJ78&lt;=datos!$AC$4,datos!$AE$4,IF(AJ78&lt;=datos!$AC$5,datos!$AE$5,IF(AJ78&lt;=datos!$AC$6,datos!$AE$6,IF(AJ78&lt;=datos!$AC$7,datos!$AE$7,""))))))</f>
        <v>Baja</v>
      </c>
      <c r="AJ78" s="109">
        <f t="shared" si="12"/>
        <v>0.20579999999999998</v>
      </c>
      <c r="AK78" s="110" t="str">
        <f>+IF(AL78&lt;=datos!$AD$11,datos!$AC$11,IF(AL78&lt;=datos!$AD$12,datos!$AC$12,IF(AL78&lt;=datos!$AD$13,datos!$AC$13,IF(AL78&lt;=datos!$AD$14,datos!$AC$14,IF(AL78&lt;=datos!$AD$15,datos!$AC$15,"")))))</f>
        <v>Moderado</v>
      </c>
      <c r="AL78" s="109">
        <f t="shared" si="13"/>
        <v>0.6</v>
      </c>
      <c r="AM78" s="110" t="str">
        <f ca="1" t="shared" si="11"/>
        <v>Moderado</v>
      </c>
      <c r="AN78" s="146"/>
      <c r="AO78" s="148"/>
      <c r="AP78" s="150"/>
      <c r="AQ78" s="152"/>
    </row>
    <row r="79" spans="1:43" ht="75" customHeight="1" thickBot="1">
      <c r="A79" s="154"/>
      <c r="B79" s="156"/>
      <c r="C79" s="156"/>
      <c r="D79" s="160"/>
      <c r="E79" s="156"/>
      <c r="F79" s="156"/>
      <c r="G79" s="156"/>
      <c r="H79" s="156"/>
      <c r="I79" s="156"/>
      <c r="J79" s="156"/>
      <c r="K79" s="156"/>
      <c r="L79" s="162"/>
      <c r="M79" s="152"/>
      <c r="N79" s="164"/>
      <c r="O79" s="166"/>
      <c r="P79" s="142"/>
      <c r="Q79" s="156"/>
      <c r="R79" s="158"/>
      <c r="S79" s="142" t="e">
        <f>IF(OR(#REF!=datos!$AB$10,#REF!=datos!$AB$16),"",VLOOKUP(#REF!,datos!$AA$10:$AC$21,3,0))</f>
        <v>#REF!</v>
      </c>
      <c r="T79" s="144"/>
      <c r="U79" s="96">
        <v>4</v>
      </c>
      <c r="V79" s="80" t="s">
        <v>836</v>
      </c>
      <c r="W79" s="79" t="s">
        <v>837</v>
      </c>
      <c r="X79" s="79" t="s">
        <v>829</v>
      </c>
      <c r="Y79" s="79" t="s">
        <v>838</v>
      </c>
      <c r="Z79" s="79" t="s">
        <v>839</v>
      </c>
      <c r="AA79" s="79" t="s">
        <v>840</v>
      </c>
      <c r="AB79" s="79" t="s">
        <v>827</v>
      </c>
      <c r="AC79" s="79" t="s">
        <v>827</v>
      </c>
      <c r="AD79" s="79" t="s">
        <v>841</v>
      </c>
      <c r="AE79" s="91" t="str">
        <f>IF(AF79="","",VLOOKUP(AF79,datos!$AT$6:$AU$9,2,0))</f>
        <v>Probabilidad</v>
      </c>
      <c r="AF79" s="80" t="s">
        <v>81</v>
      </c>
      <c r="AG79" s="80" t="s">
        <v>84</v>
      </c>
      <c r="AH79" s="88">
        <f>IF(AND(AF79="",AG79=""),"",IF(AF79="",0,VLOOKUP(AF79,datos!$AP$3:$AR$7,3,0))+IF(AG79="",0,VLOOKUP(AG79,datos!$AP$3:$AR$7,3,0)))</f>
        <v>0.3</v>
      </c>
      <c r="AI79" s="114" t="str">
        <f>IF(OR(AJ79="",AJ79=0),"",IF(AJ79&lt;=datos!$AC$3,datos!$AE$3,IF(AJ79&lt;=datos!$AC$4,datos!$AE$4,IF(AJ79&lt;=datos!$AC$5,datos!$AE$5,IF(AJ79&lt;=datos!$AC$6,datos!$AE$6,IF(AJ79&lt;=datos!$AC$7,datos!$AE$7,""))))))</f>
        <v>Muy Baja</v>
      </c>
      <c r="AJ79" s="109">
        <f t="shared" si="12"/>
        <v>0.14406</v>
      </c>
      <c r="AK79" s="110" t="str">
        <f>+IF(AL79&lt;=datos!$AD$11,datos!$AC$11,IF(AL79&lt;=datos!$AD$12,datos!$AC$12,IF(AL79&lt;=datos!$AD$13,datos!$AC$13,IF(AL79&lt;=datos!$AD$14,datos!$AC$14,IF(AL79&lt;=datos!$AD$15,datos!$AC$15,"")))))</f>
        <v>Moderado</v>
      </c>
      <c r="AL79" s="109">
        <f t="shared" si="13"/>
        <v>0.6</v>
      </c>
      <c r="AM79" s="110" t="str">
        <f ca="1" t="shared" si="11"/>
        <v>Moderado</v>
      </c>
      <c r="AN79" s="146"/>
      <c r="AO79" s="148"/>
      <c r="AP79" s="150"/>
      <c r="AQ79" s="152"/>
    </row>
    <row r="80" spans="1:43" ht="95.25" customHeight="1">
      <c r="A80" s="170">
        <v>36</v>
      </c>
      <c r="B80" s="171" t="s">
        <v>39</v>
      </c>
      <c r="C80" s="155" t="s">
        <v>209</v>
      </c>
      <c r="D80" s="159"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171" t="s">
        <v>53</v>
      </c>
      <c r="F80" s="171" t="s">
        <v>781</v>
      </c>
      <c r="G80" s="171" t="s">
        <v>782</v>
      </c>
      <c r="H80" s="155" t="s">
        <v>194</v>
      </c>
      <c r="I80" s="155" t="s">
        <v>783</v>
      </c>
      <c r="J80" s="171" t="s">
        <v>784</v>
      </c>
      <c r="K80" s="171" t="s">
        <v>160</v>
      </c>
      <c r="L80" s="172" t="s">
        <v>167</v>
      </c>
      <c r="M80" s="173" t="s">
        <v>12</v>
      </c>
      <c r="N80" s="174">
        <v>246</v>
      </c>
      <c r="O80" s="175" t="str">
        <f>_xlfn.IFERROR(VLOOKUP(P80,datos!$AC$2:$AE$7,3,0),"")</f>
        <v>Media</v>
      </c>
      <c r="P80" s="168">
        <f>+IF(OR(N80="",N80=0),"",IF(N80&lt;=datos!$AD$3,datos!$AC$3,IF(AND(N80&gt;datos!$AD$3,N80&lt;=datos!$AD$4),datos!$AC$4,IF(AND(N80&gt;datos!$AD$4,N80&lt;=datos!$AD$5),datos!$AC$5,IF(AND(N80&gt;datos!$AD$5,N80&lt;=datos!$AD$6),datos!$AC$6,IF(N80&gt;datos!$AD$7,datos!$AC$7,0))))))</f>
        <v>0.6</v>
      </c>
      <c r="Q80" s="171" t="s">
        <v>72</v>
      </c>
      <c r="R80" s="167" t="str">
        <f>_xlfn.IFERROR(VLOOKUP(Q80,datos!$AB$10:$AC$21,2,0),"")</f>
        <v>Moderado</v>
      </c>
      <c r="S80" s="168">
        <f>_xlfn.IFERROR(IF(OR(Q80=datos!$AB$10,Q80=datos!$AB$16),"",VLOOKUP(Q80,datos!$AB$10:$AD$21,3,0)),"")</f>
        <v>0.6</v>
      </c>
      <c r="T80" s="169" t="str">
        <f ca="1">_xlfn.IFERROR(INDIRECT("datos!"&amp;HLOOKUP(R80,calculo_imp,2,FALSE)&amp;VLOOKUP(O80,calculo_prob,2,FALSE)),"")</f>
        <v>Moderado</v>
      </c>
      <c r="U80" s="98">
        <v>1</v>
      </c>
      <c r="V80" s="82" t="s">
        <v>842</v>
      </c>
      <c r="W80" s="81" t="s">
        <v>843</v>
      </c>
      <c r="X80" s="81" t="s">
        <v>799</v>
      </c>
      <c r="Y80" s="81" t="s">
        <v>844</v>
      </c>
      <c r="Z80" s="81" t="s">
        <v>845</v>
      </c>
      <c r="AA80" s="81" t="s">
        <v>846</v>
      </c>
      <c r="AB80" s="81" t="s">
        <v>847</v>
      </c>
      <c r="AC80" s="81" t="s">
        <v>848</v>
      </c>
      <c r="AD80" s="81" t="s">
        <v>849</v>
      </c>
      <c r="AE80" s="90" t="str">
        <f>IF(AF80="","",VLOOKUP(AF80,datos!$AT$6:$AU$9,2,0))</f>
        <v>Probabilidad</v>
      </c>
      <c r="AF80" s="82" t="s">
        <v>81</v>
      </c>
      <c r="AG80" s="82" t="s">
        <v>84</v>
      </c>
      <c r="AH80" s="87">
        <f>IF(AND(AF80="",AG80=""),"",IF(AF80="",0,VLOOKUP(AF80,datos!$AP$3:$AR$7,3,0))+IF(AG80="",0,VLOOKUP(AG80,datos!$AP$3:$AR$7,3,0)))</f>
        <v>0.3</v>
      </c>
      <c r="AI80" s="113" t="str">
        <f>IF(OR(AJ80="",AJ80=0),"",IF(AJ80&lt;=datos!$AC$3,datos!$AE$3,IF(AJ80&lt;=datos!$AC$4,datos!$AE$4,IF(AJ80&lt;=datos!$AC$5,datos!$AE$5,IF(AJ80&lt;=datos!$AC$6,datos!$AE$6,IF(AJ80&lt;=datos!$AC$7,datos!$AE$7,""))))))</f>
        <v>Media</v>
      </c>
      <c r="AJ80" s="106">
        <f>IF(AE80="","",IF(U80=1,IF(AE80="Probabilidad",P80-(P80*AH80),P80),IF(AE80="Probabilidad",#REF!-(#REF!*AH80),#REF!)))</f>
        <v>0.42</v>
      </c>
      <c r="AK80" s="107" t="str">
        <f>+IF(AL80&lt;=datos!$AD$11,datos!$AC$11,IF(AL80&lt;=datos!$AD$12,datos!$AC$12,IF(AL80&lt;=datos!$AD$13,datos!$AC$13,IF(AL80&lt;=datos!$AD$14,datos!$AC$14,IF(AL80&lt;=datos!$AD$15,datos!$AC$15,"")))))</f>
        <v>Moderado</v>
      </c>
      <c r="AL80" s="106">
        <f>IF(AE80="","",IF(U80=1,IF(AE80="Impacto",S80-(S80*AH80),S80),IF(AE80="Impacto",#REF!-(#REF!*AH80),#REF!)))</f>
        <v>0.6</v>
      </c>
      <c r="AM80" s="107" t="str">
        <f ca="1" t="shared" si="11"/>
        <v>Moderado</v>
      </c>
      <c r="AN80" s="145" t="s">
        <v>92</v>
      </c>
      <c r="AO80" s="147" t="s">
        <v>883</v>
      </c>
      <c r="AP80" s="149">
        <v>44562</v>
      </c>
      <c r="AQ80" s="151" t="s">
        <v>884</v>
      </c>
    </row>
    <row r="81" spans="1:43" ht="60">
      <c r="A81" s="154"/>
      <c r="B81" s="156"/>
      <c r="C81" s="156"/>
      <c r="D81" s="160"/>
      <c r="E81" s="156"/>
      <c r="F81" s="156"/>
      <c r="G81" s="156"/>
      <c r="H81" s="156"/>
      <c r="I81" s="156"/>
      <c r="J81" s="156"/>
      <c r="K81" s="156"/>
      <c r="L81" s="162"/>
      <c r="M81" s="152"/>
      <c r="N81" s="164"/>
      <c r="O81" s="166"/>
      <c r="P81" s="142"/>
      <c r="Q81" s="156"/>
      <c r="R81" s="158"/>
      <c r="S81" s="142" t="e">
        <f>IF(OR(#REF!=datos!$AB$10,#REF!=datos!$AB$16),"",VLOOKUP(#REF!,datos!$AA$10:$AC$21,3,0))</f>
        <v>#REF!</v>
      </c>
      <c r="T81" s="144"/>
      <c r="U81" s="96">
        <v>2</v>
      </c>
      <c r="V81" s="80" t="s">
        <v>850</v>
      </c>
      <c r="W81" s="79" t="s">
        <v>843</v>
      </c>
      <c r="X81" s="79" t="s">
        <v>279</v>
      </c>
      <c r="Y81" s="79" t="s">
        <v>851</v>
      </c>
      <c r="Z81" s="79" t="s">
        <v>852</v>
      </c>
      <c r="AA81" s="79" t="s">
        <v>853</v>
      </c>
      <c r="AB81" s="79" t="s">
        <v>772</v>
      </c>
      <c r="AC81" s="79" t="s">
        <v>772</v>
      </c>
      <c r="AD81" s="79" t="s">
        <v>854</v>
      </c>
      <c r="AE81" s="91" t="str">
        <f>IF(AF81="","",VLOOKUP(AF81,datos!$AT$6:$AU$9,2,0))</f>
        <v>Probabilidad</v>
      </c>
      <c r="AF81" s="80" t="s">
        <v>81</v>
      </c>
      <c r="AG81" s="80" t="s">
        <v>84</v>
      </c>
      <c r="AH81" s="88">
        <f>IF(AND(AF81="",AG81=""),"",IF(AF81="",0,VLOOKUP(AF81,datos!$AP$3:$AR$7,3,0))+IF(AG81="",0,VLOOKUP(AG81,datos!$AP$3:$AR$7,3,0)))</f>
        <v>0.3</v>
      </c>
      <c r="AI81" s="114" t="str">
        <f>IF(OR(AJ81="",AJ81=0),"",IF(AJ81&lt;=datos!$AC$3,datos!$AE$3,IF(AJ81&lt;=datos!$AC$4,datos!$AE$4,IF(AJ81&lt;=datos!$AC$5,datos!$AE$5,IF(AJ81&lt;=datos!$AC$6,datos!$AE$6,IF(AJ81&lt;=datos!$AC$7,datos!$AE$7,""))))))</f>
        <v>Baja</v>
      </c>
      <c r="AJ81" s="109">
        <f t="shared" si="12"/>
        <v>0.294</v>
      </c>
      <c r="AK81" s="110" t="str">
        <f>+IF(AL81&lt;=datos!$AD$11,datos!$AC$11,IF(AL81&lt;=datos!$AD$12,datos!$AC$12,IF(AL81&lt;=datos!$AD$13,datos!$AC$13,IF(AL81&lt;=datos!$AD$14,datos!$AC$14,IF(AL81&lt;=datos!$AD$15,datos!$AC$15,"")))))</f>
        <v>Moderado</v>
      </c>
      <c r="AL81" s="109">
        <f t="shared" si="13"/>
        <v>0.6</v>
      </c>
      <c r="AM81" s="110" t="str">
        <f ca="1" t="shared" si="11"/>
        <v>Moderado</v>
      </c>
      <c r="AN81" s="146"/>
      <c r="AO81" s="148"/>
      <c r="AP81" s="150"/>
      <c r="AQ81" s="152"/>
    </row>
    <row r="82" spans="1:43" ht="109.5" customHeight="1" thickBot="1">
      <c r="A82" s="154"/>
      <c r="B82" s="156"/>
      <c r="C82" s="156"/>
      <c r="D82" s="160"/>
      <c r="E82" s="156"/>
      <c r="F82" s="156"/>
      <c r="G82" s="156"/>
      <c r="H82" s="156"/>
      <c r="I82" s="156"/>
      <c r="J82" s="156"/>
      <c r="K82" s="156"/>
      <c r="L82" s="162"/>
      <c r="M82" s="152"/>
      <c r="N82" s="164"/>
      <c r="O82" s="166"/>
      <c r="P82" s="142"/>
      <c r="Q82" s="156"/>
      <c r="R82" s="158"/>
      <c r="S82" s="142" t="e">
        <f>IF(OR(#REF!=datos!$AB$10,#REF!=datos!$AB$16),"",VLOOKUP(#REF!,datos!$AA$10:$AC$21,3,0))</f>
        <v>#REF!</v>
      </c>
      <c r="T82" s="144"/>
      <c r="U82" s="96">
        <v>3</v>
      </c>
      <c r="V82" s="80" t="s">
        <v>855</v>
      </c>
      <c r="W82" s="79" t="s">
        <v>856</v>
      </c>
      <c r="X82" s="79" t="s">
        <v>857</v>
      </c>
      <c r="Y82" s="79" t="s">
        <v>858</v>
      </c>
      <c r="Z82" s="79" t="s">
        <v>859</v>
      </c>
      <c r="AA82" s="79" t="s">
        <v>860</v>
      </c>
      <c r="AB82" s="79" t="s">
        <v>861</v>
      </c>
      <c r="AC82" s="79" t="s">
        <v>862</v>
      </c>
      <c r="AD82" s="79" t="s">
        <v>863</v>
      </c>
      <c r="AE82" s="91" t="str">
        <f>IF(AF82="","",VLOOKUP(AF82,datos!$AT$6:$AU$9,2,0))</f>
        <v>Probabilidad</v>
      </c>
      <c r="AF82" s="80" t="s">
        <v>81</v>
      </c>
      <c r="AG82" s="80" t="s">
        <v>84</v>
      </c>
      <c r="AH82" s="88">
        <f>IF(AND(AF82="",AG82=""),"",IF(AF82="",0,VLOOKUP(AF82,datos!$AP$3:$AR$7,3,0))+IF(AG82="",0,VLOOKUP(AG82,datos!$AP$3:$AR$7,3,0)))</f>
        <v>0.3</v>
      </c>
      <c r="AI82" s="114" t="str">
        <f>IF(OR(AJ82="",AJ82=0),"",IF(AJ82&lt;=datos!$AC$3,datos!$AE$3,IF(AJ82&lt;=datos!$AC$4,datos!$AE$4,IF(AJ82&lt;=datos!$AC$5,datos!$AE$5,IF(AJ82&lt;=datos!$AC$6,datos!$AE$6,IF(AJ82&lt;=datos!$AC$7,datos!$AE$7,""))))))</f>
        <v>Baja</v>
      </c>
      <c r="AJ82" s="109">
        <f t="shared" si="12"/>
        <v>0.20579999999999998</v>
      </c>
      <c r="AK82" s="110" t="str">
        <f>+IF(AL82&lt;=datos!$AD$11,datos!$AC$11,IF(AL82&lt;=datos!$AD$12,datos!$AC$12,IF(AL82&lt;=datos!$AD$13,datos!$AC$13,IF(AL82&lt;=datos!$AD$14,datos!$AC$14,IF(AL82&lt;=datos!$AD$15,datos!$AC$15,"")))))</f>
        <v>Moderado</v>
      </c>
      <c r="AL82" s="109">
        <f t="shared" si="13"/>
        <v>0.6</v>
      </c>
      <c r="AM82" s="110" t="str">
        <f ca="1" t="shared" si="11"/>
        <v>Moderado</v>
      </c>
      <c r="AN82" s="146"/>
      <c r="AO82" s="148"/>
      <c r="AP82" s="150"/>
      <c r="AQ82" s="152"/>
    </row>
    <row r="83" spans="1:43" ht="84">
      <c r="A83" s="153">
        <v>37</v>
      </c>
      <c r="B83" s="155" t="s">
        <v>39</v>
      </c>
      <c r="C83" s="155" t="s">
        <v>209</v>
      </c>
      <c r="D83" s="159"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155" t="s">
        <v>53</v>
      </c>
      <c r="F83" s="155" t="s">
        <v>785</v>
      </c>
      <c r="G83" s="155" t="s">
        <v>786</v>
      </c>
      <c r="H83" s="155" t="s">
        <v>194</v>
      </c>
      <c r="I83" s="155" t="s">
        <v>783</v>
      </c>
      <c r="J83" s="155" t="s">
        <v>787</v>
      </c>
      <c r="K83" s="155" t="s">
        <v>160</v>
      </c>
      <c r="L83" s="161" t="s">
        <v>167</v>
      </c>
      <c r="M83" s="151" t="s">
        <v>12</v>
      </c>
      <c r="N83" s="163">
        <v>246</v>
      </c>
      <c r="O83" s="165" t="str">
        <f>_xlfn.IFERROR(VLOOKUP(P83,datos!$AC$2:$AE$7,3,0),"")</f>
        <v>Media</v>
      </c>
      <c r="P83" s="141">
        <f>+IF(OR(N83="",N83=0),"",IF(N83&lt;=datos!$AD$3,datos!$AC$3,IF(AND(N83&gt;datos!$AD$3,N83&lt;=datos!$AD$4),datos!$AC$4,IF(AND(N83&gt;datos!$AD$4,N83&lt;=datos!$AD$5),datos!$AC$5,IF(AND(N83&gt;datos!$AD$5,N83&lt;=datos!$AD$6),datos!$AC$6,IF(N83&gt;datos!$AD$7,datos!$AC$7,0))))))</f>
        <v>0.6</v>
      </c>
      <c r="Q83" s="155" t="s">
        <v>73</v>
      </c>
      <c r="R83" s="157" t="str">
        <f>_xlfn.IFERROR(VLOOKUP(Q83,datos!$AB$10:$AC$21,2,0),"")</f>
        <v>Mayor</v>
      </c>
      <c r="S83" s="141">
        <f>_xlfn.IFERROR(IF(OR(Q83=datos!$AB$10,Q83=datos!$AB$16),"",VLOOKUP(Q83,datos!$AB$10:$AD$21,3,0)),"")</f>
        <v>0.8</v>
      </c>
      <c r="T83" s="143" t="str">
        <f ca="1">_xlfn.IFERROR(INDIRECT("datos!"&amp;HLOOKUP(R83,calculo_imp,2,FALSE)&amp;VLOOKUP(O83,calculo_prob,2,FALSE)),"")</f>
        <v>Alto</v>
      </c>
      <c r="U83" s="95">
        <v>1</v>
      </c>
      <c r="V83" s="84" t="s">
        <v>864</v>
      </c>
      <c r="W83" s="83" t="s">
        <v>865</v>
      </c>
      <c r="X83" s="83" t="s">
        <v>279</v>
      </c>
      <c r="Y83" s="83" t="s">
        <v>866</v>
      </c>
      <c r="Z83" s="83" t="s">
        <v>867</v>
      </c>
      <c r="AA83" s="83" t="s">
        <v>868</v>
      </c>
      <c r="AB83" s="83" t="s">
        <v>869</v>
      </c>
      <c r="AC83" s="83" t="s">
        <v>870</v>
      </c>
      <c r="AD83" s="83" t="s">
        <v>871</v>
      </c>
      <c r="AE83" s="92" t="str">
        <f>IF(AF83="","",VLOOKUP(AF83,datos!$AT$6:$AU$9,2,0))</f>
        <v>Probabilidad</v>
      </c>
      <c r="AF83" s="84" t="s">
        <v>81</v>
      </c>
      <c r="AG83" s="84" t="s">
        <v>84</v>
      </c>
      <c r="AH83" s="87">
        <f>IF(AND(AF83="",AG83=""),"",IF(AF83="",0,VLOOKUP(AF83,datos!$AP$3:$AR$7,3,0))+IF(AG83="",0,VLOOKUP(AG83,datos!$AP$3:$AR$7,3,0)))</f>
        <v>0.3</v>
      </c>
      <c r="AI83" s="113" t="str">
        <f>IF(OR(AJ83="",AJ83=0),"",IF(AJ83&lt;=datos!$AC$3,datos!$AE$3,IF(AJ83&lt;=datos!$AC$4,datos!$AE$4,IF(AJ83&lt;=datos!$AC$5,datos!$AE$5,IF(AJ83&lt;=datos!$AC$6,datos!$AE$6,IF(AJ83&lt;=datos!$AC$7,datos!$AE$7,""))))))</f>
        <v>Media</v>
      </c>
      <c r="AJ83" s="106">
        <f>IF(AE83="","",IF(U83=1,IF(AE83="Probabilidad",P83-(P83*AH83),P83),IF(AE83="Probabilidad",#REF!-(#REF!*AH83),#REF!)))</f>
        <v>0.42</v>
      </c>
      <c r="AK83" s="107" t="str">
        <f>+IF(AL83&lt;=datos!$AD$11,datos!$AC$11,IF(AL83&lt;=datos!$AD$12,datos!$AC$12,IF(AL83&lt;=datos!$AD$13,datos!$AC$13,IF(AL83&lt;=datos!$AD$14,datos!$AC$14,IF(AL83&lt;=datos!$AD$15,datos!$AC$15,"")))))</f>
        <v>Mayor</v>
      </c>
      <c r="AL83" s="106">
        <f>IF(AE83="","",IF(U83=1,IF(AE83="Impacto",S83-(S83*AH83),S83),IF(AE83="Impacto",#REF!-(#REF!*AH83),#REF!)))</f>
        <v>0.8</v>
      </c>
      <c r="AM83" s="107" t="str">
        <f ca="1" t="shared" si="11"/>
        <v>Alto</v>
      </c>
      <c r="AN83" s="145" t="s">
        <v>92</v>
      </c>
      <c r="AO83" s="147" t="s">
        <v>885</v>
      </c>
      <c r="AP83" s="149" t="s">
        <v>886</v>
      </c>
      <c r="AQ83" s="151" t="s">
        <v>882</v>
      </c>
    </row>
    <row r="84" spans="1:43" ht="72" customHeight="1" thickBot="1">
      <c r="A84" s="154"/>
      <c r="B84" s="156"/>
      <c r="C84" s="156"/>
      <c r="D84" s="160"/>
      <c r="E84" s="156"/>
      <c r="F84" s="156"/>
      <c r="G84" s="156"/>
      <c r="H84" s="156"/>
      <c r="I84" s="156"/>
      <c r="J84" s="156"/>
      <c r="K84" s="156"/>
      <c r="L84" s="162"/>
      <c r="M84" s="152"/>
      <c r="N84" s="164"/>
      <c r="O84" s="166"/>
      <c r="P84" s="142"/>
      <c r="Q84" s="156"/>
      <c r="R84" s="158"/>
      <c r="S84" s="142" t="e">
        <f>IF(OR(#REF!=datos!$AB$10,#REF!=datos!$AB$16),"",VLOOKUP(#REF!,datos!$AA$10:$AC$21,3,0))</f>
        <v>#REF!</v>
      </c>
      <c r="T84" s="144"/>
      <c r="U84" s="96">
        <v>2</v>
      </c>
      <c r="V84" s="80" t="s">
        <v>872</v>
      </c>
      <c r="W84" s="79" t="s">
        <v>873</v>
      </c>
      <c r="X84" s="79" t="s">
        <v>829</v>
      </c>
      <c r="Y84" s="79" t="s">
        <v>874</v>
      </c>
      <c r="Z84" s="79" t="s">
        <v>875</v>
      </c>
      <c r="AA84" s="79" t="s">
        <v>876</v>
      </c>
      <c r="AB84" s="79" t="s">
        <v>877</v>
      </c>
      <c r="AC84" s="79" t="s">
        <v>877</v>
      </c>
      <c r="AD84" s="79" t="s">
        <v>878</v>
      </c>
      <c r="AE84" s="91" t="str">
        <f>IF(AF84="","",VLOOKUP(AF84,datos!$AT$6:$AU$9,2,0))</f>
        <v>Probabilidad</v>
      </c>
      <c r="AF84" s="80" t="s">
        <v>81</v>
      </c>
      <c r="AG84" s="80" t="s">
        <v>84</v>
      </c>
      <c r="AH84" s="88">
        <f>IF(AND(AF84="",AG84=""),"",IF(AF84="",0,VLOOKUP(AF84,datos!$AP$3:$AR$7,3,0))+IF(AG84="",0,VLOOKUP(AG84,datos!$AP$3:$AR$7,3,0)))</f>
        <v>0.3</v>
      </c>
      <c r="AI84" s="114" t="str">
        <f>IF(OR(AJ84="",AJ84=0),"",IF(AJ84&lt;=datos!$AC$3,datos!$AE$3,IF(AJ84&lt;=datos!$AC$4,datos!$AE$4,IF(AJ84&lt;=datos!$AC$5,datos!$AE$5,IF(AJ84&lt;=datos!$AC$6,datos!$AE$6,IF(AJ84&lt;=datos!$AC$7,datos!$AE$7,""))))))</f>
        <v>Baja</v>
      </c>
      <c r="AJ84" s="109">
        <f t="shared" si="12"/>
        <v>0.294</v>
      </c>
      <c r="AK84" s="110" t="str">
        <f>+IF(AL84&lt;=datos!$AD$11,datos!$AC$11,IF(AL84&lt;=datos!$AD$12,datos!$AC$12,IF(AL84&lt;=datos!$AD$13,datos!$AC$13,IF(AL84&lt;=datos!$AD$14,datos!$AC$14,IF(AL84&lt;=datos!$AD$15,datos!$AC$15,"")))))</f>
        <v>Mayor</v>
      </c>
      <c r="AL84" s="109">
        <f t="shared" si="13"/>
        <v>0.8</v>
      </c>
      <c r="AM84" s="110" t="str">
        <f ca="1" t="shared" si="11"/>
        <v>Alto</v>
      </c>
      <c r="AN84" s="146"/>
      <c r="AO84" s="148"/>
      <c r="AP84" s="150"/>
      <c r="AQ84" s="152"/>
    </row>
    <row r="85" spans="1:43" ht="60">
      <c r="A85" s="153">
        <v>38</v>
      </c>
      <c r="B85" s="155" t="s">
        <v>36</v>
      </c>
      <c r="C85" s="155" t="s">
        <v>206</v>
      </c>
      <c r="D85" s="159" t="str">
        <f>_xlfn.IFERROR(VLOOKUP(B85,datos!$B$1:$C$21,2,0),"")</f>
        <v>Establecer los lineamientos para el desarrollo de la ciencia y de la tecnología e innovación como insumo en el fortalecimiento del que quehacer de la Entidad.</v>
      </c>
      <c r="E85" s="155" t="s">
        <v>54</v>
      </c>
      <c r="F85" s="155" t="s">
        <v>887</v>
      </c>
      <c r="G85" s="155" t="s">
        <v>888</v>
      </c>
      <c r="H85" s="155" t="s">
        <v>193</v>
      </c>
      <c r="I85" s="155" t="s">
        <v>889</v>
      </c>
      <c r="J85" s="155" t="s">
        <v>890</v>
      </c>
      <c r="K85" s="155" t="s">
        <v>159</v>
      </c>
      <c r="L85" s="161" t="s">
        <v>59</v>
      </c>
      <c r="M85" s="151" t="s">
        <v>12</v>
      </c>
      <c r="N85" s="163">
        <v>24</v>
      </c>
      <c r="O85" s="165" t="str">
        <f>_xlfn.IFERROR(VLOOKUP(P85,datos!$AC$2:$AE$7,3,0),"")</f>
        <v>Baja</v>
      </c>
      <c r="P85" s="141">
        <f>+IF(OR(N85="",N85=0),"",IF(N85&lt;=datos!$AD$3,datos!$AC$3,IF(AND(N85&gt;datos!$AD$3,N85&lt;=datos!$AD$4),datos!$AC$4,IF(AND(N85&gt;datos!$AD$4,N85&lt;=datos!$AD$5),datos!$AC$5,IF(AND(N85&gt;datos!$AD$5,N85&lt;=datos!$AD$6),datos!$AC$6,IF(N85&gt;datos!$AD$7,datos!$AC$7,0))))))</f>
        <v>0.4</v>
      </c>
      <c r="Q85" s="155" t="s">
        <v>149</v>
      </c>
      <c r="R85" s="157" t="str">
        <f>_xlfn.IFERROR(VLOOKUP(Q85,datos!$AB$10:$AC$21,2,0),"")</f>
        <v>Menor</v>
      </c>
      <c r="S85" s="141">
        <f>_xlfn.IFERROR(IF(OR(Q85=datos!$AB$10,Q85=datos!$AB$16),"",VLOOKUP(Q85,datos!$AB$10:$AD$21,3,0)),"")</f>
        <v>0.4</v>
      </c>
      <c r="T85" s="143" t="str">
        <f ca="1">_xlfn.IFERROR(INDIRECT("datos!"&amp;HLOOKUP(R85,calculo_imp,2,FALSE)&amp;VLOOKUP(O85,calculo_prob,2,FALSE)),"")</f>
        <v>Moderado</v>
      </c>
      <c r="U85" s="95">
        <v>1</v>
      </c>
      <c r="V85" s="84" t="s">
        <v>894</v>
      </c>
      <c r="W85" s="83" t="s">
        <v>895</v>
      </c>
      <c r="X85" s="83" t="s">
        <v>896</v>
      </c>
      <c r="Y85" s="83" t="s">
        <v>897</v>
      </c>
      <c r="Z85" s="83" t="s">
        <v>898</v>
      </c>
      <c r="AA85" s="83" t="s">
        <v>899</v>
      </c>
      <c r="AB85" s="83" t="s">
        <v>900</v>
      </c>
      <c r="AC85" s="83" t="s">
        <v>901</v>
      </c>
      <c r="AD85" s="83" t="s">
        <v>902</v>
      </c>
      <c r="AE85" s="92" t="str">
        <f>IF(AF85="","",VLOOKUP(AF85,datos!$AT$6:$AU$9,2,0))</f>
        <v>Probabilidad</v>
      </c>
      <c r="AF85" s="84" t="s">
        <v>80</v>
      </c>
      <c r="AG85" s="84" t="s">
        <v>84</v>
      </c>
      <c r="AH85" s="87">
        <f>IF(AND(AF85="",AG85=""),"",IF(AF85="",0,VLOOKUP(AF85,datos!$AP$3:$AR$7,3,0))+IF(AG85="",0,VLOOKUP(AG85,datos!$AP$3:$AR$7,3,0)))</f>
        <v>0.4</v>
      </c>
      <c r="AI85" s="113" t="str">
        <f>IF(OR(AJ85="",AJ85=0),"",IF(AJ85&lt;=datos!$AC$3,datos!$AE$3,IF(AJ85&lt;=datos!$AC$4,datos!$AE$4,IF(AJ85&lt;=datos!$AC$5,datos!$AE$5,IF(AJ85&lt;=datos!$AC$6,datos!$AE$6,IF(AJ85&lt;=datos!$AC$7,datos!$AE$7,""))))))</f>
        <v>Baja</v>
      </c>
      <c r="AJ85" s="106">
        <f>IF(AE85="","",IF(U85=1,IF(AE85="Probabilidad",P85-(P85*AH85),P85),IF(AE85="Probabilidad",#REF!-(#REF!*AH85),#REF!)))</f>
        <v>0.24</v>
      </c>
      <c r="AK85" s="107" t="str">
        <f>+IF(AL85&lt;=datos!$AD$11,datos!$AC$11,IF(AL85&lt;=datos!$AD$12,datos!$AC$12,IF(AL85&lt;=datos!$AD$13,datos!$AC$13,IF(AL85&lt;=datos!$AD$14,datos!$AC$14,IF(AL85&lt;=datos!$AD$15,datos!$AC$15,"")))))</f>
        <v>Menor</v>
      </c>
      <c r="AL85" s="106">
        <f>IF(AE85="","",IF(U85=1,IF(AE85="Impacto",S85-(S85*AH85),S85),IF(AE85="Impacto",#REF!-(#REF!*AH85),#REF!)))</f>
        <v>0.4</v>
      </c>
      <c r="AM85" s="107" t="str">
        <f ca="1" t="shared" si="11"/>
        <v>Moderado</v>
      </c>
      <c r="AN85" s="145" t="s">
        <v>92</v>
      </c>
      <c r="AO85" s="147" t="s">
        <v>927</v>
      </c>
      <c r="AP85" s="149">
        <v>45291</v>
      </c>
      <c r="AQ85" s="151" t="s">
        <v>928</v>
      </c>
    </row>
    <row r="86" spans="1:43" ht="72">
      <c r="A86" s="154"/>
      <c r="B86" s="156"/>
      <c r="C86" s="156"/>
      <c r="D86" s="160"/>
      <c r="E86" s="156"/>
      <c r="F86" s="156"/>
      <c r="G86" s="156"/>
      <c r="H86" s="156"/>
      <c r="I86" s="156"/>
      <c r="J86" s="156"/>
      <c r="K86" s="156"/>
      <c r="L86" s="162"/>
      <c r="M86" s="152"/>
      <c r="N86" s="164"/>
      <c r="O86" s="166"/>
      <c r="P86" s="142"/>
      <c r="Q86" s="156"/>
      <c r="R86" s="158"/>
      <c r="S86" s="142" t="e">
        <f>IF(OR(#REF!=datos!$AB$10,#REF!=datos!$AB$16),"",VLOOKUP(#REF!,datos!$AA$10:$AC$21,3,0))</f>
        <v>#REF!</v>
      </c>
      <c r="T86" s="144"/>
      <c r="U86" s="96">
        <v>2</v>
      </c>
      <c r="V86" s="80" t="s">
        <v>903</v>
      </c>
      <c r="W86" s="79" t="s">
        <v>895</v>
      </c>
      <c r="X86" s="79" t="s">
        <v>279</v>
      </c>
      <c r="Y86" s="79" t="s">
        <v>904</v>
      </c>
      <c r="Z86" s="79" t="s">
        <v>905</v>
      </c>
      <c r="AA86" s="79" t="s">
        <v>906</v>
      </c>
      <c r="AB86" s="79" t="s">
        <v>907</v>
      </c>
      <c r="AC86" s="79" t="s">
        <v>901</v>
      </c>
      <c r="AD86" s="79" t="s">
        <v>902</v>
      </c>
      <c r="AE86" s="91" t="str">
        <f>IF(AF86="","",VLOOKUP(AF86,datos!$AT$6:$AU$9,2,0))</f>
        <v>Probabilidad</v>
      </c>
      <c r="AF86" s="80" t="s">
        <v>80</v>
      </c>
      <c r="AG86" s="80" t="s">
        <v>84</v>
      </c>
      <c r="AH86" s="88">
        <f>IF(AND(AF86="",AG86=""),"",IF(AF86="",0,VLOOKUP(AF86,datos!$AP$3:$AR$7,3,0))+IF(AG86="",0,VLOOKUP(AG86,datos!$AP$3:$AR$7,3,0)))</f>
        <v>0.4</v>
      </c>
      <c r="AI86" s="114" t="str">
        <f>IF(OR(AJ86="",AJ86=0),"",IF(AJ86&lt;=datos!$AC$3,datos!$AE$3,IF(AJ86&lt;=datos!$AC$4,datos!$AE$4,IF(AJ86&lt;=datos!$AC$5,datos!$AE$5,IF(AJ86&lt;=datos!$AC$6,datos!$AE$6,IF(AJ86&lt;=datos!$AC$7,datos!$AE$7,""))))))</f>
        <v>Muy Baja</v>
      </c>
      <c r="AJ86" s="109">
        <f t="shared" si="12"/>
        <v>0.144</v>
      </c>
      <c r="AK86" s="110" t="str">
        <f>+IF(AL86&lt;=datos!$AD$11,datos!$AC$11,IF(AL86&lt;=datos!$AD$12,datos!$AC$12,IF(AL86&lt;=datos!$AD$13,datos!$AC$13,IF(AL86&lt;=datos!$AD$14,datos!$AC$14,IF(AL86&lt;=datos!$AD$15,datos!$AC$15,"")))))</f>
        <v>Menor</v>
      </c>
      <c r="AL86" s="109">
        <f t="shared" si="13"/>
        <v>0.4</v>
      </c>
      <c r="AM86" s="110" t="str">
        <f ca="1" t="shared" si="11"/>
        <v>Bajo</v>
      </c>
      <c r="AN86" s="146"/>
      <c r="AO86" s="148"/>
      <c r="AP86" s="150"/>
      <c r="AQ86" s="152"/>
    </row>
    <row r="87" spans="1:43" ht="75.75" customHeight="1" thickBot="1">
      <c r="A87" s="154"/>
      <c r="B87" s="156"/>
      <c r="C87" s="156"/>
      <c r="D87" s="160"/>
      <c r="E87" s="156"/>
      <c r="F87" s="156"/>
      <c r="G87" s="156"/>
      <c r="H87" s="156"/>
      <c r="I87" s="156"/>
      <c r="J87" s="156"/>
      <c r="K87" s="156"/>
      <c r="L87" s="162"/>
      <c r="M87" s="152"/>
      <c r="N87" s="164"/>
      <c r="O87" s="166"/>
      <c r="P87" s="142"/>
      <c r="Q87" s="156"/>
      <c r="R87" s="158"/>
      <c r="S87" s="142" t="e">
        <f>IF(OR(#REF!=datos!$AB$10,#REF!=datos!$AB$16),"",VLOOKUP(#REF!,datos!$AA$10:$AC$21,3,0))</f>
        <v>#REF!</v>
      </c>
      <c r="T87" s="144"/>
      <c r="U87" s="96">
        <v>3</v>
      </c>
      <c r="V87" s="80" t="s">
        <v>908</v>
      </c>
      <c r="W87" s="79" t="s">
        <v>895</v>
      </c>
      <c r="X87" s="79" t="s">
        <v>909</v>
      </c>
      <c r="Y87" s="79" t="s">
        <v>910</v>
      </c>
      <c r="Z87" s="79" t="s">
        <v>911</v>
      </c>
      <c r="AA87" s="79" t="s">
        <v>912</v>
      </c>
      <c r="AB87" s="79" t="s">
        <v>913</v>
      </c>
      <c r="AC87" s="79" t="s">
        <v>901</v>
      </c>
      <c r="AD87" s="79" t="s">
        <v>902</v>
      </c>
      <c r="AE87" s="91" t="str">
        <f>IF(AF87="","",VLOOKUP(AF87,datos!$AT$6:$AU$9,2,0))</f>
        <v>Probabilidad</v>
      </c>
      <c r="AF87" s="80" t="s">
        <v>80</v>
      </c>
      <c r="AG87" s="80" t="s">
        <v>84</v>
      </c>
      <c r="AH87" s="88">
        <f>IF(AND(AF87="",AG87=""),"",IF(AF87="",0,VLOOKUP(AF87,datos!$AP$3:$AR$7,3,0))+IF(AG87="",0,VLOOKUP(AG87,datos!$AP$3:$AR$7,3,0)))</f>
        <v>0.4</v>
      </c>
      <c r="AI87" s="114" t="str">
        <f>IF(OR(AJ87="",AJ87=0),"",IF(AJ87&lt;=datos!$AC$3,datos!$AE$3,IF(AJ87&lt;=datos!$AC$4,datos!$AE$4,IF(AJ87&lt;=datos!$AC$5,datos!$AE$5,IF(AJ87&lt;=datos!$AC$6,datos!$AE$6,IF(AJ87&lt;=datos!$AC$7,datos!$AE$7,""))))))</f>
        <v>Muy Baja</v>
      </c>
      <c r="AJ87" s="109">
        <f t="shared" si="12"/>
        <v>0.08639999999999999</v>
      </c>
      <c r="AK87" s="110" t="str">
        <f>+IF(AL87&lt;=datos!$AD$11,datos!$AC$11,IF(AL87&lt;=datos!$AD$12,datos!$AC$12,IF(AL87&lt;=datos!$AD$13,datos!$AC$13,IF(AL87&lt;=datos!$AD$14,datos!$AC$14,IF(AL87&lt;=datos!$AD$15,datos!$AC$15,"")))))</f>
        <v>Menor</v>
      </c>
      <c r="AL87" s="109">
        <f t="shared" si="13"/>
        <v>0.4</v>
      </c>
      <c r="AM87" s="110" t="str">
        <f ca="1" t="shared" si="11"/>
        <v>Bajo</v>
      </c>
      <c r="AN87" s="146"/>
      <c r="AO87" s="148"/>
      <c r="AP87" s="150"/>
      <c r="AQ87" s="152"/>
    </row>
    <row r="88" spans="1:43" ht="51" customHeight="1">
      <c r="A88" s="170">
        <v>39</v>
      </c>
      <c r="B88" s="171" t="s">
        <v>36</v>
      </c>
      <c r="C88" s="155" t="s">
        <v>206</v>
      </c>
      <c r="D88" s="159" t="str">
        <f>_xlfn.IFERROR(VLOOKUP(B88,datos!$B$1:$C$21,2,0),"")</f>
        <v>Establecer los lineamientos para el desarrollo de la ciencia y de la tecnología e innovación como insumo en el fortalecimiento del que quehacer de la Entidad.</v>
      </c>
      <c r="E88" s="171" t="s">
        <v>54</v>
      </c>
      <c r="F88" s="171" t="s">
        <v>891</v>
      </c>
      <c r="G88" s="171" t="s">
        <v>892</v>
      </c>
      <c r="H88" s="155" t="s">
        <v>193</v>
      </c>
      <c r="I88" s="155" t="s">
        <v>889</v>
      </c>
      <c r="J88" s="171" t="s">
        <v>893</v>
      </c>
      <c r="K88" s="171" t="s">
        <v>159</v>
      </c>
      <c r="L88" s="172" t="s">
        <v>59</v>
      </c>
      <c r="M88" s="173" t="s">
        <v>12</v>
      </c>
      <c r="N88" s="174">
        <v>24</v>
      </c>
      <c r="O88" s="175" t="str">
        <f>_xlfn.IFERROR(VLOOKUP(P88,datos!$AC$2:$AE$7,3,0),"")</f>
        <v>Baja</v>
      </c>
      <c r="P88" s="168">
        <f>+IF(OR(N88="",N88=0),"",IF(N88&lt;=datos!$AD$3,datos!$AC$3,IF(AND(N88&gt;datos!$AD$3,N88&lt;=datos!$AD$4),datos!$AC$4,IF(AND(N88&gt;datos!$AD$4,N88&lt;=datos!$AD$5),datos!$AC$5,IF(AND(N88&gt;datos!$AD$5,N88&lt;=datos!$AD$6),datos!$AC$6,IF(N88&gt;datos!$AD$7,datos!$AC$7,0))))))</f>
        <v>0.4</v>
      </c>
      <c r="Q88" s="171" t="s">
        <v>149</v>
      </c>
      <c r="R88" s="167" t="str">
        <f>_xlfn.IFERROR(VLOOKUP(Q88,datos!$AB$10:$AC$21,2,0),"")</f>
        <v>Menor</v>
      </c>
      <c r="S88" s="168">
        <f>_xlfn.IFERROR(IF(OR(Q88=datos!$AB$10,Q88=datos!$AB$16),"",VLOOKUP(Q88,datos!$AB$10:$AD$21,3,0)),"")</f>
        <v>0.4</v>
      </c>
      <c r="T88" s="169" t="str">
        <f ca="1">_xlfn.IFERROR(INDIRECT("datos!"&amp;HLOOKUP(R88,calculo_imp,2,FALSE)&amp;VLOOKUP(O88,calculo_prob,2,FALSE)),"")</f>
        <v>Moderado</v>
      </c>
      <c r="U88" s="98">
        <v>1</v>
      </c>
      <c r="V88" s="82" t="s">
        <v>914</v>
      </c>
      <c r="W88" s="81" t="s">
        <v>915</v>
      </c>
      <c r="X88" s="81" t="s">
        <v>916</v>
      </c>
      <c r="Y88" s="81" t="s">
        <v>917</v>
      </c>
      <c r="Z88" s="81" t="s">
        <v>918</v>
      </c>
      <c r="AA88" s="81" t="s">
        <v>919</v>
      </c>
      <c r="AB88" s="81" t="s">
        <v>920</v>
      </c>
      <c r="AC88" s="81" t="s">
        <v>921</v>
      </c>
      <c r="AD88" s="81" t="s">
        <v>902</v>
      </c>
      <c r="AE88" s="90" t="str">
        <f>IF(AF88="","",VLOOKUP(AF88,datos!$AT$6:$AU$9,2,0))</f>
        <v>Probabilidad</v>
      </c>
      <c r="AF88" s="82" t="s">
        <v>80</v>
      </c>
      <c r="AG88" s="82" t="s">
        <v>84</v>
      </c>
      <c r="AH88" s="87">
        <f>IF(AND(AF88="",AG88=""),"",IF(AF88="",0,VLOOKUP(AF88,datos!$AP$3:$AR$7,3,0))+IF(AG88="",0,VLOOKUP(AG88,datos!$AP$3:$AR$7,3,0)))</f>
        <v>0.4</v>
      </c>
      <c r="AI88" s="113" t="str">
        <f>IF(OR(AJ88="",AJ88=0),"",IF(AJ88&lt;=datos!$AC$3,datos!$AE$3,IF(AJ88&lt;=datos!$AC$4,datos!$AE$4,IF(AJ88&lt;=datos!$AC$5,datos!$AE$5,IF(AJ88&lt;=datos!$AC$6,datos!$AE$6,IF(AJ88&lt;=datos!$AC$7,datos!$AE$7,""))))))</f>
        <v>Baja</v>
      </c>
      <c r="AJ88" s="106">
        <f>IF(AE88="","",IF(U88=1,IF(AE88="Probabilidad",P88-(P88*AH88),P88),IF(AE88="Probabilidad",#REF!-(#REF!*AH88),#REF!)))</f>
        <v>0.24</v>
      </c>
      <c r="AK88" s="107" t="str">
        <f>+IF(AL88&lt;=datos!$AD$11,datos!$AC$11,IF(AL88&lt;=datos!$AD$12,datos!$AC$12,IF(AL88&lt;=datos!$AD$13,datos!$AC$13,IF(AL88&lt;=datos!$AD$14,datos!$AC$14,IF(AL88&lt;=datos!$AD$15,datos!$AC$15,"")))))</f>
        <v>Menor</v>
      </c>
      <c r="AL88" s="106">
        <f>IF(AE88="","",IF(U88=1,IF(AE88="Impacto",S88-(S88*AH88),S88),IF(AE88="Impacto",#REF!-(#REF!*AH88),#REF!)))</f>
        <v>0.4</v>
      </c>
      <c r="AM88" s="107" t="str">
        <f ca="1" t="shared" si="11"/>
        <v>Moderado</v>
      </c>
      <c r="AN88" s="145" t="s">
        <v>92</v>
      </c>
      <c r="AO88" s="147" t="s">
        <v>929</v>
      </c>
      <c r="AP88" s="149">
        <v>45291</v>
      </c>
      <c r="AQ88" s="151" t="s">
        <v>928</v>
      </c>
    </row>
    <row r="89" spans="1:43" ht="77.25" customHeight="1" thickBot="1">
      <c r="A89" s="154"/>
      <c r="B89" s="156"/>
      <c r="C89" s="156"/>
      <c r="D89" s="160"/>
      <c r="E89" s="156"/>
      <c r="F89" s="156"/>
      <c r="G89" s="156"/>
      <c r="H89" s="156"/>
      <c r="I89" s="156"/>
      <c r="J89" s="156"/>
      <c r="K89" s="156"/>
      <c r="L89" s="162"/>
      <c r="M89" s="152"/>
      <c r="N89" s="164"/>
      <c r="O89" s="166"/>
      <c r="P89" s="142"/>
      <c r="Q89" s="156"/>
      <c r="R89" s="158"/>
      <c r="S89" s="142" t="e">
        <f>IF(OR(#REF!=datos!$AB$10,#REF!=datos!$AB$16),"",VLOOKUP(#REF!,datos!$AA$10:$AC$21,3,0))</f>
        <v>#REF!</v>
      </c>
      <c r="T89" s="144"/>
      <c r="U89" s="96">
        <v>2</v>
      </c>
      <c r="V89" s="80" t="s">
        <v>922</v>
      </c>
      <c r="W89" s="79" t="s">
        <v>915</v>
      </c>
      <c r="X89" s="79" t="s">
        <v>923</v>
      </c>
      <c r="Y89" s="79" t="s">
        <v>924</v>
      </c>
      <c r="Z89" s="79" t="s">
        <v>925</v>
      </c>
      <c r="AA89" s="79" t="s">
        <v>926</v>
      </c>
      <c r="AB89" s="79" t="s">
        <v>920</v>
      </c>
      <c r="AC89" s="79" t="s">
        <v>921</v>
      </c>
      <c r="AD89" s="79" t="s">
        <v>902</v>
      </c>
      <c r="AE89" s="91" t="str">
        <f>IF(AF89="","",VLOOKUP(AF89,datos!$AT$6:$AU$9,2,0))</f>
        <v>Probabilidad</v>
      </c>
      <c r="AF89" s="80" t="s">
        <v>80</v>
      </c>
      <c r="AG89" s="80" t="s">
        <v>84</v>
      </c>
      <c r="AH89" s="88">
        <f>IF(AND(AF89="",AG89=""),"",IF(AF89="",0,VLOOKUP(AF89,datos!$AP$3:$AR$7,3,0))+IF(AG89="",0,VLOOKUP(AG89,datos!$AP$3:$AR$7,3,0)))</f>
        <v>0.4</v>
      </c>
      <c r="AI89" s="114" t="str">
        <f>IF(OR(AJ89="",AJ89=0),"",IF(AJ89&lt;=datos!$AC$3,datos!$AE$3,IF(AJ89&lt;=datos!$AC$4,datos!$AE$4,IF(AJ89&lt;=datos!$AC$5,datos!$AE$5,IF(AJ89&lt;=datos!$AC$6,datos!$AE$6,IF(AJ89&lt;=datos!$AC$7,datos!$AE$7,""))))))</f>
        <v>Muy Baja</v>
      </c>
      <c r="AJ89" s="109">
        <f t="shared" si="12"/>
        <v>0.144</v>
      </c>
      <c r="AK89" s="110" t="str">
        <f>+IF(AL89&lt;=datos!$AD$11,datos!$AC$11,IF(AL89&lt;=datos!$AD$12,datos!$AC$12,IF(AL89&lt;=datos!$AD$13,datos!$AC$13,IF(AL89&lt;=datos!$AD$14,datos!$AC$14,IF(AL89&lt;=datos!$AD$15,datos!$AC$15,"")))))</f>
        <v>Menor</v>
      </c>
      <c r="AL89" s="109">
        <f t="shared" si="13"/>
        <v>0.4</v>
      </c>
      <c r="AM89" s="110" t="str">
        <f ca="1" t="shared" si="11"/>
        <v>Bajo</v>
      </c>
      <c r="AN89" s="146"/>
      <c r="AO89" s="148"/>
      <c r="AP89" s="150"/>
      <c r="AQ89" s="152"/>
    </row>
    <row r="90" spans="1:43" ht="312">
      <c r="A90" s="153">
        <v>40</v>
      </c>
      <c r="B90" s="155" t="s">
        <v>38</v>
      </c>
      <c r="C90" s="155" t="s">
        <v>206</v>
      </c>
      <c r="D90" s="159" t="str">
        <f>_xlfn.IFERROR(VLOOKUP(B90,datos!$B$1:$C$21,2,0),"")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0" s="155" t="s">
        <v>55</v>
      </c>
      <c r="F90" s="155" t="s">
        <v>930</v>
      </c>
      <c r="G90" s="155" t="s">
        <v>931</v>
      </c>
      <c r="H90" s="155" t="s">
        <v>194</v>
      </c>
      <c r="I90" s="155"/>
      <c r="J90" s="155" t="s">
        <v>932</v>
      </c>
      <c r="K90" s="155" t="s">
        <v>162</v>
      </c>
      <c r="L90" s="161" t="s">
        <v>167</v>
      </c>
      <c r="M90" s="151" t="s">
        <v>12</v>
      </c>
      <c r="N90" s="163">
        <v>365</v>
      </c>
      <c r="O90" s="165" t="str">
        <f>_xlfn.IFERROR(VLOOKUP(P90,datos!$AC$2:$AE$7,3,0),"")</f>
        <v>Media</v>
      </c>
      <c r="P90" s="141">
        <f>+IF(OR(N90="",N90=0),"",IF(N90&lt;=datos!$AD$3,datos!$AC$3,IF(AND(N90&gt;datos!$AD$3,N90&lt;=datos!$AD$4),datos!$AC$4,IF(AND(N90&gt;datos!$AD$4,N90&lt;=datos!$AD$5),datos!$AC$5,IF(AND(N90&gt;datos!$AD$5,N90&lt;=datos!$AD$6),datos!$AC$6,IF(N90&gt;datos!$AD$7,datos!$AC$7,0))))))</f>
        <v>0.6</v>
      </c>
      <c r="Q90" s="155" t="s">
        <v>73</v>
      </c>
      <c r="R90" s="157" t="str">
        <f>_xlfn.IFERROR(VLOOKUP(Q90,datos!$AB$10:$AC$21,2,0),"")</f>
        <v>Mayor</v>
      </c>
      <c r="S90" s="141">
        <f>_xlfn.IFERROR(IF(OR(Q90=datos!$AB$10,Q90=datos!$AB$16),"",VLOOKUP(Q90,datos!$AB$10:$AD$21,3,0)),"")</f>
        <v>0.8</v>
      </c>
      <c r="T90" s="143" t="str">
        <f ca="1">_xlfn.IFERROR(INDIRECT("datos!"&amp;HLOOKUP(R90,calculo_imp,2,FALSE)&amp;VLOOKUP(O90,calculo_prob,2,FALSE)),"")</f>
        <v>Alto</v>
      </c>
      <c r="U90" s="95">
        <v>1</v>
      </c>
      <c r="V90" s="84" t="s">
        <v>936</v>
      </c>
      <c r="W90" s="83" t="s">
        <v>937</v>
      </c>
      <c r="X90" s="83" t="s">
        <v>938</v>
      </c>
      <c r="Y90" s="83" t="s">
        <v>939</v>
      </c>
      <c r="Z90" s="83" t="s">
        <v>940</v>
      </c>
      <c r="AA90" s="83" t="s">
        <v>941</v>
      </c>
      <c r="AB90" s="83" t="s">
        <v>942</v>
      </c>
      <c r="AC90" s="83" t="s">
        <v>943</v>
      </c>
      <c r="AD90" s="83" t="s">
        <v>944</v>
      </c>
      <c r="AE90" s="92" t="str">
        <f>IF(AF90="","",VLOOKUP(AF90,datos!$AT$6:$AU$9,2,0))</f>
        <v>Probabilidad</v>
      </c>
      <c r="AF90" s="84" t="s">
        <v>80</v>
      </c>
      <c r="AG90" s="84" t="s">
        <v>84</v>
      </c>
      <c r="AH90" s="87">
        <f>IF(AND(AF90="",AG90=""),"",IF(AF90="",0,VLOOKUP(AF90,datos!$AP$3:$AR$7,3,0))+IF(AG90="",0,VLOOKUP(AG90,datos!$AP$3:$AR$7,3,0)))</f>
        <v>0.4</v>
      </c>
      <c r="AI90" s="113" t="str">
        <f>IF(OR(AJ90="",AJ90=0),"",IF(AJ90&lt;=datos!$AC$3,datos!$AE$3,IF(AJ90&lt;=datos!$AC$4,datos!$AE$4,IF(AJ90&lt;=datos!$AC$5,datos!$AE$5,IF(AJ90&lt;=datos!$AC$6,datos!$AE$6,IF(AJ90&lt;=datos!$AC$7,datos!$AE$7,""))))))</f>
        <v>Baja</v>
      </c>
      <c r="AJ90" s="106">
        <f>IF(AE90="","",IF(U90=1,IF(AE90="Probabilidad",P90-(P90*AH90),P90),IF(AE90="Probabilidad",#REF!-(#REF!*AH90),#REF!)))</f>
        <v>0.36</v>
      </c>
      <c r="AK90" s="107" t="str">
        <f>+IF(AL90&lt;=datos!$AD$11,datos!$AC$11,IF(AL90&lt;=datos!$AD$12,datos!$AC$12,IF(AL90&lt;=datos!$AD$13,datos!$AC$13,IF(AL90&lt;=datos!$AD$14,datos!$AC$14,IF(AL90&lt;=datos!$AD$15,datos!$AC$15,"")))))</f>
        <v>Mayor</v>
      </c>
      <c r="AL90" s="106">
        <f>IF(AE90="","",IF(U90=1,IF(AE90="Impacto",S90-(S90*AH90),S90),IF(AE90="Impacto",#REF!-(#REF!*AH90),#REF!)))</f>
        <v>0.8</v>
      </c>
      <c r="AM90" s="107" t="str">
        <f ca="1" t="shared" si="11"/>
        <v>Alto</v>
      </c>
      <c r="AN90" s="145" t="s">
        <v>92</v>
      </c>
      <c r="AO90" s="147" t="s">
        <v>992</v>
      </c>
      <c r="AP90" s="149" t="s">
        <v>993</v>
      </c>
      <c r="AQ90" s="151" t="s">
        <v>994</v>
      </c>
    </row>
    <row r="91" spans="1:43" ht="120">
      <c r="A91" s="154"/>
      <c r="B91" s="156"/>
      <c r="C91" s="156"/>
      <c r="D91" s="160"/>
      <c r="E91" s="156"/>
      <c r="F91" s="156"/>
      <c r="G91" s="156"/>
      <c r="H91" s="156"/>
      <c r="I91" s="156"/>
      <c r="J91" s="156"/>
      <c r="K91" s="156"/>
      <c r="L91" s="162"/>
      <c r="M91" s="152"/>
      <c r="N91" s="164"/>
      <c r="O91" s="166"/>
      <c r="P91" s="142"/>
      <c r="Q91" s="156"/>
      <c r="R91" s="158"/>
      <c r="S91" s="142" t="e">
        <f>IF(OR(#REF!=datos!$AB$10,#REF!=datos!$AB$16),"",VLOOKUP(#REF!,datos!$AA$10:$AC$21,3,0))</f>
        <v>#REF!</v>
      </c>
      <c r="T91" s="144"/>
      <c r="U91" s="96">
        <v>2</v>
      </c>
      <c r="V91" s="80" t="s">
        <v>945</v>
      </c>
      <c r="W91" s="79" t="s">
        <v>946</v>
      </c>
      <c r="X91" s="79" t="s">
        <v>947</v>
      </c>
      <c r="Y91" s="79" t="s">
        <v>948</v>
      </c>
      <c r="Z91" s="79" t="s">
        <v>949</v>
      </c>
      <c r="AA91" s="79" t="s">
        <v>950</v>
      </c>
      <c r="AB91" s="79" t="s">
        <v>951</v>
      </c>
      <c r="AC91" s="79" t="s">
        <v>952</v>
      </c>
      <c r="AD91" s="79" t="s">
        <v>953</v>
      </c>
      <c r="AE91" s="91" t="str">
        <f>IF(AF91="","",VLOOKUP(AF91,datos!$AT$6:$AU$9,2,0))</f>
        <v>Probabilidad</v>
      </c>
      <c r="AF91" s="80" t="s">
        <v>80</v>
      </c>
      <c r="AG91" s="80" t="s">
        <v>84</v>
      </c>
      <c r="AH91" s="88">
        <f>IF(AND(AF91="",AG91=""),"",IF(AF91="",0,VLOOKUP(AF91,datos!$AP$3:$AR$7,3,0))+IF(AG91="",0,VLOOKUP(AG91,datos!$AP$3:$AR$7,3,0)))</f>
        <v>0.4</v>
      </c>
      <c r="AI91" s="114" t="str">
        <f>IF(OR(AJ91="",AJ91=0),"",IF(AJ91&lt;=datos!$AC$3,datos!$AE$3,IF(AJ91&lt;=datos!$AC$4,datos!$AE$4,IF(AJ91&lt;=datos!$AC$5,datos!$AE$5,IF(AJ91&lt;=datos!$AC$6,datos!$AE$6,IF(AJ91&lt;=datos!$AC$7,datos!$AE$7,""))))))</f>
        <v>Baja</v>
      </c>
      <c r="AJ91" s="109">
        <f t="shared" si="12"/>
        <v>0.216</v>
      </c>
      <c r="AK91" s="110" t="str">
        <f>+IF(AL91&lt;=datos!$AD$11,datos!$AC$11,IF(AL91&lt;=datos!$AD$12,datos!$AC$12,IF(AL91&lt;=datos!$AD$13,datos!$AC$13,IF(AL91&lt;=datos!$AD$14,datos!$AC$14,IF(AL91&lt;=datos!$AD$15,datos!$AC$15,"")))))</f>
        <v>Mayor</v>
      </c>
      <c r="AL91" s="109">
        <f t="shared" si="13"/>
        <v>0.8</v>
      </c>
      <c r="AM91" s="110" t="str">
        <f ca="1" t="shared" si="11"/>
        <v>Alto</v>
      </c>
      <c r="AN91" s="146"/>
      <c r="AO91" s="148"/>
      <c r="AP91" s="150"/>
      <c r="AQ91" s="152"/>
    </row>
    <row r="92" spans="1:43" ht="168">
      <c r="A92" s="154"/>
      <c r="B92" s="156"/>
      <c r="C92" s="156"/>
      <c r="D92" s="160"/>
      <c r="E92" s="156"/>
      <c r="F92" s="156"/>
      <c r="G92" s="156"/>
      <c r="H92" s="156"/>
      <c r="I92" s="156"/>
      <c r="J92" s="156"/>
      <c r="K92" s="156"/>
      <c r="L92" s="162"/>
      <c r="M92" s="152"/>
      <c r="N92" s="164"/>
      <c r="O92" s="166"/>
      <c r="P92" s="142"/>
      <c r="Q92" s="156"/>
      <c r="R92" s="158"/>
      <c r="S92" s="142" t="e">
        <f>IF(OR(#REF!=datos!$AB$10,#REF!=datos!$AB$16),"",VLOOKUP(#REF!,datos!$AA$10:$AC$21,3,0))</f>
        <v>#REF!</v>
      </c>
      <c r="T92" s="144"/>
      <c r="U92" s="96">
        <v>3</v>
      </c>
      <c r="V92" s="80" t="s">
        <v>954</v>
      </c>
      <c r="W92" s="79" t="s">
        <v>955</v>
      </c>
      <c r="X92" s="79" t="s">
        <v>956</v>
      </c>
      <c r="Y92" s="79" t="s">
        <v>957</v>
      </c>
      <c r="Z92" s="79" t="s">
        <v>958</v>
      </c>
      <c r="AA92" s="79" t="s">
        <v>959</v>
      </c>
      <c r="AB92" s="79" t="s">
        <v>960</v>
      </c>
      <c r="AC92" s="79" t="s">
        <v>961</v>
      </c>
      <c r="AD92" s="79" t="s">
        <v>962</v>
      </c>
      <c r="AE92" s="91" t="str">
        <f>IF(AF92="","",VLOOKUP(AF92,datos!$AT$6:$AU$9,2,0))</f>
        <v>Probabilidad</v>
      </c>
      <c r="AF92" s="80" t="s">
        <v>81</v>
      </c>
      <c r="AG92" s="80" t="s">
        <v>84</v>
      </c>
      <c r="AH92" s="88">
        <f>IF(AND(AF92="",AG92=""),"",IF(AF92="",0,VLOOKUP(AF92,datos!$AP$3:$AR$7,3,0))+IF(AG92="",0,VLOOKUP(AG92,datos!$AP$3:$AR$7,3,0)))</f>
        <v>0.3</v>
      </c>
      <c r="AI92" s="114" t="str">
        <f>IF(OR(AJ92="",AJ92=0),"",IF(AJ92&lt;=datos!$AC$3,datos!$AE$3,IF(AJ92&lt;=datos!$AC$4,datos!$AE$4,IF(AJ92&lt;=datos!$AC$5,datos!$AE$5,IF(AJ92&lt;=datos!$AC$6,datos!$AE$6,IF(AJ92&lt;=datos!$AC$7,datos!$AE$7,""))))))</f>
        <v>Muy Baja</v>
      </c>
      <c r="AJ92" s="109">
        <f t="shared" si="12"/>
        <v>0.1512</v>
      </c>
      <c r="AK92" s="110" t="str">
        <f>+IF(AL92&lt;=datos!$AD$11,datos!$AC$11,IF(AL92&lt;=datos!$AD$12,datos!$AC$12,IF(AL92&lt;=datos!$AD$13,datos!$AC$13,IF(AL92&lt;=datos!$AD$14,datos!$AC$14,IF(AL92&lt;=datos!$AD$15,datos!$AC$15,"")))))</f>
        <v>Mayor</v>
      </c>
      <c r="AL92" s="109">
        <f t="shared" si="13"/>
        <v>0.8</v>
      </c>
      <c r="AM92" s="110" t="str">
        <f ca="1" t="shared" si="11"/>
        <v>Alto</v>
      </c>
      <c r="AN92" s="146"/>
      <c r="AO92" s="148"/>
      <c r="AP92" s="150"/>
      <c r="AQ92" s="152"/>
    </row>
    <row r="93" spans="1:43" ht="132">
      <c r="A93" s="154"/>
      <c r="B93" s="156"/>
      <c r="C93" s="156"/>
      <c r="D93" s="160"/>
      <c r="E93" s="156"/>
      <c r="F93" s="156"/>
      <c r="G93" s="156"/>
      <c r="H93" s="156"/>
      <c r="I93" s="156"/>
      <c r="J93" s="156"/>
      <c r="K93" s="156"/>
      <c r="L93" s="162"/>
      <c r="M93" s="152"/>
      <c r="N93" s="164"/>
      <c r="O93" s="166"/>
      <c r="P93" s="142"/>
      <c r="Q93" s="156"/>
      <c r="R93" s="158"/>
      <c r="S93" s="142" t="e">
        <f>IF(OR(#REF!=datos!$AB$10,#REF!=datos!$AB$16),"",VLOOKUP(#REF!,datos!$AA$10:$AC$21,3,0))</f>
        <v>#REF!</v>
      </c>
      <c r="T93" s="144"/>
      <c r="U93" s="96">
        <v>4</v>
      </c>
      <c r="V93" s="80" t="s">
        <v>963</v>
      </c>
      <c r="W93" s="79" t="s">
        <v>964</v>
      </c>
      <c r="X93" s="79" t="s">
        <v>896</v>
      </c>
      <c r="Y93" s="79" t="s">
        <v>965</v>
      </c>
      <c r="Z93" s="79" t="s">
        <v>966</v>
      </c>
      <c r="AA93" s="79" t="s">
        <v>967</v>
      </c>
      <c r="AB93" s="79" t="s">
        <v>968</v>
      </c>
      <c r="AC93" s="79" t="s">
        <v>969</v>
      </c>
      <c r="AD93" s="79" t="s">
        <v>970</v>
      </c>
      <c r="AE93" s="91" t="str">
        <f>IF(AF93="","",VLOOKUP(AF93,datos!$AT$6:$AU$9,2,0))</f>
        <v>Probabilidad</v>
      </c>
      <c r="AF93" s="80" t="s">
        <v>80</v>
      </c>
      <c r="AG93" s="80" t="s">
        <v>83</v>
      </c>
      <c r="AH93" s="88">
        <f>IF(AND(AF93="",AG93=""),"",IF(AF93="",0,VLOOKUP(AF93,datos!$AP$3:$AR$7,3,0))+IF(AG93="",0,VLOOKUP(AG93,datos!$AP$3:$AR$7,3,0)))</f>
        <v>0.5</v>
      </c>
      <c r="AI93" s="114" t="str">
        <f>IF(OR(AJ93="",AJ93=0),"",IF(AJ93&lt;=datos!$AC$3,datos!$AE$3,IF(AJ93&lt;=datos!$AC$4,datos!$AE$4,IF(AJ93&lt;=datos!$AC$5,datos!$AE$5,IF(AJ93&lt;=datos!$AC$6,datos!$AE$6,IF(AJ93&lt;=datos!$AC$7,datos!$AE$7,""))))))</f>
        <v>Muy Baja</v>
      </c>
      <c r="AJ93" s="109">
        <f t="shared" si="12"/>
        <v>0.0756</v>
      </c>
      <c r="AK93" s="110" t="str">
        <f>+IF(AL93&lt;=datos!$AD$11,datos!$AC$11,IF(AL93&lt;=datos!$AD$12,datos!$AC$12,IF(AL93&lt;=datos!$AD$13,datos!$AC$13,IF(AL93&lt;=datos!$AD$14,datos!$AC$14,IF(AL93&lt;=datos!$AD$15,datos!$AC$15,"")))))</f>
        <v>Mayor</v>
      </c>
      <c r="AL93" s="109">
        <f t="shared" si="13"/>
        <v>0.8</v>
      </c>
      <c r="AM93" s="110" t="str">
        <f ca="1" t="shared" si="11"/>
        <v>Alto</v>
      </c>
      <c r="AN93" s="146"/>
      <c r="AO93" s="148"/>
      <c r="AP93" s="150"/>
      <c r="AQ93" s="152"/>
    </row>
    <row r="94" spans="1:43" ht="120.75" thickBot="1">
      <c r="A94" s="183"/>
      <c r="B94" s="184"/>
      <c r="C94" s="184"/>
      <c r="D94" s="185"/>
      <c r="E94" s="184"/>
      <c r="F94" s="184"/>
      <c r="G94" s="184"/>
      <c r="H94" s="184"/>
      <c r="I94" s="184"/>
      <c r="J94" s="184"/>
      <c r="K94" s="184"/>
      <c r="L94" s="186"/>
      <c r="M94" s="182"/>
      <c r="N94" s="187"/>
      <c r="O94" s="188"/>
      <c r="P94" s="177"/>
      <c r="Q94" s="184"/>
      <c r="R94" s="176"/>
      <c r="S94" s="177" t="e">
        <f>IF(OR(#REF!=datos!$AB$10,#REF!=datos!$AB$16),"",VLOOKUP(#REF!,datos!$AA$10:$AC$21,3,0))</f>
        <v>#REF!</v>
      </c>
      <c r="T94" s="178"/>
      <c r="U94" s="97">
        <v>5</v>
      </c>
      <c r="V94" s="86" t="s">
        <v>971</v>
      </c>
      <c r="W94" s="85" t="s">
        <v>972</v>
      </c>
      <c r="X94" s="85" t="s">
        <v>973</v>
      </c>
      <c r="Y94" s="85" t="s">
        <v>974</v>
      </c>
      <c r="Z94" s="85" t="s">
        <v>975</v>
      </c>
      <c r="AA94" s="85" t="s">
        <v>976</v>
      </c>
      <c r="AB94" s="85" t="s">
        <v>977</v>
      </c>
      <c r="AC94" s="85" t="s">
        <v>978</v>
      </c>
      <c r="AD94" s="85" t="s">
        <v>944</v>
      </c>
      <c r="AE94" s="93" t="str">
        <f>IF(AF94="","",VLOOKUP(AF94,datos!$AT$6:$AU$9,2,0))</f>
        <v>Probabilidad</v>
      </c>
      <c r="AF94" s="86" t="s">
        <v>80</v>
      </c>
      <c r="AG94" s="86" t="s">
        <v>84</v>
      </c>
      <c r="AH94" s="89">
        <f>IF(AND(AF94="",AG94=""),"",IF(AF94="",0,VLOOKUP(AF94,datos!$AP$3:$AR$7,3,0))+IF(AG94="",0,VLOOKUP(AG94,datos!$AP$3:$AR$7,3,0)))</f>
        <v>0.4</v>
      </c>
      <c r="AI94" s="115" t="str">
        <f>IF(OR(AJ94="",AJ94=0),"",IF(AJ94&lt;=datos!$AC$3,datos!$AE$3,IF(AJ94&lt;=datos!$AC$4,datos!$AE$4,IF(AJ94&lt;=datos!$AC$5,datos!$AE$5,IF(AJ94&lt;=datos!$AC$6,datos!$AE$6,IF(AJ94&lt;=datos!$AC$7,datos!$AE$7,""))))))</f>
        <v>Muy Baja</v>
      </c>
      <c r="AJ94" s="111">
        <f t="shared" si="12"/>
        <v>0.04536</v>
      </c>
      <c r="AK94" s="112" t="str">
        <f>+IF(AL94&lt;=datos!$AD$11,datos!$AC$11,IF(AL94&lt;=datos!$AD$12,datos!$AC$12,IF(AL94&lt;=datos!$AD$13,datos!$AC$13,IF(AL94&lt;=datos!$AD$14,datos!$AC$14,IF(AL94&lt;=datos!$AD$15,datos!$AC$15,"")))))</f>
        <v>Mayor</v>
      </c>
      <c r="AL94" s="111">
        <f t="shared" si="13"/>
        <v>0.8</v>
      </c>
      <c r="AM94" s="112" t="str">
        <f ca="1" t="shared" si="11"/>
        <v>Alto</v>
      </c>
      <c r="AN94" s="179"/>
      <c r="AO94" s="180"/>
      <c r="AP94" s="181"/>
      <c r="AQ94" s="182"/>
    </row>
    <row r="95" spans="1:43" ht="192">
      <c r="A95" s="153">
        <v>41</v>
      </c>
      <c r="B95" s="155" t="s">
        <v>38</v>
      </c>
      <c r="C95" s="155" t="s">
        <v>206</v>
      </c>
      <c r="D95" s="159" t="str">
        <f>_xlfn.IFERROR(VLOOKUP(B95,datos!$B$1:$C$21,2,0),"")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5" s="155" t="s">
        <v>55</v>
      </c>
      <c r="F95" s="155" t="s">
        <v>933</v>
      </c>
      <c r="G95" s="155" t="s">
        <v>934</v>
      </c>
      <c r="H95" s="155" t="s">
        <v>194</v>
      </c>
      <c r="I95" s="155"/>
      <c r="J95" s="155" t="s">
        <v>935</v>
      </c>
      <c r="K95" s="155" t="s">
        <v>162</v>
      </c>
      <c r="L95" s="161" t="s">
        <v>167</v>
      </c>
      <c r="M95" s="151" t="s">
        <v>12</v>
      </c>
      <c r="N95" s="163">
        <v>365</v>
      </c>
      <c r="O95" s="165" t="str">
        <f>_xlfn.IFERROR(VLOOKUP(P95,datos!$AC$2:$AE$7,3,0),"")</f>
        <v>Media</v>
      </c>
      <c r="P95" s="141">
        <f>+IF(OR(N95="",N95=0),"",IF(N95&lt;=datos!$AD$3,datos!$AC$3,IF(AND(N95&gt;datos!$AD$3,N95&lt;=datos!$AD$4),datos!$AC$4,IF(AND(N95&gt;datos!$AD$4,N95&lt;=datos!$AD$5),datos!$AC$5,IF(AND(N95&gt;datos!$AD$5,N95&lt;=datos!$AD$6),datos!$AC$6,IF(N95&gt;datos!$AD$7,datos!$AC$7,0))))))</f>
        <v>0.6</v>
      </c>
      <c r="Q95" s="155" t="s">
        <v>73</v>
      </c>
      <c r="R95" s="157" t="str">
        <f>_xlfn.IFERROR(VLOOKUP(Q95,datos!$AB$10:$AC$21,2,0),"")</f>
        <v>Mayor</v>
      </c>
      <c r="S95" s="141">
        <f>_xlfn.IFERROR(IF(OR(Q95=datos!$AB$10,Q95=datos!$AB$16),"",VLOOKUP(Q95,datos!$AB$10:$AD$21,3,0)),"")</f>
        <v>0.8</v>
      </c>
      <c r="T95" s="143" t="str">
        <f ca="1">_xlfn.IFERROR(INDIRECT("datos!"&amp;HLOOKUP(R95,calculo_imp,2,FALSE)&amp;VLOOKUP(O95,calculo_prob,2,FALSE)),"")</f>
        <v>Alto</v>
      </c>
      <c r="U95" s="95">
        <v>1</v>
      </c>
      <c r="V95" s="84" t="s">
        <v>979</v>
      </c>
      <c r="W95" s="83" t="s">
        <v>980</v>
      </c>
      <c r="X95" s="83" t="s">
        <v>354</v>
      </c>
      <c r="Y95" s="83" t="s">
        <v>981</v>
      </c>
      <c r="Z95" s="83" t="s">
        <v>982</v>
      </c>
      <c r="AA95" s="83" t="s">
        <v>983</v>
      </c>
      <c r="AB95" s="83" t="s">
        <v>984</v>
      </c>
      <c r="AC95" s="83" t="s">
        <v>985</v>
      </c>
      <c r="AD95" s="83" t="s">
        <v>986</v>
      </c>
      <c r="AE95" s="92" t="str">
        <f>IF(AF95="","",VLOOKUP(AF95,datos!$AT$6:$AU$9,2,0))</f>
        <v>Probabilidad</v>
      </c>
      <c r="AF95" s="84" t="s">
        <v>80</v>
      </c>
      <c r="AG95" s="84" t="s">
        <v>83</v>
      </c>
      <c r="AH95" s="87">
        <f>IF(AND(AF95="",AG95=""),"",IF(AF95="",0,VLOOKUP(AF95,datos!$AP$3:$AR$7,3,0))+IF(AG95="",0,VLOOKUP(AG95,datos!$AP$3:$AR$7,3,0)))</f>
        <v>0.5</v>
      </c>
      <c r="AI95" s="113" t="str">
        <f>IF(OR(AJ95="",AJ95=0),"",IF(AJ95&lt;=datos!$AC$3,datos!$AE$3,IF(AJ95&lt;=datos!$AC$4,datos!$AE$4,IF(AJ95&lt;=datos!$AC$5,datos!$AE$5,IF(AJ95&lt;=datos!$AC$6,datos!$AE$6,IF(AJ95&lt;=datos!$AC$7,datos!$AE$7,""))))))</f>
        <v>Baja</v>
      </c>
      <c r="AJ95" s="106">
        <f t="shared" si="12"/>
        <v>0.3</v>
      </c>
      <c r="AK95" s="107" t="str">
        <f>+IF(AL95&lt;=datos!$AD$11,datos!$AC$11,IF(AL95&lt;=datos!$AD$12,datos!$AC$12,IF(AL95&lt;=datos!$AD$13,datos!$AC$13,IF(AL95&lt;=datos!$AD$14,datos!$AC$14,IF(AL95&lt;=datos!$AD$15,datos!$AC$15,"")))))</f>
        <v>Mayor</v>
      </c>
      <c r="AL95" s="106">
        <f t="shared" si="13"/>
        <v>0.8</v>
      </c>
      <c r="AM95" s="107" t="str">
        <f ca="1" t="shared" si="11"/>
        <v>Alto</v>
      </c>
      <c r="AN95" s="145" t="s">
        <v>92</v>
      </c>
      <c r="AO95" s="147" t="s">
        <v>995</v>
      </c>
      <c r="AP95" s="149" t="s">
        <v>996</v>
      </c>
      <c r="AQ95" s="151" t="s">
        <v>997</v>
      </c>
    </row>
    <row r="96" spans="1:43" ht="204.75" thickBot="1">
      <c r="A96" s="154"/>
      <c r="B96" s="156"/>
      <c r="C96" s="156"/>
      <c r="D96" s="160"/>
      <c r="E96" s="156"/>
      <c r="F96" s="156"/>
      <c r="G96" s="156"/>
      <c r="H96" s="156"/>
      <c r="I96" s="156"/>
      <c r="J96" s="156"/>
      <c r="K96" s="156"/>
      <c r="L96" s="162"/>
      <c r="M96" s="152"/>
      <c r="N96" s="164"/>
      <c r="O96" s="166"/>
      <c r="P96" s="142"/>
      <c r="Q96" s="156"/>
      <c r="R96" s="158"/>
      <c r="S96" s="142" t="e">
        <f>IF(OR(#REF!=datos!$AB$10,#REF!=datos!$AB$16),"",VLOOKUP(#REF!,datos!$AA$10:$AC$21,3,0))</f>
        <v>#REF!</v>
      </c>
      <c r="T96" s="144"/>
      <c r="U96" s="96">
        <v>2</v>
      </c>
      <c r="V96" s="80" t="s">
        <v>987</v>
      </c>
      <c r="W96" s="79" t="s">
        <v>980</v>
      </c>
      <c r="X96" s="79" t="s">
        <v>354</v>
      </c>
      <c r="Y96" s="79" t="s">
        <v>988</v>
      </c>
      <c r="Z96" s="79" t="s">
        <v>989</v>
      </c>
      <c r="AA96" s="79" t="s">
        <v>990</v>
      </c>
      <c r="AB96" s="79" t="s">
        <v>991</v>
      </c>
      <c r="AC96" s="79" t="s">
        <v>985</v>
      </c>
      <c r="AD96" s="79" t="s">
        <v>986</v>
      </c>
      <c r="AE96" s="91" t="str">
        <f>IF(AF96="","",VLOOKUP(AF96,datos!$AT$6:$AU$9,2,0))</f>
        <v>Probabilidad</v>
      </c>
      <c r="AF96" s="80" t="s">
        <v>81</v>
      </c>
      <c r="AG96" s="80" t="s">
        <v>83</v>
      </c>
      <c r="AH96" s="88">
        <f>IF(AND(AF96="",AG96=""),"",IF(AF96="",0,VLOOKUP(AF96,datos!$AP$3:$AR$7,3,0))+IF(AG96="",0,VLOOKUP(AG96,datos!$AP$3:$AR$7,3,0)))</f>
        <v>0.4</v>
      </c>
      <c r="AI96" s="114" t="str">
        <f>IF(OR(AJ96="",AJ96=0),"",IF(AJ96&lt;=datos!$AC$3,datos!$AE$3,IF(AJ96&lt;=datos!$AC$4,datos!$AE$4,IF(AJ96&lt;=datos!$AC$5,datos!$AE$5,IF(AJ96&lt;=datos!$AC$6,datos!$AE$6,IF(AJ96&lt;=datos!$AC$7,datos!$AE$7,""))))))</f>
        <v>Muy Baja</v>
      </c>
      <c r="AJ96" s="109">
        <f t="shared" si="12"/>
        <v>0.18</v>
      </c>
      <c r="AK96" s="110" t="str">
        <f>+IF(AL96&lt;=datos!$AD$11,datos!$AC$11,IF(AL96&lt;=datos!$AD$12,datos!$AC$12,IF(AL96&lt;=datos!$AD$13,datos!$AC$13,IF(AL96&lt;=datos!$AD$14,datos!$AC$14,IF(AL96&lt;=datos!$AD$15,datos!$AC$15,"")))))</f>
        <v>Mayor</v>
      </c>
      <c r="AL96" s="109">
        <f t="shared" si="13"/>
        <v>0.8</v>
      </c>
      <c r="AM96" s="110" t="str">
        <f ca="1" t="shared" si="11"/>
        <v>Alto</v>
      </c>
      <c r="AN96" s="146"/>
      <c r="AO96" s="148"/>
      <c r="AP96" s="150"/>
      <c r="AQ96" s="152"/>
    </row>
    <row r="97" spans="1:43" ht="48">
      <c r="A97" s="170">
        <v>42</v>
      </c>
      <c r="B97" s="171" t="s">
        <v>41</v>
      </c>
      <c r="C97" s="155" t="s">
        <v>209</v>
      </c>
      <c r="D97" s="159"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171" t="s">
        <v>54</v>
      </c>
      <c r="F97" s="171" t="s">
        <v>998</v>
      </c>
      <c r="G97" s="171" t="s">
        <v>999</v>
      </c>
      <c r="H97" s="155" t="s">
        <v>194</v>
      </c>
      <c r="I97" s="155"/>
      <c r="J97" s="171" t="s">
        <v>1000</v>
      </c>
      <c r="K97" s="171" t="s">
        <v>159</v>
      </c>
      <c r="L97" s="172" t="s">
        <v>167</v>
      </c>
      <c r="M97" s="173" t="s">
        <v>12</v>
      </c>
      <c r="N97" s="174">
        <v>240</v>
      </c>
      <c r="O97" s="175" t="str">
        <f>_xlfn.IFERROR(VLOOKUP(P97,datos!$AC$2:$AE$7,3,0),"")</f>
        <v>Media</v>
      </c>
      <c r="P97" s="168">
        <f>+IF(OR(N97="",N97=0),"",IF(N97&lt;=datos!$AD$3,datos!$AC$3,IF(AND(N97&gt;datos!$AD$3,N97&lt;=datos!$AD$4),datos!$AC$4,IF(AND(N97&gt;datos!$AD$4,N97&lt;=datos!$AD$5),datos!$AC$5,IF(AND(N97&gt;datos!$AD$5,N97&lt;=datos!$AD$6),datos!$AC$6,IF(N97&gt;datos!$AD$7,datos!$AC$7,0))))))</f>
        <v>0.6</v>
      </c>
      <c r="Q97" s="171" t="s">
        <v>145</v>
      </c>
      <c r="R97" s="167" t="str">
        <f>_xlfn.IFERROR(VLOOKUP(Q97,datos!$AB$10:$AC$21,2,0),"")</f>
        <v>Moderado</v>
      </c>
      <c r="S97" s="168">
        <f>_xlfn.IFERROR(IF(OR(Q97=datos!$AB$10,Q97=datos!$AB$16),"",VLOOKUP(Q97,datos!$AB$10:$AD$21,3,0)),"")</f>
        <v>0.6</v>
      </c>
      <c r="T97" s="169" t="str">
        <f ca="1">_xlfn.IFERROR(INDIRECT("datos!"&amp;HLOOKUP(R97,calculo_imp,2,FALSE)&amp;VLOOKUP(O97,calculo_prob,2,FALSE)),"")</f>
        <v>Moderado</v>
      </c>
      <c r="U97" s="98">
        <v>1</v>
      </c>
      <c r="V97" s="82" t="s">
        <v>1026</v>
      </c>
      <c r="W97" s="81" t="s">
        <v>353</v>
      </c>
      <c r="X97" s="81" t="s">
        <v>909</v>
      </c>
      <c r="Y97" s="81" t="s">
        <v>1027</v>
      </c>
      <c r="Z97" s="81" t="s">
        <v>1028</v>
      </c>
      <c r="AA97" s="81" t="s">
        <v>1029</v>
      </c>
      <c r="AB97" s="81" t="s">
        <v>1030</v>
      </c>
      <c r="AC97" s="81" t="s">
        <v>1031</v>
      </c>
      <c r="AD97" s="81" t="s">
        <v>1032</v>
      </c>
      <c r="AE97" s="90" t="str">
        <f>IF(AF97="","",VLOOKUP(AF97,datos!$AT$6:$AU$9,2,0))</f>
        <v>Probabilidad</v>
      </c>
      <c r="AF97" s="82" t="s">
        <v>80</v>
      </c>
      <c r="AG97" s="82" t="s">
        <v>84</v>
      </c>
      <c r="AH97" s="87">
        <f>IF(AND(AF97="",AG97=""),"",IF(AF97="",0,VLOOKUP(AF97,datos!$AP$3:$AR$7,3,0))+IF(AG97="",0,VLOOKUP(AG97,datos!$AP$3:$AR$7,3,0)))</f>
        <v>0.4</v>
      </c>
      <c r="AI97" s="113" t="str">
        <f>IF(OR(AJ97="",AJ97=0),"",IF(AJ97&lt;=datos!$AC$3,datos!$AE$3,IF(AJ97&lt;=datos!$AC$4,datos!$AE$4,IF(AJ97&lt;=datos!$AC$5,datos!$AE$5,IF(AJ97&lt;=datos!$AC$6,datos!$AE$6,IF(AJ97&lt;=datos!$AC$7,datos!$AE$7,""))))))</f>
        <v>Baja</v>
      </c>
      <c r="AJ97" s="106">
        <f>IF(AE97="","",IF(U97=1,IF(AE97="Probabilidad",P97-(P97*AH97),P97),IF(AE97="Probabilidad",#REF!-(#REF!*AH97),#REF!)))</f>
        <v>0.36</v>
      </c>
      <c r="AK97" s="107" t="str">
        <f>+IF(AL97&lt;=datos!$AD$11,datos!$AC$11,IF(AL97&lt;=datos!$AD$12,datos!$AC$12,IF(AL97&lt;=datos!$AD$13,datos!$AC$13,IF(AL97&lt;=datos!$AD$14,datos!$AC$14,IF(AL97&lt;=datos!$AD$15,datos!$AC$15,"")))))</f>
        <v>Moderado</v>
      </c>
      <c r="AL97" s="106">
        <f>IF(AE97="","",IF(U97=1,IF(AE97="Impacto",S97-(S97*AH97),S97),IF(AE97="Impacto",#REF!-(#REF!*AH97),#REF!)))</f>
        <v>0.6</v>
      </c>
      <c r="AM97" s="107" t="str">
        <f ca="1" t="shared" si="11"/>
        <v>Moderado</v>
      </c>
      <c r="AN97" s="145" t="s">
        <v>92</v>
      </c>
      <c r="AO97" s="147" t="s">
        <v>1150</v>
      </c>
      <c r="AP97" s="149">
        <v>45321</v>
      </c>
      <c r="AQ97" s="151" t="s">
        <v>1151</v>
      </c>
    </row>
    <row r="98" spans="1:43" ht="48.75" thickBot="1">
      <c r="A98" s="154"/>
      <c r="B98" s="156"/>
      <c r="C98" s="156"/>
      <c r="D98" s="160"/>
      <c r="E98" s="156"/>
      <c r="F98" s="156"/>
      <c r="G98" s="156"/>
      <c r="H98" s="156"/>
      <c r="I98" s="156"/>
      <c r="J98" s="156"/>
      <c r="K98" s="156"/>
      <c r="L98" s="162"/>
      <c r="M98" s="152"/>
      <c r="N98" s="164"/>
      <c r="O98" s="166"/>
      <c r="P98" s="142"/>
      <c r="Q98" s="156"/>
      <c r="R98" s="158"/>
      <c r="S98" s="142" t="e">
        <f>IF(OR(#REF!=datos!$AB$10,#REF!=datos!$AB$16),"",VLOOKUP(#REF!,datos!$AA$10:$AC$21,3,0))</f>
        <v>#REF!</v>
      </c>
      <c r="T98" s="144"/>
      <c r="U98" s="96">
        <v>2</v>
      </c>
      <c r="V98" s="80" t="s">
        <v>1033</v>
      </c>
      <c r="W98" s="79" t="s">
        <v>1034</v>
      </c>
      <c r="X98" s="79" t="s">
        <v>279</v>
      </c>
      <c r="Y98" s="79" t="s">
        <v>1035</v>
      </c>
      <c r="Z98" s="79" t="s">
        <v>1036</v>
      </c>
      <c r="AA98" s="79" t="s">
        <v>1037</v>
      </c>
      <c r="AB98" s="79" t="s">
        <v>1038</v>
      </c>
      <c r="AC98" s="79" t="s">
        <v>1039</v>
      </c>
      <c r="AD98" s="79" t="s">
        <v>1032</v>
      </c>
      <c r="AE98" s="91" t="str">
        <f>IF(AF98="","",VLOOKUP(AF98,datos!$AT$6:$AU$9,2,0))</f>
        <v>Probabilidad</v>
      </c>
      <c r="AF98" s="80" t="s">
        <v>80</v>
      </c>
      <c r="AG98" s="80" t="s">
        <v>84</v>
      </c>
      <c r="AH98" s="88">
        <f>IF(AND(AF98="",AG98=""),"",IF(AF98="",0,VLOOKUP(AF98,datos!$AP$3:$AR$7,3,0))+IF(AG98="",0,VLOOKUP(AG98,datos!$AP$3:$AR$7,3,0)))</f>
        <v>0.4</v>
      </c>
      <c r="AI98" s="114" t="str">
        <f>IF(OR(AJ98="",AJ98=0),"",IF(AJ98&lt;=datos!$AC$3,datos!$AE$3,IF(AJ98&lt;=datos!$AC$4,datos!$AE$4,IF(AJ98&lt;=datos!$AC$5,datos!$AE$5,IF(AJ98&lt;=datos!$AC$6,datos!$AE$6,IF(AJ98&lt;=datos!$AC$7,datos!$AE$7,""))))))</f>
        <v>Baja</v>
      </c>
      <c r="AJ98" s="109">
        <f t="shared" si="12"/>
        <v>0.216</v>
      </c>
      <c r="AK98" s="110" t="str">
        <f>+IF(AL98&lt;=datos!$AD$11,datos!$AC$11,IF(AL98&lt;=datos!$AD$12,datos!$AC$12,IF(AL98&lt;=datos!$AD$13,datos!$AC$13,IF(AL98&lt;=datos!$AD$14,datos!$AC$14,IF(AL98&lt;=datos!$AD$15,datos!$AC$15,"")))))</f>
        <v>Moderado</v>
      </c>
      <c r="AL98" s="109">
        <f t="shared" si="13"/>
        <v>0.6</v>
      </c>
      <c r="AM98" s="110" t="str">
        <f ca="1" t="shared" si="11"/>
        <v>Moderado</v>
      </c>
      <c r="AN98" s="146"/>
      <c r="AO98" s="148"/>
      <c r="AP98" s="150"/>
      <c r="AQ98" s="152"/>
    </row>
    <row r="99" spans="1:43" ht="60">
      <c r="A99" s="153">
        <v>43</v>
      </c>
      <c r="B99" s="155" t="s">
        <v>41</v>
      </c>
      <c r="C99" s="155" t="s">
        <v>209</v>
      </c>
      <c r="D99" s="159"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155" t="s">
        <v>54</v>
      </c>
      <c r="F99" s="155" t="s">
        <v>1001</v>
      </c>
      <c r="G99" s="155" t="s">
        <v>1002</v>
      </c>
      <c r="H99" s="155" t="s">
        <v>194</v>
      </c>
      <c r="I99" s="155"/>
      <c r="J99" s="155" t="s">
        <v>1003</v>
      </c>
      <c r="K99" s="155" t="s">
        <v>155</v>
      </c>
      <c r="L99" s="161" t="s">
        <v>167</v>
      </c>
      <c r="M99" s="151" t="s">
        <v>12</v>
      </c>
      <c r="N99" s="163">
        <v>240</v>
      </c>
      <c r="O99" s="165" t="str">
        <f>_xlfn.IFERROR(VLOOKUP(P99,datos!$AC$2:$AE$7,3,0),"")</f>
        <v>Media</v>
      </c>
      <c r="P99" s="141">
        <f>+IF(OR(N99="",N99=0),"",IF(N99&lt;=datos!$AD$3,datos!$AC$3,IF(AND(N99&gt;datos!$AD$3,N99&lt;=datos!$AD$4),datos!$AC$4,IF(AND(N99&gt;datos!$AD$4,N99&lt;=datos!$AD$5),datos!$AC$5,IF(AND(N99&gt;datos!$AD$5,N99&lt;=datos!$AD$6),datos!$AC$6,IF(N99&gt;datos!$AD$7,datos!$AC$7,0))))))</f>
        <v>0.6</v>
      </c>
      <c r="Q99" s="155" t="s">
        <v>150</v>
      </c>
      <c r="R99" s="157" t="str">
        <f>_xlfn.IFERROR(VLOOKUP(Q99,datos!$AB$10:$AC$21,2,0),"")</f>
        <v>Mayor</v>
      </c>
      <c r="S99" s="141">
        <f>_xlfn.IFERROR(IF(OR(Q99=datos!$AB$10,Q99=datos!$AB$16),"",VLOOKUP(Q99,datos!$AB$10:$AD$21,3,0)),"")</f>
        <v>0.8</v>
      </c>
      <c r="T99" s="143" t="str">
        <f ca="1">_xlfn.IFERROR(INDIRECT("datos!"&amp;HLOOKUP(R99,calculo_imp,2,FALSE)&amp;VLOOKUP(O99,calculo_prob,2,FALSE)),"")</f>
        <v>Alto</v>
      </c>
      <c r="U99" s="95">
        <v>1</v>
      </c>
      <c r="V99" s="84" t="s">
        <v>1040</v>
      </c>
      <c r="W99" s="83" t="s">
        <v>1041</v>
      </c>
      <c r="X99" s="83" t="s">
        <v>279</v>
      </c>
      <c r="Y99" s="83" t="s">
        <v>1042</v>
      </c>
      <c r="Z99" s="83" t="s">
        <v>1043</v>
      </c>
      <c r="AA99" s="83" t="s">
        <v>1044</v>
      </c>
      <c r="AB99" s="83" t="s">
        <v>1045</v>
      </c>
      <c r="AC99" s="83" t="s">
        <v>392</v>
      </c>
      <c r="AD99" s="83" t="s">
        <v>1032</v>
      </c>
      <c r="AE99" s="92" t="str">
        <f>IF(AF99="","",VLOOKUP(AF99,datos!$AT$6:$AU$9,2,0))</f>
        <v>Probabilidad</v>
      </c>
      <c r="AF99" s="84" t="s">
        <v>80</v>
      </c>
      <c r="AG99" s="84" t="s">
        <v>84</v>
      </c>
      <c r="AH99" s="87">
        <f>IF(AND(AF99="",AG99=""),"",IF(AF99="",0,VLOOKUP(AF99,datos!$AP$3:$AR$7,3,0))+IF(AG99="",0,VLOOKUP(AG99,datos!$AP$3:$AR$7,3,0)))</f>
        <v>0.4</v>
      </c>
      <c r="AI99" s="113" t="str">
        <f>IF(OR(AJ99="",AJ99=0),"",IF(AJ99&lt;=datos!$AC$3,datos!$AE$3,IF(AJ99&lt;=datos!$AC$4,datos!$AE$4,IF(AJ99&lt;=datos!$AC$5,datos!$AE$5,IF(AJ99&lt;=datos!$AC$6,datos!$AE$6,IF(AJ99&lt;=datos!$AC$7,datos!$AE$7,""))))))</f>
        <v>Baja</v>
      </c>
      <c r="AJ99" s="106">
        <f>IF(AE99="","",IF(U99=1,IF(AE99="Probabilidad",P99-(P99*AH99),P99),IF(AE99="Probabilidad",#REF!-(#REF!*AH99),#REF!)))</f>
        <v>0.36</v>
      </c>
      <c r="AK99" s="107" t="str">
        <f>+IF(AL99&lt;=datos!$AD$11,datos!$AC$11,IF(AL99&lt;=datos!$AD$12,datos!$AC$12,IF(AL99&lt;=datos!$AD$13,datos!$AC$13,IF(AL99&lt;=datos!$AD$14,datos!$AC$14,IF(AL99&lt;=datos!$AD$15,datos!$AC$15,"")))))</f>
        <v>Mayor</v>
      </c>
      <c r="AL99" s="106">
        <f>IF(AE99="","",IF(U99=1,IF(AE99="Impacto",S99-(S99*AH99),S99),IF(AE99="Impacto",#REF!-(#REF!*AH99),#REF!)))</f>
        <v>0.8</v>
      </c>
      <c r="AM99" s="107" t="str">
        <f ca="1" t="shared" si="11"/>
        <v>Alto</v>
      </c>
      <c r="AN99" s="145" t="s">
        <v>92</v>
      </c>
      <c r="AO99" s="147" t="s">
        <v>1152</v>
      </c>
      <c r="AP99" s="149">
        <v>45290</v>
      </c>
      <c r="AQ99" s="151" t="s">
        <v>1153</v>
      </c>
    </row>
    <row r="100" spans="1:43" ht="60.75" thickBot="1">
      <c r="A100" s="154"/>
      <c r="B100" s="156"/>
      <c r="C100" s="156"/>
      <c r="D100" s="160"/>
      <c r="E100" s="156"/>
      <c r="F100" s="156"/>
      <c r="G100" s="156"/>
      <c r="H100" s="156"/>
      <c r="I100" s="156"/>
      <c r="J100" s="156"/>
      <c r="K100" s="156"/>
      <c r="L100" s="162"/>
      <c r="M100" s="152"/>
      <c r="N100" s="164"/>
      <c r="O100" s="166"/>
      <c r="P100" s="142"/>
      <c r="Q100" s="156"/>
      <c r="R100" s="158"/>
      <c r="S100" s="142" t="e">
        <f>IF(OR(#REF!=datos!$AB$10,#REF!=datos!$AB$16),"",VLOOKUP(#REF!,datos!$AA$10:$AC$21,3,0))</f>
        <v>#REF!</v>
      </c>
      <c r="T100" s="144"/>
      <c r="U100" s="96">
        <v>2</v>
      </c>
      <c r="V100" s="80" t="s">
        <v>1046</v>
      </c>
      <c r="W100" s="79" t="s">
        <v>1047</v>
      </c>
      <c r="X100" s="79" t="s">
        <v>279</v>
      </c>
      <c r="Y100" s="79" t="s">
        <v>1048</v>
      </c>
      <c r="Z100" s="79" t="s">
        <v>1049</v>
      </c>
      <c r="AA100" s="79" t="s">
        <v>1050</v>
      </c>
      <c r="AB100" s="79" t="s">
        <v>1051</v>
      </c>
      <c r="AC100" s="79" t="s">
        <v>1052</v>
      </c>
      <c r="AD100" s="79" t="s">
        <v>1032</v>
      </c>
      <c r="AE100" s="91" t="str">
        <f>IF(AF100="","",VLOOKUP(AF100,datos!$AT$6:$AU$9,2,0))</f>
        <v>Probabilidad</v>
      </c>
      <c r="AF100" s="80" t="s">
        <v>80</v>
      </c>
      <c r="AG100" s="80" t="s">
        <v>84</v>
      </c>
      <c r="AH100" s="88">
        <f>IF(AND(AF100="",AG100=""),"",IF(AF100="",0,VLOOKUP(AF100,datos!$AP$3:$AR$7,3,0))+IF(AG100="",0,VLOOKUP(AG100,datos!$AP$3:$AR$7,3,0)))</f>
        <v>0.4</v>
      </c>
      <c r="AI100" s="114" t="str">
        <f>IF(OR(AJ100="",AJ100=0),"",IF(AJ100&lt;=datos!$AC$3,datos!$AE$3,IF(AJ100&lt;=datos!$AC$4,datos!$AE$4,IF(AJ100&lt;=datos!$AC$5,datos!$AE$5,IF(AJ100&lt;=datos!$AC$6,datos!$AE$6,IF(AJ100&lt;=datos!$AC$7,datos!$AE$7,""))))))</f>
        <v>Baja</v>
      </c>
      <c r="AJ100" s="109">
        <f t="shared" si="12"/>
        <v>0.216</v>
      </c>
      <c r="AK100" s="110" t="str">
        <f>+IF(AL100&lt;=datos!$AD$11,datos!$AC$11,IF(AL100&lt;=datos!$AD$12,datos!$AC$12,IF(AL100&lt;=datos!$AD$13,datos!$AC$13,IF(AL100&lt;=datos!$AD$14,datos!$AC$14,IF(AL100&lt;=datos!$AD$15,datos!$AC$15,"")))))</f>
        <v>Mayor</v>
      </c>
      <c r="AL100" s="109">
        <f t="shared" si="13"/>
        <v>0.8</v>
      </c>
      <c r="AM100" s="110" t="str">
        <f ca="1" t="shared" si="11"/>
        <v>Alto</v>
      </c>
      <c r="AN100" s="146"/>
      <c r="AO100" s="148"/>
      <c r="AP100" s="150"/>
      <c r="AQ100" s="152"/>
    </row>
    <row r="101" spans="1:43" ht="48">
      <c r="A101" s="153">
        <v>44</v>
      </c>
      <c r="B101" s="155" t="s">
        <v>41</v>
      </c>
      <c r="C101" s="155" t="s">
        <v>209</v>
      </c>
      <c r="D101" s="159" t="str">
        <f>_xlfn.IFERROR(VLOOKUP(B101,datos!$B$1:$C$21,2,0),"")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1" s="155" t="s">
        <v>54</v>
      </c>
      <c r="F101" s="155" t="s">
        <v>1004</v>
      </c>
      <c r="G101" s="155" t="s">
        <v>1005</v>
      </c>
      <c r="H101" s="155" t="s">
        <v>194</v>
      </c>
      <c r="I101" s="155"/>
      <c r="J101" s="155" t="s">
        <v>1006</v>
      </c>
      <c r="K101" s="155" t="s">
        <v>155</v>
      </c>
      <c r="L101" s="161" t="s">
        <v>167</v>
      </c>
      <c r="M101" s="151" t="s">
        <v>12</v>
      </c>
      <c r="N101" s="163">
        <v>240</v>
      </c>
      <c r="O101" s="165" t="str">
        <f>_xlfn.IFERROR(VLOOKUP(P101,datos!$AC$2:$AE$7,3,0),"")</f>
        <v>Media</v>
      </c>
      <c r="P101" s="141">
        <f>+IF(OR(N101="",N101=0),"",IF(N101&lt;=datos!$AD$3,datos!$AC$3,IF(AND(N101&gt;datos!$AD$3,N101&lt;=datos!$AD$4),datos!$AC$4,IF(AND(N101&gt;datos!$AD$4,N101&lt;=datos!$AD$5),datos!$AC$5,IF(AND(N101&gt;datos!$AD$5,N101&lt;=datos!$AD$6),datos!$AC$6,IF(N101&gt;datos!$AD$7,datos!$AC$7,0))))))</f>
        <v>0.6</v>
      </c>
      <c r="Q101" s="155" t="s">
        <v>145</v>
      </c>
      <c r="R101" s="157" t="str">
        <f>_xlfn.IFERROR(VLOOKUP(Q101,datos!$AB$10:$AC$21,2,0),"")</f>
        <v>Moderado</v>
      </c>
      <c r="S101" s="141">
        <f>_xlfn.IFERROR(IF(OR(Q101=datos!$AB$10,Q101=datos!$AB$16),"",VLOOKUP(Q101,datos!$AB$10:$AD$21,3,0)),"")</f>
        <v>0.6</v>
      </c>
      <c r="T101" s="143" t="str">
        <f ca="1">_xlfn.IFERROR(INDIRECT("datos!"&amp;HLOOKUP(R101,calculo_imp,2,FALSE)&amp;VLOOKUP(O101,calculo_prob,2,FALSE)),"")</f>
        <v>Moderado</v>
      </c>
      <c r="U101" s="95">
        <v>1</v>
      </c>
      <c r="V101" s="84" t="s">
        <v>1026</v>
      </c>
      <c r="W101" s="83" t="s">
        <v>1053</v>
      </c>
      <c r="X101" s="83" t="s">
        <v>909</v>
      </c>
      <c r="Y101" s="83" t="s">
        <v>1027</v>
      </c>
      <c r="Z101" s="83" t="s">
        <v>1028</v>
      </c>
      <c r="AA101" s="83" t="s">
        <v>1029</v>
      </c>
      <c r="AB101" s="83" t="s">
        <v>1054</v>
      </c>
      <c r="AC101" s="83" t="s">
        <v>1031</v>
      </c>
      <c r="AD101" s="83" t="s">
        <v>1032</v>
      </c>
      <c r="AE101" s="92" t="str">
        <f>IF(AF101="","",VLOOKUP(AF101,datos!$AT$6:$AU$9,2,0))</f>
        <v>Probabilidad</v>
      </c>
      <c r="AF101" s="84" t="s">
        <v>80</v>
      </c>
      <c r="AG101" s="84" t="s">
        <v>84</v>
      </c>
      <c r="AH101" s="87">
        <f>IF(AND(AF101="",AG101=""),"",IF(AF101="",0,VLOOKUP(AF101,datos!$AP$3:$AR$7,3,0))+IF(AG101="",0,VLOOKUP(AG101,datos!$AP$3:$AR$7,3,0)))</f>
        <v>0.4</v>
      </c>
      <c r="AI101" s="113" t="str">
        <f>IF(OR(AJ101="",AJ101=0),"",IF(AJ101&lt;=datos!$AC$3,datos!$AE$3,IF(AJ101&lt;=datos!$AC$4,datos!$AE$4,IF(AJ101&lt;=datos!$AC$5,datos!$AE$5,IF(AJ101&lt;=datos!$AC$6,datos!$AE$6,IF(AJ101&lt;=datos!$AC$7,datos!$AE$7,""))))))</f>
        <v>Baja</v>
      </c>
      <c r="AJ101" s="106">
        <f>IF(AE101="","",IF(U101=1,IF(AE101="Probabilidad",P101-(P101*AH101),P101),IF(AE101="Probabilidad",#REF!-(#REF!*AH101),#REF!)))</f>
        <v>0.36</v>
      </c>
      <c r="AK101" s="107" t="str">
        <f>+IF(AL101&lt;=datos!$AD$11,datos!$AC$11,IF(AL101&lt;=datos!$AD$12,datos!$AC$12,IF(AL101&lt;=datos!$AD$13,datos!$AC$13,IF(AL101&lt;=datos!$AD$14,datos!$AC$14,IF(AL101&lt;=datos!$AD$15,datos!$AC$15,"")))))</f>
        <v>Moderado</v>
      </c>
      <c r="AL101" s="106">
        <f>IF(AE101="","",IF(U101=1,IF(AE101="Impacto",S101-(S101*AH101),S101),IF(AE101="Impacto",#REF!-(#REF!*AH101),#REF!)))</f>
        <v>0.6</v>
      </c>
      <c r="AM101" s="107" t="str">
        <f ca="1" t="shared" si="11"/>
        <v>Moderado</v>
      </c>
      <c r="AN101" s="145" t="s">
        <v>92</v>
      </c>
      <c r="AO101" s="147" t="s">
        <v>1154</v>
      </c>
      <c r="AP101" s="149">
        <v>45290</v>
      </c>
      <c r="AQ101" s="151" t="s">
        <v>1155</v>
      </c>
    </row>
    <row r="102" spans="1:43" ht="60.75" thickBot="1">
      <c r="A102" s="154"/>
      <c r="B102" s="156"/>
      <c r="C102" s="156"/>
      <c r="D102" s="160"/>
      <c r="E102" s="156"/>
      <c r="F102" s="156"/>
      <c r="G102" s="156"/>
      <c r="H102" s="156"/>
      <c r="I102" s="156"/>
      <c r="J102" s="156"/>
      <c r="K102" s="156"/>
      <c r="L102" s="162"/>
      <c r="M102" s="152"/>
      <c r="N102" s="164"/>
      <c r="O102" s="166"/>
      <c r="P102" s="142"/>
      <c r="Q102" s="156"/>
      <c r="R102" s="158"/>
      <c r="S102" s="142" t="e">
        <f>IF(OR(#REF!=datos!$AB$10,#REF!=datos!$AB$16),"",VLOOKUP(#REF!,datos!$AA$10:$AC$21,3,0))</f>
        <v>#REF!</v>
      </c>
      <c r="T102" s="144"/>
      <c r="U102" s="96">
        <v>2</v>
      </c>
      <c r="V102" s="80" t="s">
        <v>1055</v>
      </c>
      <c r="W102" s="79" t="s">
        <v>1056</v>
      </c>
      <c r="X102" s="79" t="s">
        <v>279</v>
      </c>
      <c r="Y102" s="79" t="s">
        <v>1057</v>
      </c>
      <c r="Z102" s="79" t="s">
        <v>1058</v>
      </c>
      <c r="AA102" s="79" t="s">
        <v>1059</v>
      </c>
      <c r="AB102" s="79" t="s">
        <v>1060</v>
      </c>
      <c r="AC102" s="79" t="s">
        <v>1061</v>
      </c>
      <c r="AD102" s="79" t="s">
        <v>1032</v>
      </c>
      <c r="AE102" s="91" t="str">
        <f>IF(AF102="","",VLOOKUP(AF102,datos!$AT$6:$AU$9,2,0))</f>
        <v>Probabilidad</v>
      </c>
      <c r="AF102" s="80" t="s">
        <v>80</v>
      </c>
      <c r="AG102" s="80" t="s">
        <v>84</v>
      </c>
      <c r="AH102" s="88">
        <f>IF(AND(AF102="",AG102=""),"",IF(AF102="",0,VLOOKUP(AF102,datos!$AP$3:$AR$7,3,0))+IF(AG102="",0,VLOOKUP(AG102,datos!$AP$3:$AR$7,3,0)))</f>
        <v>0.4</v>
      </c>
      <c r="AI102" s="114" t="str">
        <f>IF(OR(AJ102="",AJ102=0),"",IF(AJ102&lt;=datos!$AC$3,datos!$AE$3,IF(AJ102&lt;=datos!$AC$4,datos!$AE$4,IF(AJ102&lt;=datos!$AC$5,datos!$AE$5,IF(AJ102&lt;=datos!$AC$6,datos!$AE$6,IF(AJ102&lt;=datos!$AC$7,datos!$AE$7,""))))))</f>
        <v>Baja</v>
      </c>
      <c r="AJ102" s="109">
        <f t="shared" si="12"/>
        <v>0.216</v>
      </c>
      <c r="AK102" s="110" t="str">
        <f>+IF(AL102&lt;=datos!$AD$11,datos!$AC$11,IF(AL102&lt;=datos!$AD$12,datos!$AC$12,IF(AL102&lt;=datos!$AD$13,datos!$AC$13,IF(AL102&lt;=datos!$AD$14,datos!$AC$14,IF(AL102&lt;=datos!$AD$15,datos!$AC$15,"")))))</f>
        <v>Moderado</v>
      </c>
      <c r="AL102" s="109">
        <f t="shared" si="13"/>
        <v>0.6</v>
      </c>
      <c r="AM102" s="110" t="str">
        <f ca="1" t="shared" si="11"/>
        <v>Moderado</v>
      </c>
      <c r="AN102" s="146"/>
      <c r="AO102" s="148"/>
      <c r="AP102" s="150"/>
      <c r="AQ102" s="152"/>
    </row>
    <row r="103" spans="1:43" ht="72">
      <c r="A103" s="170">
        <v>45</v>
      </c>
      <c r="B103" s="171" t="s">
        <v>41</v>
      </c>
      <c r="C103" s="155" t="s">
        <v>209</v>
      </c>
      <c r="D103" s="159" t="str">
        <f>_xlfn.IFERROR(VLOOKUP(B103,datos!$B$1:$C$21,2,0),"")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3" s="171" t="s">
        <v>54</v>
      </c>
      <c r="F103" s="171" t="s">
        <v>1007</v>
      </c>
      <c r="G103" s="171" t="s">
        <v>1008</v>
      </c>
      <c r="H103" s="155" t="s">
        <v>194</v>
      </c>
      <c r="I103" s="155"/>
      <c r="J103" s="171" t="s">
        <v>1009</v>
      </c>
      <c r="K103" s="171" t="s">
        <v>155</v>
      </c>
      <c r="L103" s="172" t="s">
        <v>59</v>
      </c>
      <c r="M103" s="173" t="s">
        <v>12</v>
      </c>
      <c r="N103" s="174">
        <v>240</v>
      </c>
      <c r="O103" s="175" t="str">
        <f>_xlfn.IFERROR(VLOOKUP(P103,datos!$AC$2:$AE$7,3,0),"")</f>
        <v>Media</v>
      </c>
      <c r="P103" s="168">
        <f>+IF(OR(N103="",N103=0),"",IF(N103&lt;=datos!$AD$3,datos!$AC$3,IF(AND(N103&gt;datos!$AD$3,N103&lt;=datos!$AD$4),datos!$AC$4,IF(AND(N103&gt;datos!$AD$4,N103&lt;=datos!$AD$5),datos!$AC$5,IF(AND(N103&gt;datos!$AD$5,N103&lt;=datos!$AD$6),datos!$AC$6,IF(N103&gt;datos!$AD$7,datos!$AC$7,0))))))</f>
        <v>0.6</v>
      </c>
      <c r="Q103" s="171" t="s">
        <v>145</v>
      </c>
      <c r="R103" s="167" t="str">
        <f>_xlfn.IFERROR(VLOOKUP(Q103,datos!$AB$10:$AC$21,2,0),"")</f>
        <v>Moderado</v>
      </c>
      <c r="S103" s="168">
        <f>_xlfn.IFERROR(IF(OR(Q103=datos!$AB$10,Q103=datos!$AB$16),"",VLOOKUP(Q103,datos!$AB$10:$AD$21,3,0)),"")</f>
        <v>0.6</v>
      </c>
      <c r="T103" s="169" t="str">
        <f ca="1">_xlfn.IFERROR(INDIRECT("datos!"&amp;HLOOKUP(R103,calculo_imp,2,FALSE)&amp;VLOOKUP(O103,calculo_prob,2,FALSE)),"")</f>
        <v>Moderado</v>
      </c>
      <c r="U103" s="98">
        <v>1</v>
      </c>
      <c r="V103" s="82" t="s">
        <v>1062</v>
      </c>
      <c r="W103" s="81" t="s">
        <v>1063</v>
      </c>
      <c r="X103" s="81" t="s">
        <v>279</v>
      </c>
      <c r="Y103" s="81" t="s">
        <v>1064</v>
      </c>
      <c r="Z103" s="81" t="s">
        <v>1065</v>
      </c>
      <c r="AA103" s="81" t="s">
        <v>1066</v>
      </c>
      <c r="AB103" s="81" t="s">
        <v>1067</v>
      </c>
      <c r="AC103" s="81" t="s">
        <v>392</v>
      </c>
      <c r="AD103" s="81" t="s">
        <v>1032</v>
      </c>
      <c r="AE103" s="90" t="str">
        <f>IF(AF103="","",VLOOKUP(AF103,datos!$AT$6:$AU$9,2,0))</f>
        <v>Probabilidad</v>
      </c>
      <c r="AF103" s="82" t="s">
        <v>80</v>
      </c>
      <c r="AG103" s="82" t="s">
        <v>84</v>
      </c>
      <c r="AH103" s="87">
        <f>IF(AND(AF103="",AG103=""),"",IF(AF103="",0,VLOOKUP(AF103,datos!$AP$3:$AR$7,3,0))+IF(AG103="",0,VLOOKUP(AG103,datos!$AP$3:$AR$7,3,0)))</f>
        <v>0.4</v>
      </c>
      <c r="AI103" s="113" t="str">
        <f>IF(OR(AJ103="",AJ103=0),"",IF(AJ103&lt;=datos!$AC$3,datos!$AE$3,IF(AJ103&lt;=datos!$AC$4,datos!$AE$4,IF(AJ103&lt;=datos!$AC$5,datos!$AE$5,IF(AJ103&lt;=datos!$AC$6,datos!$AE$6,IF(AJ103&lt;=datos!$AC$7,datos!$AE$7,""))))))</f>
        <v>Baja</v>
      </c>
      <c r="AJ103" s="106">
        <f>IF(AE103="","",IF(U103=1,IF(AE103="Probabilidad",P103-(P103*AH103),P103),IF(AE103="Probabilidad",#REF!-(#REF!*AH103),#REF!)))</f>
        <v>0.36</v>
      </c>
      <c r="AK103" s="107" t="str">
        <f>+IF(AL103&lt;=datos!$AD$11,datos!$AC$11,IF(AL103&lt;=datos!$AD$12,datos!$AC$12,IF(AL103&lt;=datos!$AD$13,datos!$AC$13,IF(AL103&lt;=datos!$AD$14,datos!$AC$14,IF(AL103&lt;=datos!$AD$15,datos!$AC$15,"")))))</f>
        <v>Moderado</v>
      </c>
      <c r="AL103" s="106">
        <f>IF(AE103="","",IF(U103=1,IF(AE103="Impacto",S103-(S103*AH103),S103),IF(AE103="Impacto",#REF!-(#REF!*AH103),#REF!)))</f>
        <v>0.6</v>
      </c>
      <c r="AM103" s="107" t="str">
        <f ca="1" t="shared" si="11"/>
        <v>Moderado</v>
      </c>
      <c r="AN103" s="145" t="s">
        <v>92</v>
      </c>
      <c r="AO103" s="147" t="s">
        <v>1156</v>
      </c>
      <c r="AP103" s="149">
        <v>45290</v>
      </c>
      <c r="AQ103" s="151"/>
    </row>
    <row r="104" spans="1:43" ht="72">
      <c r="A104" s="154"/>
      <c r="B104" s="156"/>
      <c r="C104" s="156"/>
      <c r="D104" s="160"/>
      <c r="E104" s="156"/>
      <c r="F104" s="156"/>
      <c r="G104" s="156"/>
      <c r="H104" s="156"/>
      <c r="I104" s="156"/>
      <c r="J104" s="156"/>
      <c r="K104" s="156"/>
      <c r="L104" s="162"/>
      <c r="M104" s="152"/>
      <c r="N104" s="164"/>
      <c r="O104" s="166"/>
      <c r="P104" s="142"/>
      <c r="Q104" s="156"/>
      <c r="R104" s="158"/>
      <c r="S104" s="142" t="e">
        <f>IF(OR(#REF!=datos!$AB$10,#REF!=datos!$AB$16),"",VLOOKUP(#REF!,datos!$AA$10:$AC$21,3,0))</f>
        <v>#REF!</v>
      </c>
      <c r="T104" s="144"/>
      <c r="U104" s="96">
        <v>2</v>
      </c>
      <c r="V104" s="80" t="s">
        <v>1068</v>
      </c>
      <c r="W104" s="79" t="s">
        <v>1069</v>
      </c>
      <c r="X104" s="79" t="s">
        <v>1070</v>
      </c>
      <c r="Y104" s="79" t="s">
        <v>1071</v>
      </c>
      <c r="Z104" s="79" t="s">
        <v>1072</v>
      </c>
      <c r="AA104" s="79" t="s">
        <v>1073</v>
      </c>
      <c r="AB104" s="79" t="s">
        <v>1074</v>
      </c>
      <c r="AC104" s="79" t="s">
        <v>1061</v>
      </c>
      <c r="AD104" s="79" t="s">
        <v>1032</v>
      </c>
      <c r="AE104" s="91" t="str">
        <f>IF(AF104="","",VLOOKUP(AF104,datos!$AT$6:$AU$9,2,0))</f>
        <v>Probabilidad</v>
      </c>
      <c r="AF104" s="80" t="s">
        <v>80</v>
      </c>
      <c r="AG104" s="80" t="s">
        <v>84</v>
      </c>
      <c r="AH104" s="88">
        <f>IF(AND(AF104="",AG104=""),"",IF(AF104="",0,VLOOKUP(AF104,datos!$AP$3:$AR$7,3,0))+IF(AG104="",0,VLOOKUP(AG104,datos!$AP$3:$AR$7,3,0)))</f>
        <v>0.4</v>
      </c>
      <c r="AI104" s="114" t="str">
        <f>IF(OR(AJ104="",AJ104=0),"",IF(AJ104&lt;=datos!$AC$3,datos!$AE$3,IF(AJ104&lt;=datos!$AC$4,datos!$AE$4,IF(AJ104&lt;=datos!$AC$5,datos!$AE$5,IF(AJ104&lt;=datos!$AC$6,datos!$AE$6,IF(AJ104&lt;=datos!$AC$7,datos!$AE$7,""))))))</f>
        <v>Baja</v>
      </c>
      <c r="AJ104" s="109">
        <f t="shared" si="12"/>
        <v>0.216</v>
      </c>
      <c r="AK104" s="110" t="str">
        <f>+IF(AL104&lt;=datos!$AD$11,datos!$AC$11,IF(AL104&lt;=datos!$AD$12,datos!$AC$12,IF(AL104&lt;=datos!$AD$13,datos!$AC$13,IF(AL104&lt;=datos!$AD$14,datos!$AC$14,IF(AL104&lt;=datos!$AD$15,datos!$AC$15,"")))))</f>
        <v>Moderado</v>
      </c>
      <c r="AL104" s="109">
        <f t="shared" si="13"/>
        <v>0.6</v>
      </c>
      <c r="AM104" s="110" t="str">
        <f ca="1" t="shared" si="11"/>
        <v>Moderado</v>
      </c>
      <c r="AN104" s="146"/>
      <c r="AO104" s="148"/>
      <c r="AP104" s="150"/>
      <c r="AQ104" s="152"/>
    </row>
    <row r="105" spans="1:43" ht="48.75" thickBot="1">
      <c r="A105" s="154"/>
      <c r="B105" s="156"/>
      <c r="C105" s="156"/>
      <c r="D105" s="160"/>
      <c r="E105" s="156"/>
      <c r="F105" s="156"/>
      <c r="G105" s="156"/>
      <c r="H105" s="156"/>
      <c r="I105" s="156"/>
      <c r="J105" s="156"/>
      <c r="K105" s="156"/>
      <c r="L105" s="162"/>
      <c r="M105" s="152"/>
      <c r="N105" s="164"/>
      <c r="O105" s="166"/>
      <c r="P105" s="142"/>
      <c r="Q105" s="156"/>
      <c r="R105" s="158"/>
      <c r="S105" s="142" t="e">
        <f>IF(OR(#REF!=datos!$AB$10,#REF!=datos!$AB$16),"",VLOOKUP(#REF!,datos!$AA$10:$AC$21,3,0))</f>
        <v>#REF!</v>
      </c>
      <c r="T105" s="144"/>
      <c r="U105" s="96">
        <v>3</v>
      </c>
      <c r="V105" s="80" t="s">
        <v>1075</v>
      </c>
      <c r="W105" s="79" t="s">
        <v>1069</v>
      </c>
      <c r="X105" s="79" t="s">
        <v>1070</v>
      </c>
      <c r="Y105" s="79" t="s">
        <v>1076</v>
      </c>
      <c r="Z105" s="79" t="s">
        <v>1077</v>
      </c>
      <c r="AA105" s="79" t="s">
        <v>1078</v>
      </c>
      <c r="AB105" s="79" t="s">
        <v>1079</v>
      </c>
      <c r="AC105" s="79" t="s">
        <v>1080</v>
      </c>
      <c r="AD105" s="79" t="s">
        <v>1032</v>
      </c>
      <c r="AE105" s="91" t="str">
        <f>IF(AF105="","",VLOOKUP(AF105,datos!$AT$6:$AU$9,2,0))</f>
        <v>Impacto</v>
      </c>
      <c r="AF105" s="80" t="s">
        <v>82</v>
      </c>
      <c r="AG105" s="80" t="s">
        <v>84</v>
      </c>
      <c r="AH105" s="88">
        <f>IF(AND(AF105="",AG105=""),"",IF(AF105="",0,VLOOKUP(AF105,datos!$AP$3:$AR$7,3,0))+IF(AG105="",0,VLOOKUP(AG105,datos!$AP$3:$AR$7,3,0)))</f>
        <v>0.25</v>
      </c>
      <c r="AI105" s="114" t="str">
        <f>IF(OR(AJ105="",AJ105=0),"",IF(AJ105&lt;=datos!$AC$3,datos!$AE$3,IF(AJ105&lt;=datos!$AC$4,datos!$AE$4,IF(AJ105&lt;=datos!$AC$5,datos!$AE$5,IF(AJ105&lt;=datos!$AC$6,datos!$AE$6,IF(AJ105&lt;=datos!$AC$7,datos!$AE$7,""))))))</f>
        <v>Baja</v>
      </c>
      <c r="AJ105" s="109">
        <f t="shared" si="12"/>
        <v>0.216</v>
      </c>
      <c r="AK105" s="110" t="str">
        <f>+IF(AL105&lt;=datos!$AD$11,datos!$AC$11,IF(AL105&lt;=datos!$AD$12,datos!$AC$12,IF(AL105&lt;=datos!$AD$13,datos!$AC$13,IF(AL105&lt;=datos!$AD$14,datos!$AC$14,IF(AL105&lt;=datos!$AD$15,datos!$AC$15,"")))))</f>
        <v>Moderado</v>
      </c>
      <c r="AL105" s="109">
        <f t="shared" si="13"/>
        <v>0.44999999999999996</v>
      </c>
      <c r="AM105" s="110" t="str">
        <f ca="1" t="shared" si="11"/>
        <v>Moderado</v>
      </c>
      <c r="AN105" s="146"/>
      <c r="AO105" s="148"/>
      <c r="AP105" s="150"/>
      <c r="AQ105" s="152"/>
    </row>
    <row r="106" spans="1:43" ht="48">
      <c r="A106" s="153">
        <v>46</v>
      </c>
      <c r="B106" s="155" t="s">
        <v>41</v>
      </c>
      <c r="C106" s="155" t="s">
        <v>209</v>
      </c>
      <c r="D106" s="159" t="str">
        <f>_xlfn.IFERROR(VLOOKUP(B106,datos!$B$1:$C$21,2,0),"")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6" s="155" t="s">
        <v>54</v>
      </c>
      <c r="F106" s="155" t="s">
        <v>1010</v>
      </c>
      <c r="G106" s="155" t="s">
        <v>1011</v>
      </c>
      <c r="H106" s="155" t="s">
        <v>194</v>
      </c>
      <c r="I106" s="155"/>
      <c r="J106" s="155" t="s">
        <v>1012</v>
      </c>
      <c r="K106" s="155" t="s">
        <v>155</v>
      </c>
      <c r="L106" s="161" t="s">
        <v>167</v>
      </c>
      <c r="M106" s="151" t="s">
        <v>12</v>
      </c>
      <c r="N106" s="163">
        <v>240</v>
      </c>
      <c r="O106" s="165" t="str">
        <f>_xlfn.IFERROR(VLOOKUP(P106,datos!$AC$2:$AE$7,3,0),"")</f>
        <v>Media</v>
      </c>
      <c r="P106" s="141">
        <f>+IF(OR(N106="",N106=0),"",IF(N106&lt;=datos!$AD$3,datos!$AC$3,IF(AND(N106&gt;datos!$AD$3,N106&lt;=datos!$AD$4),datos!$AC$4,IF(AND(N106&gt;datos!$AD$4,N106&lt;=datos!$AD$5),datos!$AC$5,IF(AND(N106&gt;datos!$AD$5,N106&lt;=datos!$AD$6),datos!$AC$6,IF(N106&gt;datos!$AD$7,datos!$AC$7,0))))))</f>
        <v>0.6</v>
      </c>
      <c r="Q106" s="155" t="s">
        <v>145</v>
      </c>
      <c r="R106" s="157" t="str">
        <f>_xlfn.IFERROR(VLOOKUP(Q106,datos!$AB$10:$AC$21,2,0),"")</f>
        <v>Moderado</v>
      </c>
      <c r="S106" s="141">
        <f>_xlfn.IFERROR(IF(OR(Q106=datos!$AB$10,Q106=datos!$AB$16),"",VLOOKUP(Q106,datos!$AB$10:$AD$21,3,0)),"")</f>
        <v>0.6</v>
      </c>
      <c r="T106" s="143" t="str">
        <f ca="1">_xlfn.IFERROR(INDIRECT("datos!"&amp;HLOOKUP(R106,calculo_imp,2,FALSE)&amp;VLOOKUP(O106,calculo_prob,2,FALSE)),"")</f>
        <v>Moderado</v>
      </c>
      <c r="U106" s="95">
        <v>1</v>
      </c>
      <c r="V106" s="84" t="s">
        <v>1081</v>
      </c>
      <c r="W106" s="83" t="s">
        <v>1082</v>
      </c>
      <c r="X106" s="83" t="s">
        <v>768</v>
      </c>
      <c r="Y106" s="83" t="s">
        <v>1083</v>
      </c>
      <c r="Z106" s="83" t="s">
        <v>1084</v>
      </c>
      <c r="AA106" s="83" t="s">
        <v>1085</v>
      </c>
      <c r="AB106" s="83" t="s">
        <v>1086</v>
      </c>
      <c r="AC106" s="83" t="s">
        <v>1087</v>
      </c>
      <c r="AD106" s="83" t="s">
        <v>1032</v>
      </c>
      <c r="AE106" s="92" t="str">
        <f>IF(AF106="","",VLOOKUP(AF106,datos!$AT$6:$AU$9,2,0))</f>
        <v>Probabilidad</v>
      </c>
      <c r="AF106" s="84" t="s">
        <v>80</v>
      </c>
      <c r="AG106" s="84" t="s">
        <v>84</v>
      </c>
      <c r="AH106" s="87">
        <f>IF(AND(AF106="",AG106=""),"",IF(AF106="",0,VLOOKUP(AF106,datos!$AP$3:$AR$7,3,0))+IF(AG106="",0,VLOOKUP(AG106,datos!$AP$3:$AR$7,3,0)))</f>
        <v>0.4</v>
      </c>
      <c r="AI106" s="113" t="str">
        <f>IF(OR(AJ106="",AJ106=0),"",IF(AJ106&lt;=datos!$AC$3,datos!$AE$3,IF(AJ106&lt;=datos!$AC$4,datos!$AE$4,IF(AJ106&lt;=datos!$AC$5,datos!$AE$5,IF(AJ106&lt;=datos!$AC$6,datos!$AE$6,IF(AJ106&lt;=datos!$AC$7,datos!$AE$7,""))))))</f>
        <v>Baja</v>
      </c>
      <c r="AJ106" s="106">
        <f>IF(AE106="","",IF(U106=1,IF(AE106="Probabilidad",P106-(P106*AH106),P106),IF(AE106="Probabilidad",#REF!-(#REF!*AH106),#REF!)))</f>
        <v>0.36</v>
      </c>
      <c r="AK106" s="107" t="str">
        <f>+IF(AL106&lt;=datos!$AD$11,datos!$AC$11,IF(AL106&lt;=datos!$AD$12,datos!$AC$12,IF(AL106&lt;=datos!$AD$13,datos!$AC$13,IF(AL106&lt;=datos!$AD$14,datos!$AC$14,IF(AL106&lt;=datos!$AD$15,datos!$AC$15,"")))))</f>
        <v>Moderado</v>
      </c>
      <c r="AL106" s="106">
        <f>IF(AE106="","",IF(U106=1,IF(AE106="Impacto",S106-(S106*AH106),S106),IF(AE106="Impacto",#REF!-(#REF!*AH106),#REF!)))</f>
        <v>0.6</v>
      </c>
      <c r="AM106" s="107" t="str">
        <f ca="1" t="shared" si="11"/>
        <v>Moderado</v>
      </c>
      <c r="AN106" s="145" t="s">
        <v>92</v>
      </c>
      <c r="AO106" s="147" t="s">
        <v>1157</v>
      </c>
      <c r="AP106" s="149">
        <v>45290</v>
      </c>
      <c r="AQ106" s="151" t="s">
        <v>1158</v>
      </c>
    </row>
    <row r="107" spans="1:43" ht="72.75" thickBot="1">
      <c r="A107" s="154"/>
      <c r="B107" s="156"/>
      <c r="C107" s="156"/>
      <c r="D107" s="160"/>
      <c r="E107" s="156"/>
      <c r="F107" s="156"/>
      <c r="G107" s="156"/>
      <c r="H107" s="156"/>
      <c r="I107" s="156"/>
      <c r="J107" s="156"/>
      <c r="K107" s="156"/>
      <c r="L107" s="162"/>
      <c r="M107" s="152"/>
      <c r="N107" s="164"/>
      <c r="O107" s="166"/>
      <c r="P107" s="142"/>
      <c r="Q107" s="156"/>
      <c r="R107" s="158"/>
      <c r="S107" s="142" t="e">
        <f>IF(OR(#REF!=datos!$AB$10,#REF!=datos!$AB$16),"",VLOOKUP(#REF!,datos!$AA$10:$AC$21,3,0))</f>
        <v>#REF!</v>
      </c>
      <c r="T107" s="144"/>
      <c r="U107" s="96">
        <v>2</v>
      </c>
      <c r="V107" s="80" t="s">
        <v>1088</v>
      </c>
      <c r="W107" s="79" t="s">
        <v>1089</v>
      </c>
      <c r="X107" s="79" t="s">
        <v>909</v>
      </c>
      <c r="Y107" s="79" t="s">
        <v>1090</v>
      </c>
      <c r="Z107" s="79" t="s">
        <v>1091</v>
      </c>
      <c r="AA107" s="79" t="s">
        <v>1092</v>
      </c>
      <c r="AB107" s="79" t="s">
        <v>1093</v>
      </c>
      <c r="AC107" s="79" t="s">
        <v>1094</v>
      </c>
      <c r="AD107" s="79" t="s">
        <v>1032</v>
      </c>
      <c r="AE107" s="91" t="str">
        <f>IF(AF107="","",VLOOKUP(AF107,datos!$AT$6:$AU$9,2,0))</f>
        <v>Probabilidad</v>
      </c>
      <c r="AF107" s="80" t="s">
        <v>80</v>
      </c>
      <c r="AG107" s="80" t="s">
        <v>84</v>
      </c>
      <c r="AH107" s="88">
        <f>IF(AND(AF107="",AG107=""),"",IF(AF107="",0,VLOOKUP(AF107,datos!$AP$3:$AR$7,3,0))+IF(AG107="",0,VLOOKUP(AG107,datos!$AP$3:$AR$7,3,0)))</f>
        <v>0.4</v>
      </c>
      <c r="AI107" s="114" t="str">
        <f>IF(OR(AJ107="",AJ107=0),"",IF(AJ107&lt;=datos!$AC$3,datos!$AE$3,IF(AJ107&lt;=datos!$AC$4,datos!$AE$4,IF(AJ107&lt;=datos!$AC$5,datos!$AE$5,IF(AJ107&lt;=datos!$AC$6,datos!$AE$6,IF(AJ107&lt;=datos!$AC$7,datos!$AE$7,""))))))</f>
        <v>Baja</v>
      </c>
      <c r="AJ107" s="109">
        <f t="shared" si="12"/>
        <v>0.216</v>
      </c>
      <c r="AK107" s="110" t="str">
        <f>+IF(AL107&lt;=datos!$AD$11,datos!$AC$11,IF(AL107&lt;=datos!$AD$12,datos!$AC$12,IF(AL107&lt;=datos!$AD$13,datos!$AC$13,IF(AL107&lt;=datos!$AD$14,datos!$AC$14,IF(AL107&lt;=datos!$AD$15,datos!$AC$15,"")))))</f>
        <v>Moderado</v>
      </c>
      <c r="AL107" s="109">
        <f t="shared" si="13"/>
        <v>0.6</v>
      </c>
      <c r="AM107" s="110" t="str">
        <f ca="1" t="shared" si="11"/>
        <v>Moderado</v>
      </c>
      <c r="AN107" s="146"/>
      <c r="AO107" s="148"/>
      <c r="AP107" s="150"/>
      <c r="AQ107" s="152"/>
    </row>
    <row r="108" spans="1:43" ht="72">
      <c r="A108" s="153">
        <v>47</v>
      </c>
      <c r="B108" s="155" t="s">
        <v>41</v>
      </c>
      <c r="C108" s="155" t="s">
        <v>209</v>
      </c>
      <c r="D108" s="159" t="str">
        <f>_xlfn.IFERROR(VLOOKUP(B108,datos!$B$1:$C$21,2,0),"")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8" s="155" t="s">
        <v>55</v>
      </c>
      <c r="F108" s="155" t="s">
        <v>1013</v>
      </c>
      <c r="G108" s="155" t="s">
        <v>1014</v>
      </c>
      <c r="H108" s="155" t="s">
        <v>194</v>
      </c>
      <c r="I108" s="155"/>
      <c r="J108" s="155" t="s">
        <v>1015</v>
      </c>
      <c r="K108" s="155" t="s">
        <v>155</v>
      </c>
      <c r="L108" s="161" t="s">
        <v>167</v>
      </c>
      <c r="M108" s="151" t="s">
        <v>12</v>
      </c>
      <c r="N108" s="163">
        <v>240</v>
      </c>
      <c r="O108" s="165" t="str">
        <f>_xlfn.IFERROR(VLOOKUP(P108,datos!$AC$2:$AE$7,3,0),"")</f>
        <v>Media</v>
      </c>
      <c r="P108" s="141">
        <f>+IF(OR(N108="",N108=0),"",IF(N108&lt;=datos!$AD$3,datos!$AC$3,IF(AND(N108&gt;datos!$AD$3,N108&lt;=datos!$AD$4),datos!$AC$4,IF(AND(N108&gt;datos!$AD$4,N108&lt;=datos!$AD$5),datos!$AC$5,IF(AND(N108&gt;datos!$AD$5,N108&lt;=datos!$AD$6),datos!$AC$6,IF(N108&gt;datos!$AD$7,datos!$AC$7,0))))))</f>
        <v>0.6</v>
      </c>
      <c r="Q108" s="155" t="s">
        <v>76</v>
      </c>
      <c r="R108" s="157" t="str">
        <f>_xlfn.IFERROR(VLOOKUP(Q108,datos!$AB$10:$AC$21,2,0),"")</f>
        <v>Menor</v>
      </c>
      <c r="S108" s="141">
        <f>_xlfn.IFERROR(IF(OR(Q108=datos!$AB$10,Q108=datos!$AB$16),"",VLOOKUP(Q108,datos!$AB$10:$AD$21,3,0)),"")</f>
        <v>0.4</v>
      </c>
      <c r="T108" s="143" t="str">
        <f ca="1">_xlfn.IFERROR(INDIRECT("datos!"&amp;HLOOKUP(R108,calculo_imp,2,FALSE)&amp;VLOOKUP(O108,calculo_prob,2,FALSE)),"")</f>
        <v>Moderado</v>
      </c>
      <c r="U108" s="95">
        <v>1</v>
      </c>
      <c r="V108" s="84" t="s">
        <v>1095</v>
      </c>
      <c r="W108" s="83" t="s">
        <v>1096</v>
      </c>
      <c r="X108" s="83" t="s">
        <v>279</v>
      </c>
      <c r="Y108" s="83" t="s">
        <v>1097</v>
      </c>
      <c r="Z108" s="83" t="s">
        <v>1098</v>
      </c>
      <c r="AA108" s="83" t="s">
        <v>1099</v>
      </c>
      <c r="AB108" s="83" t="s">
        <v>1100</v>
      </c>
      <c r="AC108" s="83" t="s">
        <v>1100</v>
      </c>
      <c r="AD108" s="83" t="s">
        <v>1032</v>
      </c>
      <c r="AE108" s="92" t="str">
        <f>IF(AF108="","",VLOOKUP(AF108,datos!$AT$6:$AU$9,2,0))</f>
        <v>Probabilidad</v>
      </c>
      <c r="AF108" s="84" t="s">
        <v>80</v>
      </c>
      <c r="AG108" s="84" t="s">
        <v>84</v>
      </c>
      <c r="AH108" s="87">
        <f>IF(AND(AF108="",AG108=""),"",IF(AF108="",0,VLOOKUP(AF108,datos!$AP$3:$AR$7,3,0))+IF(AG108="",0,VLOOKUP(AG108,datos!$AP$3:$AR$7,3,0)))</f>
        <v>0.4</v>
      </c>
      <c r="AI108" s="113" t="str">
        <f>IF(OR(AJ108="",AJ108=0),"",IF(AJ108&lt;=datos!$AC$3,datos!$AE$3,IF(AJ108&lt;=datos!$AC$4,datos!$AE$4,IF(AJ108&lt;=datos!$AC$5,datos!$AE$5,IF(AJ108&lt;=datos!$AC$6,datos!$AE$6,IF(AJ108&lt;=datos!$AC$7,datos!$AE$7,""))))))</f>
        <v>Baja</v>
      </c>
      <c r="AJ108" s="106">
        <f>IF(AE108="","",IF(U108=1,IF(AE108="Probabilidad",P108-(P108*AH108),P108),IF(AE108="Probabilidad",#REF!-(#REF!*AH108),#REF!)))</f>
        <v>0.36</v>
      </c>
      <c r="AK108" s="107" t="str">
        <f>+IF(AL108&lt;=datos!$AD$11,datos!$AC$11,IF(AL108&lt;=datos!$AD$12,datos!$AC$12,IF(AL108&lt;=datos!$AD$13,datos!$AC$13,IF(AL108&lt;=datos!$AD$14,datos!$AC$14,IF(AL108&lt;=datos!$AD$15,datos!$AC$15,"")))))</f>
        <v>Menor</v>
      </c>
      <c r="AL108" s="106">
        <f>IF(AE108="","",IF(U108=1,IF(AE108="Impacto",S108-(S108*AH108),S108),IF(AE108="Impacto",#REF!-(#REF!*AH108),#REF!)))</f>
        <v>0.4</v>
      </c>
      <c r="AM108" s="107" t="str">
        <f aca="true" ca="1" t="shared" si="14" ref="AM108:AM117">_xlfn.IFERROR(INDIRECT("datos!"&amp;HLOOKUP(AK108,calculo_imp,2,FALSE)&amp;VLOOKUP(AI108,calculo_prob,2,FALSE)),"")</f>
        <v>Moderado</v>
      </c>
      <c r="AN108" s="145" t="s">
        <v>92</v>
      </c>
      <c r="AO108" s="147" t="s">
        <v>1159</v>
      </c>
      <c r="AP108" s="149">
        <v>45290</v>
      </c>
      <c r="AQ108" s="151"/>
    </row>
    <row r="109" spans="1:43" ht="60">
      <c r="A109" s="154"/>
      <c r="B109" s="156"/>
      <c r="C109" s="156"/>
      <c r="D109" s="160"/>
      <c r="E109" s="156"/>
      <c r="F109" s="156"/>
      <c r="G109" s="156"/>
      <c r="H109" s="156"/>
      <c r="I109" s="156"/>
      <c r="J109" s="156"/>
      <c r="K109" s="156"/>
      <c r="L109" s="162"/>
      <c r="M109" s="152"/>
      <c r="N109" s="164"/>
      <c r="O109" s="166"/>
      <c r="P109" s="142"/>
      <c r="Q109" s="156"/>
      <c r="R109" s="158"/>
      <c r="S109" s="142" t="e">
        <f>IF(OR(#REF!=datos!$AB$10,#REF!=datos!$AB$16),"",VLOOKUP(#REF!,datos!$AA$10:$AC$21,3,0))</f>
        <v>#REF!</v>
      </c>
      <c r="T109" s="144"/>
      <c r="U109" s="96">
        <v>2</v>
      </c>
      <c r="V109" s="80" t="s">
        <v>1101</v>
      </c>
      <c r="W109" s="79" t="s">
        <v>1102</v>
      </c>
      <c r="X109" s="79" t="s">
        <v>279</v>
      </c>
      <c r="Y109" s="79" t="s">
        <v>1103</v>
      </c>
      <c r="Z109" s="79" t="s">
        <v>1104</v>
      </c>
      <c r="AA109" s="79" t="s">
        <v>1105</v>
      </c>
      <c r="AB109" s="79" t="s">
        <v>1100</v>
      </c>
      <c r="AC109" s="79" t="s">
        <v>1100</v>
      </c>
      <c r="AD109" s="79" t="s">
        <v>1032</v>
      </c>
      <c r="AE109" s="91" t="str">
        <f>IF(AF109="","",VLOOKUP(AF109,datos!$AT$6:$AU$9,2,0))</f>
        <v>Probabilidad</v>
      </c>
      <c r="AF109" s="80" t="s">
        <v>80</v>
      </c>
      <c r="AG109" s="80" t="s">
        <v>84</v>
      </c>
      <c r="AH109" s="88">
        <f>IF(AND(AF109="",AG109=""),"",IF(AF109="",0,VLOOKUP(AF109,datos!$AP$3:$AR$7,3,0))+IF(AG109="",0,VLOOKUP(AG109,datos!$AP$3:$AR$7,3,0)))</f>
        <v>0.4</v>
      </c>
      <c r="AI109" s="114" t="str">
        <f>IF(OR(AJ109="",AJ109=0),"",IF(AJ109&lt;=datos!$AC$3,datos!$AE$3,IF(AJ109&lt;=datos!$AC$4,datos!$AE$4,IF(AJ109&lt;=datos!$AC$5,datos!$AE$5,IF(AJ109&lt;=datos!$AC$6,datos!$AE$6,IF(AJ109&lt;=datos!$AC$7,datos!$AE$7,""))))))</f>
        <v>Baja</v>
      </c>
      <c r="AJ109" s="109">
        <f aca="true" t="shared" si="15" ref="AJ109:AJ115">IF(AE109="","",IF(U109=1,IF(AE109="Probabilidad",P109-(P109*AH109),P109),IF(AE109="Probabilidad",AJ108-(AJ108*AH109),AJ108)))</f>
        <v>0.216</v>
      </c>
      <c r="AK109" s="110" t="str">
        <f>+IF(AL109&lt;=datos!$AD$11,datos!$AC$11,IF(AL109&lt;=datos!$AD$12,datos!$AC$12,IF(AL109&lt;=datos!$AD$13,datos!$AC$13,IF(AL109&lt;=datos!$AD$14,datos!$AC$14,IF(AL109&lt;=datos!$AD$15,datos!$AC$15,"")))))</f>
        <v>Menor</v>
      </c>
      <c r="AL109" s="109">
        <f aca="true" t="shared" si="16" ref="AL109:AL115">IF(AE109="","",IF(U109=1,IF(AE109="Impacto",S109-(S109*AH109),S109),IF(AE109="Impacto",AL108-(AL108*AH109),AL108)))</f>
        <v>0.4</v>
      </c>
      <c r="AM109" s="110" t="str">
        <f ca="1" t="shared" si="14"/>
        <v>Moderado</v>
      </c>
      <c r="AN109" s="146"/>
      <c r="AO109" s="148"/>
      <c r="AP109" s="150"/>
      <c r="AQ109" s="152"/>
    </row>
    <row r="110" spans="1:43" ht="67.5" customHeight="1" thickBot="1">
      <c r="A110" s="154"/>
      <c r="B110" s="156"/>
      <c r="C110" s="156"/>
      <c r="D110" s="160"/>
      <c r="E110" s="156"/>
      <c r="F110" s="156"/>
      <c r="G110" s="156"/>
      <c r="H110" s="156"/>
      <c r="I110" s="156"/>
      <c r="J110" s="156"/>
      <c r="K110" s="156"/>
      <c r="L110" s="162"/>
      <c r="M110" s="152"/>
      <c r="N110" s="164"/>
      <c r="O110" s="166"/>
      <c r="P110" s="142"/>
      <c r="Q110" s="156"/>
      <c r="R110" s="158"/>
      <c r="S110" s="142" t="e">
        <f>IF(OR(#REF!=datos!$AB$10,#REF!=datos!$AB$16),"",VLOOKUP(#REF!,datos!$AA$10:$AC$21,3,0))</f>
        <v>#REF!</v>
      </c>
      <c r="T110" s="144"/>
      <c r="U110" s="96">
        <v>3</v>
      </c>
      <c r="V110" s="80" t="s">
        <v>1062</v>
      </c>
      <c r="W110" s="79" t="s">
        <v>1102</v>
      </c>
      <c r="X110" s="79" t="s">
        <v>1106</v>
      </c>
      <c r="Y110" s="79" t="s">
        <v>1107</v>
      </c>
      <c r="Z110" s="79" t="s">
        <v>1108</v>
      </c>
      <c r="AA110" s="79" t="s">
        <v>1109</v>
      </c>
      <c r="AB110" s="79" t="s">
        <v>1110</v>
      </c>
      <c r="AC110" s="79" t="s">
        <v>1110</v>
      </c>
      <c r="AD110" s="79" t="s">
        <v>1032</v>
      </c>
      <c r="AE110" s="91" t="str">
        <f>IF(AF110="","",VLOOKUP(AF110,datos!$AT$6:$AU$9,2,0))</f>
        <v>Probabilidad</v>
      </c>
      <c r="AF110" s="80" t="s">
        <v>80</v>
      </c>
      <c r="AG110" s="80" t="s">
        <v>84</v>
      </c>
      <c r="AH110" s="88">
        <f>IF(AND(AF110="",AG110=""),"",IF(AF110="",0,VLOOKUP(AF110,datos!$AP$3:$AR$7,3,0))+IF(AG110="",0,VLOOKUP(AG110,datos!$AP$3:$AR$7,3,0)))</f>
        <v>0.4</v>
      </c>
      <c r="AI110" s="114" t="str">
        <f>IF(OR(AJ110="",AJ110=0),"",IF(AJ110&lt;=datos!$AC$3,datos!$AE$3,IF(AJ110&lt;=datos!$AC$4,datos!$AE$4,IF(AJ110&lt;=datos!$AC$5,datos!$AE$5,IF(AJ110&lt;=datos!$AC$6,datos!$AE$6,IF(AJ110&lt;=datos!$AC$7,datos!$AE$7,""))))))</f>
        <v>Muy Baja</v>
      </c>
      <c r="AJ110" s="109">
        <f t="shared" si="15"/>
        <v>0.1296</v>
      </c>
      <c r="AK110" s="110" t="str">
        <f>+IF(AL110&lt;=datos!$AD$11,datos!$AC$11,IF(AL110&lt;=datos!$AD$12,datos!$AC$12,IF(AL110&lt;=datos!$AD$13,datos!$AC$13,IF(AL110&lt;=datos!$AD$14,datos!$AC$14,IF(AL110&lt;=datos!$AD$15,datos!$AC$15,"")))))</f>
        <v>Menor</v>
      </c>
      <c r="AL110" s="109">
        <f t="shared" si="16"/>
        <v>0.4</v>
      </c>
      <c r="AM110" s="110" t="str">
        <f ca="1" t="shared" si="14"/>
        <v>Bajo</v>
      </c>
      <c r="AN110" s="146"/>
      <c r="AO110" s="148"/>
      <c r="AP110" s="150"/>
      <c r="AQ110" s="152"/>
    </row>
    <row r="111" spans="1:43" ht="63" customHeight="1">
      <c r="A111" s="153">
        <v>48</v>
      </c>
      <c r="B111" s="155" t="s">
        <v>41</v>
      </c>
      <c r="C111" s="155" t="s">
        <v>209</v>
      </c>
      <c r="D111" s="159" t="str">
        <f>_xlfn.IFERROR(VLOOKUP(B111,datos!$B$1:$C$21,2,0),"")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1" s="155" t="s">
        <v>54</v>
      </c>
      <c r="F111" s="155" t="s">
        <v>1016</v>
      </c>
      <c r="G111" s="155" t="s">
        <v>1017</v>
      </c>
      <c r="H111" s="155" t="s">
        <v>194</v>
      </c>
      <c r="I111" s="155"/>
      <c r="J111" s="155" t="s">
        <v>1018</v>
      </c>
      <c r="K111" s="155" t="s">
        <v>155</v>
      </c>
      <c r="L111" s="161" t="s">
        <v>167</v>
      </c>
      <c r="M111" s="151" t="s">
        <v>12</v>
      </c>
      <c r="N111" s="163">
        <v>240</v>
      </c>
      <c r="O111" s="165" t="str">
        <f>_xlfn.IFERROR(VLOOKUP(P111,datos!$AC$2:$AE$7,3,0),"")</f>
        <v>Media</v>
      </c>
      <c r="P111" s="141">
        <f>+IF(OR(N111="",N111=0),"",IF(N111&lt;=datos!$AD$3,datos!$AC$3,IF(AND(N111&gt;datos!$AD$3,N111&lt;=datos!$AD$4),datos!$AC$4,IF(AND(N111&gt;datos!$AD$4,N111&lt;=datos!$AD$5),datos!$AC$5,IF(AND(N111&gt;datos!$AD$5,N111&lt;=datos!$AD$6),datos!$AC$6,IF(N111&gt;datos!$AD$7,datos!$AC$7,0))))))</f>
        <v>0.6</v>
      </c>
      <c r="Q111" s="155" t="s">
        <v>144</v>
      </c>
      <c r="R111" s="157" t="str">
        <f>_xlfn.IFERROR(VLOOKUP(Q111,datos!$AB$10:$AC$21,2,0),"")</f>
        <v>Leve</v>
      </c>
      <c r="S111" s="141">
        <f>_xlfn.IFERROR(IF(OR(Q111=datos!$AB$10,Q111=datos!$AB$16),"",VLOOKUP(Q111,datos!$AB$10:$AD$21,3,0)),"")</f>
        <v>0.2</v>
      </c>
      <c r="T111" s="143" t="str">
        <f ca="1">_xlfn.IFERROR(INDIRECT("datos!"&amp;HLOOKUP(R111,calculo_imp,2,FALSE)&amp;VLOOKUP(O111,calculo_prob,2,FALSE)),"")</f>
        <v>Moderado</v>
      </c>
      <c r="U111" s="95">
        <v>1</v>
      </c>
      <c r="V111" s="84" t="s">
        <v>1111</v>
      </c>
      <c r="W111" s="83" t="s">
        <v>1112</v>
      </c>
      <c r="X111" s="83" t="s">
        <v>909</v>
      </c>
      <c r="Y111" s="83" t="s">
        <v>1113</v>
      </c>
      <c r="Z111" s="83" t="s">
        <v>1114</v>
      </c>
      <c r="AA111" s="83" t="s">
        <v>1115</v>
      </c>
      <c r="AB111" s="83" t="s">
        <v>1116</v>
      </c>
      <c r="AC111" s="83" t="s">
        <v>1116</v>
      </c>
      <c r="AD111" s="83" t="s">
        <v>1032</v>
      </c>
      <c r="AE111" s="92" t="str">
        <f>IF(AF111="","",VLOOKUP(AF111,datos!$AT$6:$AU$9,2,0))</f>
        <v>Probabilidad</v>
      </c>
      <c r="AF111" s="84" t="s">
        <v>80</v>
      </c>
      <c r="AG111" s="84" t="s">
        <v>84</v>
      </c>
      <c r="AH111" s="87">
        <f>IF(AND(AF111="",AG111=""),"",IF(AF111="",0,VLOOKUP(AF111,datos!$AP$3:$AR$7,3,0))+IF(AG111="",0,VLOOKUP(AG111,datos!$AP$3:$AR$7,3,0)))</f>
        <v>0.4</v>
      </c>
      <c r="AI111" s="113" t="str">
        <f>IF(OR(AJ111="",AJ111=0),"",IF(AJ111&lt;=datos!$AC$3,datos!$AE$3,IF(AJ111&lt;=datos!$AC$4,datos!$AE$4,IF(AJ111&lt;=datos!$AC$5,datos!$AE$5,IF(AJ111&lt;=datos!$AC$6,datos!$AE$6,IF(AJ111&lt;=datos!$AC$7,datos!$AE$7,""))))))</f>
        <v>Baja</v>
      </c>
      <c r="AJ111" s="106">
        <f>IF(AE111="","",IF(U111=1,IF(AE111="Probabilidad",P111-(P111*AH111),P111),IF(AE111="Probabilidad",#REF!-(#REF!*AH111),#REF!)))</f>
        <v>0.36</v>
      </c>
      <c r="AK111" s="107" t="str">
        <f>+IF(AL111&lt;=datos!$AD$11,datos!$AC$11,IF(AL111&lt;=datos!$AD$12,datos!$AC$12,IF(AL111&lt;=datos!$AD$13,datos!$AC$13,IF(AL111&lt;=datos!$AD$14,datos!$AC$14,IF(AL111&lt;=datos!$AD$15,datos!$AC$15,"")))))</f>
        <v>Leve</v>
      </c>
      <c r="AL111" s="106">
        <f>IF(AE111="","",IF(U111=1,IF(AE111="Impacto",S111-(S111*AH111),S111),IF(AE111="Impacto",#REF!-(#REF!*AH111),#REF!)))</f>
        <v>0.2</v>
      </c>
      <c r="AM111" s="107" t="str">
        <f ca="1" t="shared" si="14"/>
        <v>Bajo</v>
      </c>
      <c r="AN111" s="145" t="s">
        <v>92</v>
      </c>
      <c r="AO111" s="147" t="s">
        <v>1160</v>
      </c>
      <c r="AP111" s="149">
        <v>45290</v>
      </c>
      <c r="AQ111" s="151"/>
    </row>
    <row r="112" spans="1:43" ht="72" customHeight="1" thickBot="1">
      <c r="A112" s="154"/>
      <c r="B112" s="156"/>
      <c r="C112" s="156"/>
      <c r="D112" s="160"/>
      <c r="E112" s="156"/>
      <c r="F112" s="156"/>
      <c r="G112" s="156"/>
      <c r="H112" s="156"/>
      <c r="I112" s="156"/>
      <c r="J112" s="156"/>
      <c r="K112" s="156"/>
      <c r="L112" s="162"/>
      <c r="M112" s="152"/>
      <c r="N112" s="164"/>
      <c r="O112" s="166"/>
      <c r="P112" s="142"/>
      <c r="Q112" s="156"/>
      <c r="R112" s="158"/>
      <c r="S112" s="142" t="e">
        <f>IF(OR(#REF!=datos!$AB$10,#REF!=datos!$AB$16),"",VLOOKUP(#REF!,datos!$AA$10:$AC$21,3,0))</f>
        <v>#REF!</v>
      </c>
      <c r="T112" s="144"/>
      <c r="U112" s="96">
        <v>2</v>
      </c>
      <c r="V112" s="80" t="s">
        <v>1117</v>
      </c>
      <c r="W112" s="79" t="s">
        <v>1118</v>
      </c>
      <c r="X112" s="79" t="s">
        <v>279</v>
      </c>
      <c r="Y112" s="79" t="s">
        <v>1119</v>
      </c>
      <c r="Z112" s="79" t="s">
        <v>1120</v>
      </c>
      <c r="AA112" s="79" t="s">
        <v>1121</v>
      </c>
      <c r="AB112" s="79" t="s">
        <v>1122</v>
      </c>
      <c r="AC112" s="79" t="s">
        <v>1122</v>
      </c>
      <c r="AD112" s="79" t="s">
        <v>1032</v>
      </c>
      <c r="AE112" s="91" t="str">
        <f>IF(AF112="","",VLOOKUP(AF112,datos!$AT$6:$AU$9,2,0))</f>
        <v>Probabilidad</v>
      </c>
      <c r="AF112" s="80" t="s">
        <v>80</v>
      </c>
      <c r="AG112" s="80" t="s">
        <v>84</v>
      </c>
      <c r="AH112" s="88">
        <f>IF(AND(AF112="",AG112=""),"",IF(AF112="",0,VLOOKUP(AF112,datos!$AP$3:$AR$7,3,0))+IF(AG112="",0,VLOOKUP(AG112,datos!$AP$3:$AR$7,3,0)))</f>
        <v>0.4</v>
      </c>
      <c r="AI112" s="114" t="str">
        <f>IF(OR(AJ112="",AJ112=0),"",IF(AJ112&lt;=datos!$AC$3,datos!$AE$3,IF(AJ112&lt;=datos!$AC$4,datos!$AE$4,IF(AJ112&lt;=datos!$AC$5,datos!$AE$5,IF(AJ112&lt;=datos!$AC$6,datos!$AE$6,IF(AJ112&lt;=datos!$AC$7,datos!$AE$7,""))))))</f>
        <v>Baja</v>
      </c>
      <c r="AJ112" s="109">
        <f t="shared" si="15"/>
        <v>0.216</v>
      </c>
      <c r="AK112" s="110" t="str">
        <f>+IF(AL112&lt;=datos!$AD$11,datos!$AC$11,IF(AL112&lt;=datos!$AD$12,datos!$AC$12,IF(AL112&lt;=datos!$AD$13,datos!$AC$13,IF(AL112&lt;=datos!$AD$14,datos!$AC$14,IF(AL112&lt;=datos!$AD$15,datos!$AC$15,"")))))</f>
        <v>Leve</v>
      </c>
      <c r="AL112" s="109">
        <f t="shared" si="16"/>
        <v>0.2</v>
      </c>
      <c r="AM112" s="110" t="str">
        <f ca="1" t="shared" si="14"/>
        <v>Bajo</v>
      </c>
      <c r="AN112" s="146"/>
      <c r="AO112" s="148"/>
      <c r="AP112" s="150"/>
      <c r="AQ112" s="152"/>
    </row>
    <row r="113" spans="1:43" ht="93.75" customHeight="1">
      <c r="A113" s="153">
        <v>49</v>
      </c>
      <c r="B113" s="155" t="s">
        <v>41</v>
      </c>
      <c r="C113" s="155" t="s">
        <v>209</v>
      </c>
      <c r="D113" s="159" t="str">
        <f>_xlfn.IFERROR(VLOOKUP(B113,datos!$B$1:$C$21,2,0),"")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3" s="155" t="s">
        <v>54</v>
      </c>
      <c r="F113" s="155" t="s">
        <v>1019</v>
      </c>
      <c r="G113" s="155" t="s">
        <v>1020</v>
      </c>
      <c r="H113" s="155" t="s">
        <v>193</v>
      </c>
      <c r="I113" s="155" t="s">
        <v>1021</v>
      </c>
      <c r="J113" s="155" t="s">
        <v>1022</v>
      </c>
      <c r="K113" s="155" t="s">
        <v>155</v>
      </c>
      <c r="L113" s="161" t="s">
        <v>167</v>
      </c>
      <c r="M113" s="151" t="s">
        <v>12</v>
      </c>
      <c r="N113" s="163">
        <v>365</v>
      </c>
      <c r="O113" s="165" t="str">
        <f>_xlfn.IFERROR(VLOOKUP(P113,datos!$AC$2:$AE$7,3,0),"")</f>
        <v>Media</v>
      </c>
      <c r="P113" s="141">
        <f>+IF(OR(N113="",N113=0),"",IF(N113&lt;=datos!$AD$3,datos!$AC$3,IF(AND(N113&gt;datos!$AD$3,N113&lt;=datos!$AD$4),datos!$AC$4,IF(AND(N113&gt;datos!$AD$4,N113&lt;=datos!$AD$5),datos!$AC$5,IF(AND(N113&gt;datos!$AD$5,N113&lt;=datos!$AD$6),datos!$AC$6,IF(N113&gt;datos!$AD$7,datos!$AC$7,0))))))</f>
        <v>0.6</v>
      </c>
      <c r="Q113" s="155" t="s">
        <v>145</v>
      </c>
      <c r="R113" s="157" t="str">
        <f>_xlfn.IFERROR(VLOOKUP(Q113,datos!$AB$10:$AC$21,2,0),"")</f>
        <v>Moderado</v>
      </c>
      <c r="S113" s="141">
        <f>_xlfn.IFERROR(IF(OR(Q113=datos!$AB$10,Q113=datos!$AB$16),"",VLOOKUP(Q113,datos!$AB$10:$AD$21,3,0)),"")</f>
        <v>0.6</v>
      </c>
      <c r="T113" s="143" t="str">
        <f ca="1">_xlfn.IFERROR(INDIRECT("datos!"&amp;HLOOKUP(R113,calculo_imp,2,FALSE)&amp;VLOOKUP(O113,calculo_prob,2,FALSE)),"")</f>
        <v>Moderado</v>
      </c>
      <c r="U113" s="95">
        <v>1</v>
      </c>
      <c r="V113" s="84" t="s">
        <v>1123</v>
      </c>
      <c r="W113" s="83" t="s">
        <v>1124</v>
      </c>
      <c r="X113" s="83" t="s">
        <v>923</v>
      </c>
      <c r="Y113" s="83" t="s">
        <v>1125</v>
      </c>
      <c r="Z113" s="83" t="s">
        <v>1126</v>
      </c>
      <c r="AA113" s="83" t="s">
        <v>1127</v>
      </c>
      <c r="AB113" s="83" t="s">
        <v>1110</v>
      </c>
      <c r="AC113" s="83" t="s">
        <v>1110</v>
      </c>
      <c r="AD113" s="83" t="s">
        <v>1032</v>
      </c>
      <c r="AE113" s="92" t="str">
        <f>IF(AF113="","",VLOOKUP(AF113,datos!$AT$6:$AU$9,2,0))</f>
        <v>Probabilidad</v>
      </c>
      <c r="AF113" s="84" t="s">
        <v>80</v>
      </c>
      <c r="AG113" s="84" t="s">
        <v>84</v>
      </c>
      <c r="AH113" s="87">
        <f>IF(AND(AF113="",AG113=""),"",IF(AF113="",0,VLOOKUP(AF113,datos!$AP$3:$AR$7,3,0))+IF(AG113="",0,VLOOKUP(AG113,datos!$AP$3:$AR$7,3,0)))</f>
        <v>0.4</v>
      </c>
      <c r="AI113" s="113" t="str">
        <f>IF(OR(AJ113="",AJ113=0),"",IF(AJ113&lt;=datos!$AC$3,datos!$AE$3,IF(AJ113&lt;=datos!$AC$4,datos!$AE$4,IF(AJ113&lt;=datos!$AC$5,datos!$AE$5,IF(AJ113&lt;=datos!$AC$6,datos!$AE$6,IF(AJ113&lt;=datos!$AC$7,datos!$AE$7,""))))))</f>
        <v>Baja</v>
      </c>
      <c r="AJ113" s="106">
        <f>IF(AE113="","",IF(U113=1,IF(AE113="Probabilidad",P113-(P113*AH113),P113),IF(AE113="Probabilidad",#REF!-(#REF!*AH113),#REF!)))</f>
        <v>0.36</v>
      </c>
      <c r="AK113" s="107" t="str">
        <f>+IF(AL113&lt;=datos!$AD$11,datos!$AC$11,IF(AL113&lt;=datos!$AD$12,datos!$AC$12,IF(AL113&lt;=datos!$AD$13,datos!$AC$13,IF(AL113&lt;=datos!$AD$14,datos!$AC$14,IF(AL113&lt;=datos!$AD$15,datos!$AC$15,"")))))</f>
        <v>Moderado</v>
      </c>
      <c r="AL113" s="106">
        <f>IF(AE113="","",IF(U113=1,IF(AE113="Impacto",S113-(S113*AH113),S113),IF(AE113="Impacto",#REF!-(#REF!*AH113),#REF!)))</f>
        <v>0.6</v>
      </c>
      <c r="AM113" s="107" t="str">
        <f ca="1" t="shared" si="14"/>
        <v>Moderado</v>
      </c>
      <c r="AN113" s="145" t="s">
        <v>92</v>
      </c>
      <c r="AO113" s="147" t="s">
        <v>1161</v>
      </c>
      <c r="AP113" s="149">
        <v>45290</v>
      </c>
      <c r="AQ113" s="151"/>
    </row>
    <row r="114" spans="1:43" ht="73.5" customHeight="1">
      <c r="A114" s="154"/>
      <c r="B114" s="156"/>
      <c r="C114" s="156"/>
      <c r="D114" s="160"/>
      <c r="E114" s="156"/>
      <c r="F114" s="156"/>
      <c r="G114" s="156"/>
      <c r="H114" s="156"/>
      <c r="I114" s="156"/>
      <c r="J114" s="156"/>
      <c r="K114" s="156"/>
      <c r="L114" s="162"/>
      <c r="M114" s="152"/>
      <c r="N114" s="164"/>
      <c r="O114" s="166"/>
      <c r="P114" s="142"/>
      <c r="Q114" s="156"/>
      <c r="R114" s="158"/>
      <c r="S114" s="142" t="e">
        <f>IF(OR(#REF!=datos!$AB$10,#REF!=datos!$AB$16),"",VLOOKUP(#REF!,datos!$AA$10:$AC$21,3,0))</f>
        <v>#REF!</v>
      </c>
      <c r="T114" s="144"/>
      <c r="U114" s="96">
        <v>2</v>
      </c>
      <c r="V114" s="80" t="s">
        <v>1128</v>
      </c>
      <c r="W114" s="79" t="s">
        <v>1129</v>
      </c>
      <c r="X114" s="79" t="s">
        <v>799</v>
      </c>
      <c r="Y114" s="79" t="s">
        <v>1130</v>
      </c>
      <c r="Z114" s="79" t="s">
        <v>1131</v>
      </c>
      <c r="AA114" s="79"/>
      <c r="AB114" s="79" t="s">
        <v>1132</v>
      </c>
      <c r="AC114" s="79" t="s">
        <v>1133</v>
      </c>
      <c r="AD114" s="79" t="s">
        <v>1134</v>
      </c>
      <c r="AE114" s="91" t="str">
        <f>IF(AF114="","",VLOOKUP(AF114,datos!$AT$6:$AU$9,2,0))</f>
        <v>Probabilidad</v>
      </c>
      <c r="AF114" s="80" t="s">
        <v>80</v>
      </c>
      <c r="AG114" s="80" t="s">
        <v>83</v>
      </c>
      <c r="AH114" s="88">
        <f>IF(AND(AF114="",AG114=""),"",IF(AF114="",0,VLOOKUP(AF114,datos!$AP$3:$AR$7,3,0))+IF(AG114="",0,VLOOKUP(AG114,datos!$AP$3:$AR$7,3,0)))</f>
        <v>0.5</v>
      </c>
      <c r="AI114" s="114" t="str">
        <f>IF(OR(AJ114="",AJ114=0),"",IF(AJ114&lt;=datos!$AC$3,datos!$AE$3,IF(AJ114&lt;=datos!$AC$4,datos!$AE$4,IF(AJ114&lt;=datos!$AC$5,datos!$AE$5,IF(AJ114&lt;=datos!$AC$6,datos!$AE$6,IF(AJ114&lt;=datos!$AC$7,datos!$AE$7,""))))))</f>
        <v>Muy Baja</v>
      </c>
      <c r="AJ114" s="109">
        <f t="shared" si="15"/>
        <v>0.18</v>
      </c>
      <c r="AK114" s="110" t="str">
        <f>+IF(AL114&lt;=datos!$AD$11,datos!$AC$11,IF(AL114&lt;=datos!$AD$12,datos!$AC$12,IF(AL114&lt;=datos!$AD$13,datos!$AC$13,IF(AL114&lt;=datos!$AD$14,datos!$AC$14,IF(AL114&lt;=datos!$AD$15,datos!$AC$15,"")))))</f>
        <v>Moderado</v>
      </c>
      <c r="AL114" s="109">
        <f t="shared" si="16"/>
        <v>0.6</v>
      </c>
      <c r="AM114" s="110" t="str">
        <f ca="1" t="shared" si="14"/>
        <v>Moderado</v>
      </c>
      <c r="AN114" s="146"/>
      <c r="AO114" s="148"/>
      <c r="AP114" s="150"/>
      <c r="AQ114" s="152"/>
    </row>
    <row r="115" spans="1:43" ht="96.75" thickBot="1">
      <c r="A115" s="154"/>
      <c r="B115" s="156"/>
      <c r="C115" s="156"/>
      <c r="D115" s="160"/>
      <c r="E115" s="156"/>
      <c r="F115" s="156"/>
      <c r="G115" s="156"/>
      <c r="H115" s="156"/>
      <c r="I115" s="156"/>
      <c r="J115" s="156"/>
      <c r="K115" s="156"/>
      <c r="L115" s="162"/>
      <c r="M115" s="152"/>
      <c r="N115" s="164"/>
      <c r="O115" s="166"/>
      <c r="P115" s="142"/>
      <c r="Q115" s="156"/>
      <c r="R115" s="158"/>
      <c r="S115" s="142" t="e">
        <f>IF(OR(#REF!=datos!$AB$10,#REF!=datos!$AB$16),"",VLOOKUP(#REF!,datos!$AA$10:$AC$21,3,0))</f>
        <v>#REF!</v>
      </c>
      <c r="T115" s="144"/>
      <c r="U115" s="96">
        <v>3</v>
      </c>
      <c r="V115" s="80" t="s">
        <v>1135</v>
      </c>
      <c r="W115" s="79" t="s">
        <v>1136</v>
      </c>
      <c r="X115" s="79" t="s">
        <v>1137</v>
      </c>
      <c r="Y115" s="79" t="s">
        <v>1138</v>
      </c>
      <c r="Z115" s="79" t="s">
        <v>1139</v>
      </c>
      <c r="AA115" s="79" t="s">
        <v>1140</v>
      </c>
      <c r="AB115" s="79" t="s">
        <v>1141</v>
      </c>
      <c r="AC115" s="79" t="s">
        <v>1141</v>
      </c>
      <c r="AD115" s="79" t="s">
        <v>1032</v>
      </c>
      <c r="AE115" s="91" t="str">
        <f>IF(AF115="","",VLOOKUP(AF115,datos!$AT$6:$AU$9,2,0))</f>
        <v>Probabilidad</v>
      </c>
      <c r="AF115" s="80" t="s">
        <v>80</v>
      </c>
      <c r="AG115" s="80" t="s">
        <v>84</v>
      </c>
      <c r="AH115" s="88">
        <f>IF(AND(AF115="",AG115=""),"",IF(AF115="",0,VLOOKUP(AF115,datos!$AP$3:$AR$7,3,0))+IF(AG115="",0,VLOOKUP(AG115,datos!$AP$3:$AR$7,3,0)))</f>
        <v>0.4</v>
      </c>
      <c r="AI115" s="114" t="str">
        <f>IF(OR(AJ115="",AJ115=0),"",IF(AJ115&lt;=datos!$AC$3,datos!$AE$3,IF(AJ115&lt;=datos!$AC$4,datos!$AE$4,IF(AJ115&lt;=datos!$AC$5,datos!$AE$5,IF(AJ115&lt;=datos!$AC$6,datos!$AE$6,IF(AJ115&lt;=datos!$AC$7,datos!$AE$7,""))))))</f>
        <v>Muy Baja</v>
      </c>
      <c r="AJ115" s="109">
        <f t="shared" si="15"/>
        <v>0.108</v>
      </c>
      <c r="AK115" s="110" t="str">
        <f>+IF(AL115&lt;=datos!$AD$11,datos!$AC$11,IF(AL115&lt;=datos!$AD$12,datos!$AC$12,IF(AL115&lt;=datos!$AD$13,datos!$AC$13,IF(AL115&lt;=datos!$AD$14,datos!$AC$14,IF(AL115&lt;=datos!$AD$15,datos!$AC$15,"")))))</f>
        <v>Moderado</v>
      </c>
      <c r="AL115" s="109">
        <f t="shared" si="16"/>
        <v>0.6</v>
      </c>
      <c r="AM115" s="110" t="str">
        <f ca="1" t="shared" si="14"/>
        <v>Moderado</v>
      </c>
      <c r="AN115" s="146"/>
      <c r="AO115" s="148"/>
      <c r="AP115" s="150"/>
      <c r="AQ115" s="152"/>
    </row>
    <row r="116" spans="1:43" ht="156.75" thickBot="1">
      <c r="A116" s="127">
        <v>50</v>
      </c>
      <c r="B116" s="82" t="s">
        <v>41</v>
      </c>
      <c r="C116" s="84" t="s">
        <v>209</v>
      </c>
      <c r="D116" s="92" t="str">
        <f>_xlfn.IFERROR(VLOOKUP(B116,datos!$B$1:$C$21,2,0),"")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6" s="82" t="s">
        <v>54</v>
      </c>
      <c r="F116" s="82" t="s">
        <v>1023</v>
      </c>
      <c r="G116" s="82" t="s">
        <v>1024</v>
      </c>
      <c r="H116" s="84" t="s">
        <v>194</v>
      </c>
      <c r="I116" s="84"/>
      <c r="J116" s="82" t="s">
        <v>1025</v>
      </c>
      <c r="K116" s="82" t="s">
        <v>159</v>
      </c>
      <c r="L116" s="128" t="s">
        <v>59</v>
      </c>
      <c r="M116" s="122" t="s">
        <v>12</v>
      </c>
      <c r="N116" s="129">
        <v>365</v>
      </c>
      <c r="O116" s="135" t="str">
        <f>_xlfn.IFERROR(VLOOKUP(P116,datos!$AC$2:$AE$7,3,0),"")</f>
        <v>Media</v>
      </c>
      <c r="P116" s="131">
        <f>+IF(OR(N116="",N116=0),"",IF(N116&lt;=datos!$AD$3,datos!$AC$3,IF(AND(N116&gt;datos!$AD$3,N116&lt;=datos!$AD$4),datos!$AC$4,IF(AND(N116&gt;datos!$AD$4,N116&lt;=datos!$AD$5),datos!$AC$5,IF(AND(N116&gt;datos!$AD$5,N116&lt;=datos!$AD$6),datos!$AC$6,IF(N116&gt;datos!$AD$7,datos!$AC$7,0))))))</f>
        <v>0.6</v>
      </c>
      <c r="Q116" s="82" t="s">
        <v>150</v>
      </c>
      <c r="R116" s="136" t="str">
        <f>_xlfn.IFERROR(VLOOKUP(Q116,datos!$AB$10:$AC$21,2,0),"")</f>
        <v>Mayor</v>
      </c>
      <c r="S116" s="131">
        <f>_xlfn.IFERROR(IF(OR(Q116=datos!$AB$10,Q116=datos!$AB$16),"",VLOOKUP(Q116,datos!$AB$10:$AD$21,3,0)),"")</f>
        <v>0.8</v>
      </c>
      <c r="T116" s="124" t="str">
        <f ca="1">_xlfn.IFERROR(INDIRECT("datos!"&amp;HLOOKUP(R116,calculo_imp,2,FALSE)&amp;VLOOKUP(O116,calculo_prob,2,FALSE)),"")</f>
        <v>Alto</v>
      </c>
      <c r="U116" s="98">
        <v>1</v>
      </c>
      <c r="V116" s="82" t="s">
        <v>1142</v>
      </c>
      <c r="W116" s="81" t="s">
        <v>1143</v>
      </c>
      <c r="X116" s="81" t="s">
        <v>1144</v>
      </c>
      <c r="Y116" s="81" t="s">
        <v>1145</v>
      </c>
      <c r="Z116" s="81" t="s">
        <v>1146</v>
      </c>
      <c r="AA116" s="81" t="s">
        <v>1147</v>
      </c>
      <c r="AB116" s="81" t="s">
        <v>1148</v>
      </c>
      <c r="AC116" s="81" t="s">
        <v>1149</v>
      </c>
      <c r="AD116" s="81" t="s">
        <v>1032</v>
      </c>
      <c r="AE116" s="90" t="str">
        <f>IF(AF116="","",VLOOKUP(AF116,datos!$AT$6:$AU$9,2,0))</f>
        <v>Probabilidad</v>
      </c>
      <c r="AF116" s="82" t="s">
        <v>80</v>
      </c>
      <c r="AG116" s="82" t="s">
        <v>84</v>
      </c>
      <c r="AH116" s="87">
        <f>IF(AND(AF116="",AG116=""),"",IF(AF116="",0,VLOOKUP(AF116,datos!$AP$3:$AR$7,3,0))+IF(AG116="",0,VLOOKUP(AG116,datos!$AP$3:$AR$7,3,0)))</f>
        <v>0.4</v>
      </c>
      <c r="AI116" s="113" t="str">
        <f>IF(OR(AJ116="",AJ116=0),"",IF(AJ116&lt;=datos!$AC$3,datos!$AE$3,IF(AJ116&lt;=datos!$AC$4,datos!$AE$4,IF(AJ116&lt;=datos!$AC$5,datos!$AE$5,IF(AJ116&lt;=datos!$AC$6,datos!$AE$6,IF(AJ116&lt;=datos!$AC$7,datos!$AE$7,""))))))</f>
        <v>Baja</v>
      </c>
      <c r="AJ116" s="106">
        <f>IF(AE116="","",IF(U116=1,IF(AE116="Probabilidad",P116-(P116*AH116),P116),IF(AE116="Probabilidad",#REF!-(#REF!*AH116),#REF!)))</f>
        <v>0.36</v>
      </c>
      <c r="AK116" s="107" t="str">
        <f>+IF(AL116&lt;=datos!$AD$11,datos!$AC$11,IF(AL116&lt;=datos!$AD$12,datos!$AC$12,IF(AL116&lt;=datos!$AD$13,datos!$AC$13,IF(AL116&lt;=datos!$AD$14,datos!$AC$14,IF(AL116&lt;=datos!$AD$15,datos!$AC$15,"")))))</f>
        <v>Mayor</v>
      </c>
      <c r="AL116" s="106">
        <f>IF(AE116="","",IF(U116=1,IF(AE116="Impacto",S116-(S116*AH116),S116),IF(AE116="Impacto",#REF!-(#REF!*AH116),#REF!)))</f>
        <v>0.8</v>
      </c>
      <c r="AM116" s="107" t="str">
        <f ca="1" t="shared" si="14"/>
        <v>Alto</v>
      </c>
      <c r="AN116" s="139" t="s">
        <v>92</v>
      </c>
      <c r="AO116" s="137" t="s">
        <v>1162</v>
      </c>
      <c r="AP116" s="138">
        <v>45290</v>
      </c>
      <c r="AQ116" s="121" t="s">
        <v>1163</v>
      </c>
    </row>
    <row r="117" spans="1:43" ht="76.5" customHeight="1" thickBot="1">
      <c r="A117" s="132">
        <v>51</v>
      </c>
      <c r="B117" s="84" t="s">
        <v>42</v>
      </c>
      <c r="C117" s="84" t="s">
        <v>208</v>
      </c>
      <c r="D117" s="92" t="str">
        <f>_xlfn.IFERROR(VLOOKUP(B117,datos!$B$1:$C$21,2,0),"")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7" s="84" t="s">
        <v>54</v>
      </c>
      <c r="F117" s="84" t="s">
        <v>1164</v>
      </c>
      <c r="G117" s="84" t="s">
        <v>1165</v>
      </c>
      <c r="H117" s="84" t="s">
        <v>194</v>
      </c>
      <c r="I117" s="84" t="s">
        <v>783</v>
      </c>
      <c r="J117" s="84" t="s">
        <v>1166</v>
      </c>
      <c r="K117" s="84" t="s">
        <v>162</v>
      </c>
      <c r="L117" s="133" t="s">
        <v>167</v>
      </c>
      <c r="M117" s="121" t="s">
        <v>12</v>
      </c>
      <c r="N117" s="134">
        <v>97755</v>
      </c>
      <c r="O117" s="130" t="str">
        <f>_xlfn.IFERROR(VLOOKUP(P117,datos!$AC$2:$AE$7,3,0),"")</f>
        <v>Muy Alta</v>
      </c>
      <c r="P117" s="123">
        <f>+IF(OR(N117="",N117=0),"",IF(N117&lt;=datos!$AD$3,datos!$AC$3,IF(AND(N117&gt;datos!$AD$3,N117&lt;=datos!$AD$4),datos!$AC$4,IF(AND(N117&gt;datos!$AD$4,N117&lt;=datos!$AD$5),datos!$AC$5,IF(AND(N117&gt;datos!$AD$5,N117&lt;=datos!$AD$6),datos!$AC$6,IF(N117&gt;datos!$AD$7,datos!$AC$7,0))))))</f>
        <v>1</v>
      </c>
      <c r="Q117" s="84" t="s">
        <v>145</v>
      </c>
      <c r="R117" s="125" t="str">
        <f>_xlfn.IFERROR(VLOOKUP(Q117,datos!$AB$10:$AC$21,2,0),"")</f>
        <v>Moderado</v>
      </c>
      <c r="S117" s="123">
        <f>_xlfn.IFERROR(IF(OR(Q117=datos!$AB$10,Q117=datos!$AB$16),"",VLOOKUP(Q117,datos!$AB$10:$AD$21,3,0)),"")</f>
        <v>0.6</v>
      </c>
      <c r="T117" s="126" t="str">
        <f ca="1">_xlfn.IFERROR(INDIRECT("datos!"&amp;HLOOKUP(R117,calculo_imp,2,FALSE)&amp;VLOOKUP(O117,calculo_prob,2,FALSE)),"")</f>
        <v>Alto</v>
      </c>
      <c r="U117" s="95">
        <v>1</v>
      </c>
      <c r="V117" s="84" t="s">
        <v>1174</v>
      </c>
      <c r="W117" s="83" t="s">
        <v>1175</v>
      </c>
      <c r="X117" s="83" t="s">
        <v>1176</v>
      </c>
      <c r="Y117" s="83" t="s">
        <v>1174</v>
      </c>
      <c r="Z117" s="83" t="s">
        <v>1177</v>
      </c>
      <c r="AA117" s="83" t="s">
        <v>1178</v>
      </c>
      <c r="AB117" s="83" t="s">
        <v>1179</v>
      </c>
      <c r="AC117" s="83" t="s">
        <v>1180</v>
      </c>
      <c r="AD117" s="83" t="s">
        <v>1181</v>
      </c>
      <c r="AE117" s="92" t="str">
        <f>IF(AF117="","",VLOOKUP(AF117,datos!$AT$6:$AU$9,2,0))</f>
        <v>Probabilidad</v>
      </c>
      <c r="AF117" s="84" t="s">
        <v>80</v>
      </c>
      <c r="AG117" s="84" t="s">
        <v>84</v>
      </c>
      <c r="AH117" s="87">
        <f>IF(AND(AF117="",AG117=""),"",IF(AF117="",0,VLOOKUP(AF117,datos!$AP$3:$AR$7,3,0))+IF(AG117="",0,VLOOKUP(AG117,datos!$AP$3:$AR$7,3,0)))</f>
        <v>0.4</v>
      </c>
      <c r="AI117" s="113" t="str">
        <f>IF(OR(AJ117="",AJ117=0),"",IF(AJ117&lt;=datos!$AC$3,datos!$AE$3,IF(AJ117&lt;=datos!$AC$4,datos!$AE$4,IF(AJ117&lt;=datos!$AC$5,datos!$AE$5,IF(AJ117&lt;=datos!$AC$6,datos!$AE$6,IF(AJ117&lt;=datos!$AC$7,datos!$AE$7,""))))))</f>
        <v>Media</v>
      </c>
      <c r="AJ117" s="106">
        <f>IF(AE117="","",IF(U117=1,IF(AE117="Probabilidad",P117-(P117*AH117),P117),IF(AE117="Probabilidad",#REF!-(#REF!*AH117),#REF!)))</f>
        <v>0.6</v>
      </c>
      <c r="AK117" s="107" t="str">
        <f>+IF(AL117&lt;=datos!$AD$11,datos!$AC$11,IF(AL117&lt;=datos!$AD$12,datos!$AC$12,IF(AL117&lt;=datos!$AD$13,datos!$AC$13,IF(AL117&lt;=datos!$AD$14,datos!$AC$14,IF(AL117&lt;=datos!$AD$15,datos!$AC$15,"")))))</f>
        <v>Moderado</v>
      </c>
      <c r="AL117" s="106">
        <f>IF(AE117="","",IF(U117=1,IF(AE117="Impacto",S117-(S117*AH117),S117),IF(AE117="Impacto",#REF!-(#REF!*AH117),#REF!)))</f>
        <v>0.6</v>
      </c>
      <c r="AM117" s="107" t="str">
        <f ca="1" t="shared" si="14"/>
        <v>Moderado</v>
      </c>
      <c r="AN117" s="139" t="s">
        <v>92</v>
      </c>
      <c r="AO117" s="137" t="s">
        <v>1197</v>
      </c>
      <c r="AP117" s="138" t="s">
        <v>1198</v>
      </c>
      <c r="AQ117" s="121" t="s">
        <v>1199</v>
      </c>
    </row>
    <row r="118" spans="1:43" ht="132.75" thickBot="1">
      <c r="A118" s="132">
        <v>52</v>
      </c>
      <c r="B118" s="84" t="s">
        <v>42</v>
      </c>
      <c r="C118" s="84" t="s">
        <v>208</v>
      </c>
      <c r="D118" s="92"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84" t="s">
        <v>54</v>
      </c>
      <c r="F118" s="84" t="s">
        <v>1167</v>
      </c>
      <c r="G118" s="84" t="s">
        <v>1168</v>
      </c>
      <c r="H118" s="84" t="s">
        <v>194</v>
      </c>
      <c r="I118" s="84" t="s">
        <v>783</v>
      </c>
      <c r="J118" s="84" t="s">
        <v>1169</v>
      </c>
      <c r="K118" s="84" t="s">
        <v>162</v>
      </c>
      <c r="L118" s="133" t="s">
        <v>167</v>
      </c>
      <c r="M118" s="121" t="s">
        <v>12</v>
      </c>
      <c r="N118" s="134">
        <v>16227</v>
      </c>
      <c r="O118" s="130" t="str">
        <f>_xlfn.IFERROR(VLOOKUP(P118,datos!$AC$2:$AE$7,3,0),"")</f>
        <v>Muy Alta</v>
      </c>
      <c r="P118" s="123">
        <f>+IF(OR(N118="",N118=0),"",IF(N118&lt;=datos!$AD$3,datos!$AC$3,IF(AND(N118&gt;datos!$AD$3,N118&lt;=datos!$AD$4),datos!$AC$4,IF(AND(N118&gt;datos!$AD$4,N118&lt;=datos!$AD$5),datos!$AC$5,IF(AND(N118&gt;datos!$AD$5,N118&lt;=datos!$AD$6),datos!$AC$6,IF(N118&gt;datos!$AD$7,datos!$AC$7,0))))))</f>
        <v>1</v>
      </c>
      <c r="Q118" s="84" t="s">
        <v>145</v>
      </c>
      <c r="R118" s="125" t="str">
        <f>_xlfn.IFERROR(VLOOKUP(Q118,datos!$AB$10:$AC$21,2,0),"")</f>
        <v>Moderado</v>
      </c>
      <c r="S118" s="123">
        <f>_xlfn.IFERROR(IF(OR(Q118=datos!$AB$10,Q118=datos!$AB$16),"",VLOOKUP(Q118,datos!$AB$10:$AD$21,3,0)),"")</f>
        <v>0.6</v>
      </c>
      <c r="T118" s="126" t="str">
        <f ca="1">_xlfn.IFERROR(INDIRECT("datos!"&amp;HLOOKUP(R118,calculo_imp,2,FALSE)&amp;VLOOKUP(O118,calculo_prob,2,FALSE)),"")</f>
        <v>Alto</v>
      </c>
      <c r="U118" s="95">
        <v>1</v>
      </c>
      <c r="V118" s="84" t="s">
        <v>1182</v>
      </c>
      <c r="W118" s="83" t="s">
        <v>1183</v>
      </c>
      <c r="X118" s="83" t="s">
        <v>1184</v>
      </c>
      <c r="Y118" s="83" t="s">
        <v>1185</v>
      </c>
      <c r="Z118" s="83" t="s">
        <v>1186</v>
      </c>
      <c r="AA118" s="83" t="s">
        <v>1187</v>
      </c>
      <c r="AB118" s="83" t="s">
        <v>1188</v>
      </c>
      <c r="AC118" s="83" t="s">
        <v>1189</v>
      </c>
      <c r="AD118" s="83" t="s">
        <v>1181</v>
      </c>
      <c r="AE118" s="92" t="str">
        <f>IF(AF118="","",VLOOKUP(AF118,datos!$AT$6:$AU$9,2,0))</f>
        <v>Probabilidad</v>
      </c>
      <c r="AF118" s="84" t="s">
        <v>80</v>
      </c>
      <c r="AG118" s="84" t="s">
        <v>84</v>
      </c>
      <c r="AH118" s="87">
        <f>IF(AND(AF118="",AG118=""),"",IF(AF118="",0,VLOOKUP(AF118,datos!$AP$3:$AR$7,3,0))+IF(AG118="",0,VLOOKUP(AG118,datos!$AP$3:$AR$7,3,0)))</f>
        <v>0.4</v>
      </c>
      <c r="AI118" s="113" t="str">
        <f>IF(OR(AJ118="",AJ118=0),"",IF(AJ118&lt;=datos!$AC$3,datos!$AE$3,IF(AJ118&lt;=datos!$AC$4,datos!$AE$4,IF(AJ118&lt;=datos!$AC$5,datos!$AE$5,IF(AJ118&lt;=datos!$AC$6,datos!$AE$6,IF(AJ118&lt;=datos!$AC$7,datos!$AE$7,""))))))</f>
        <v>Media</v>
      </c>
      <c r="AJ118" s="106">
        <f>IF(AE118="","",IF(U118=1,IF(AE118="Probabilidad",P118-(P118*AH118),P118),IF(AE118="Probabilidad",#REF!-(#REF!*AH118),#REF!)))</f>
        <v>0.6</v>
      </c>
      <c r="AK118" s="107" t="str">
        <f>+IF(AL118&lt;=datos!$AD$11,datos!$AC$11,IF(AL118&lt;=datos!$AD$12,datos!$AC$12,IF(AL118&lt;=datos!$AD$13,datos!$AC$13,IF(AL118&lt;=datos!$AD$14,datos!$AC$14,IF(AL118&lt;=datos!$AD$15,datos!$AC$15,"")))))</f>
        <v>Moderado</v>
      </c>
      <c r="AL118" s="106">
        <f>IF(AE118="","",IF(U118=1,IF(AE118="Impacto",S118-(S118*AH118),S118),IF(AE118="Impacto",#REF!-(#REF!*AH118),#REF!)))</f>
        <v>0.6</v>
      </c>
      <c r="AM118" s="107" t="str">
        <f aca="true" ca="1" t="shared" si="17" ref="AM118:AM140">_xlfn.IFERROR(INDIRECT("datos!"&amp;HLOOKUP(AK118,calculo_imp,2,FALSE)&amp;VLOOKUP(AI118,calculo_prob,2,FALSE)),"")</f>
        <v>Moderado</v>
      </c>
      <c r="AN118" s="139" t="s">
        <v>92</v>
      </c>
      <c r="AO118" s="137" t="s">
        <v>1200</v>
      </c>
      <c r="AP118" s="138" t="s">
        <v>1198</v>
      </c>
      <c r="AQ118" s="121" t="s">
        <v>1201</v>
      </c>
    </row>
    <row r="119" spans="1:43" ht="108.75" thickBot="1">
      <c r="A119" s="132">
        <v>53</v>
      </c>
      <c r="B119" s="84" t="s">
        <v>42</v>
      </c>
      <c r="C119" s="84" t="s">
        <v>208</v>
      </c>
      <c r="D119" s="92"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84" t="s">
        <v>54</v>
      </c>
      <c r="F119" s="84" t="s">
        <v>1170</v>
      </c>
      <c r="G119" s="84" t="s">
        <v>1171</v>
      </c>
      <c r="H119" s="84" t="s">
        <v>194</v>
      </c>
      <c r="I119" s="84" t="s">
        <v>1172</v>
      </c>
      <c r="J119" s="84" t="s">
        <v>1173</v>
      </c>
      <c r="K119" s="84" t="s">
        <v>162</v>
      </c>
      <c r="L119" s="133" t="s">
        <v>167</v>
      </c>
      <c r="M119" s="121" t="s">
        <v>12</v>
      </c>
      <c r="N119" s="134">
        <v>226</v>
      </c>
      <c r="O119" s="130" t="str">
        <f>_xlfn.IFERROR(VLOOKUP(P119,datos!$AC$2:$AE$7,3,0),"")</f>
        <v>Media</v>
      </c>
      <c r="P119" s="123">
        <f>+IF(OR(N119="",N119=0),"",IF(N119&lt;=datos!$AD$3,datos!$AC$3,IF(AND(N119&gt;datos!$AD$3,N119&lt;=datos!$AD$4),datos!$AC$4,IF(AND(N119&gt;datos!$AD$4,N119&lt;=datos!$AD$5),datos!$AC$5,IF(AND(N119&gt;datos!$AD$5,N119&lt;=datos!$AD$6),datos!$AC$6,IF(N119&gt;datos!$AD$7,datos!$AC$7,0))))))</f>
        <v>0.6</v>
      </c>
      <c r="Q119" s="84" t="s">
        <v>145</v>
      </c>
      <c r="R119" s="125" t="str">
        <f>_xlfn.IFERROR(VLOOKUP(Q119,datos!$AB$10:$AC$21,2,0),"")</f>
        <v>Moderado</v>
      </c>
      <c r="S119" s="123">
        <f>_xlfn.IFERROR(IF(OR(Q119=datos!$AB$10,Q119=datos!$AB$16),"",VLOOKUP(Q119,datos!$AB$10:$AD$21,3,0)),"")</f>
        <v>0.6</v>
      </c>
      <c r="T119" s="126" t="str">
        <f ca="1">_xlfn.IFERROR(INDIRECT("datos!"&amp;HLOOKUP(R119,calculo_imp,2,FALSE)&amp;VLOOKUP(O119,calculo_prob,2,FALSE)),"")</f>
        <v>Moderado</v>
      </c>
      <c r="U119" s="95">
        <v>1</v>
      </c>
      <c r="V119" s="84" t="s">
        <v>1190</v>
      </c>
      <c r="W119" s="83" t="s">
        <v>1191</v>
      </c>
      <c r="X119" s="83" t="s">
        <v>354</v>
      </c>
      <c r="Y119" s="83" t="s">
        <v>1192</v>
      </c>
      <c r="Z119" s="83" t="s">
        <v>1193</v>
      </c>
      <c r="AA119" s="83" t="s">
        <v>1194</v>
      </c>
      <c r="AB119" s="83" t="s">
        <v>1195</v>
      </c>
      <c r="AC119" s="83" t="s">
        <v>1196</v>
      </c>
      <c r="AD119" s="83" t="s">
        <v>1181</v>
      </c>
      <c r="AE119" s="92" t="str">
        <f>IF(AF119="","",VLOOKUP(AF119,datos!$AT$6:$AU$9,2,0))</f>
        <v>Probabilidad</v>
      </c>
      <c r="AF119" s="84" t="s">
        <v>80</v>
      </c>
      <c r="AG119" s="84" t="s">
        <v>84</v>
      </c>
      <c r="AH119" s="87">
        <f>IF(AND(AF119="",AG119=""),"",IF(AF119="",0,VLOOKUP(AF119,datos!$AP$3:$AR$7,3,0))+IF(AG119="",0,VLOOKUP(AG119,datos!$AP$3:$AR$7,3,0)))</f>
        <v>0.4</v>
      </c>
      <c r="AI119" s="113" t="str">
        <f>IF(OR(AJ119="",AJ119=0),"",IF(AJ119&lt;=datos!$AC$3,datos!$AE$3,IF(AJ119&lt;=datos!$AC$4,datos!$AE$4,IF(AJ119&lt;=datos!$AC$5,datos!$AE$5,IF(AJ119&lt;=datos!$AC$6,datos!$AE$6,IF(AJ119&lt;=datos!$AC$7,datos!$AE$7,""))))))</f>
        <v>Baja</v>
      </c>
      <c r="AJ119" s="106">
        <f>IF(AE119="","",IF(U119=1,IF(AE119="Probabilidad",P119-(P119*AH119),P119),IF(AE119="Probabilidad",#REF!-(#REF!*AH119),#REF!)))</f>
        <v>0.36</v>
      </c>
      <c r="AK119" s="107" t="str">
        <f>+IF(AL119&lt;=datos!$AD$11,datos!$AC$11,IF(AL119&lt;=datos!$AD$12,datos!$AC$12,IF(AL119&lt;=datos!$AD$13,datos!$AC$13,IF(AL119&lt;=datos!$AD$14,datos!$AC$14,IF(AL119&lt;=datos!$AD$15,datos!$AC$15,"")))))</f>
        <v>Moderado</v>
      </c>
      <c r="AL119" s="106">
        <f>IF(AE119="","",IF(U119=1,IF(AE119="Impacto",S119-(S119*AH119),S119),IF(AE119="Impacto",#REF!-(#REF!*AH119),#REF!)))</f>
        <v>0.6</v>
      </c>
      <c r="AM119" s="107" t="str">
        <f ca="1" t="shared" si="17"/>
        <v>Moderado</v>
      </c>
      <c r="AN119" s="139" t="s">
        <v>92</v>
      </c>
      <c r="AO119" s="137" t="s">
        <v>1202</v>
      </c>
      <c r="AP119" s="138" t="s">
        <v>1198</v>
      </c>
      <c r="AQ119" s="121" t="s">
        <v>1203</v>
      </c>
    </row>
    <row r="120" spans="1:43" ht="72">
      <c r="A120" s="153">
        <v>54</v>
      </c>
      <c r="B120" s="155" t="s">
        <v>42</v>
      </c>
      <c r="C120" s="155" t="s">
        <v>208</v>
      </c>
      <c r="D120" s="159"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155" t="s">
        <v>55</v>
      </c>
      <c r="F120" s="155" t="s">
        <v>1204</v>
      </c>
      <c r="G120" s="155" t="s">
        <v>1205</v>
      </c>
      <c r="H120" s="155" t="s">
        <v>194</v>
      </c>
      <c r="I120" s="155"/>
      <c r="J120" s="155" t="s">
        <v>1206</v>
      </c>
      <c r="K120" s="155" t="s">
        <v>162</v>
      </c>
      <c r="L120" s="161" t="s">
        <v>167</v>
      </c>
      <c r="M120" s="151" t="s">
        <v>233</v>
      </c>
      <c r="N120" s="163">
        <v>15941</v>
      </c>
      <c r="O120" s="165" t="str">
        <f>_xlfn.IFERROR(VLOOKUP(P120,datos!$AC$2:$AE$7,3,0),"")</f>
        <v>Muy Alta</v>
      </c>
      <c r="P120" s="141">
        <f>+IF(OR(N120="",N120=0),"",IF(N120&lt;=datos!$AD$3,datos!$AC$3,IF(AND(N120&gt;datos!$AD$3,N120&lt;=datos!$AD$4),datos!$AC$4,IF(AND(N120&gt;datos!$AD$4,N120&lt;=datos!$AD$5),datos!$AC$5,IF(AND(N120&gt;datos!$AD$5,N120&lt;=datos!$AD$6),datos!$AC$6,IF(N120&gt;datos!$AD$7,datos!$AC$7,0))))))</f>
        <v>1</v>
      </c>
      <c r="Q120" s="155" t="s">
        <v>150</v>
      </c>
      <c r="R120" s="157" t="str">
        <f>_xlfn.IFERROR(VLOOKUP(Q120,datos!$AB$10:$AC$21,2,0),"")</f>
        <v>Mayor</v>
      </c>
      <c r="S120" s="141">
        <f>_xlfn.IFERROR(IF(OR(Q120=datos!$AB$10,Q120=datos!$AB$16),"",VLOOKUP(Q120,datos!$AB$10:$AD$21,3,0)),"")</f>
        <v>0.8</v>
      </c>
      <c r="T120" s="143" t="str">
        <f ca="1">_xlfn.IFERROR(INDIRECT("datos!"&amp;HLOOKUP(R120,calculo_imp,2,FALSE)&amp;VLOOKUP(O120,calculo_prob,2,FALSE)),"")</f>
        <v>Alto</v>
      </c>
      <c r="U120" s="95">
        <v>1</v>
      </c>
      <c r="V120" s="84" t="s">
        <v>1216</v>
      </c>
      <c r="W120" s="83" t="s">
        <v>1217</v>
      </c>
      <c r="X120" s="83" t="s">
        <v>1218</v>
      </c>
      <c r="Y120" s="83" t="s">
        <v>1219</v>
      </c>
      <c r="Z120" s="83" t="s">
        <v>1220</v>
      </c>
      <c r="AA120" s="83" t="s">
        <v>1221</v>
      </c>
      <c r="AB120" s="83" t="s">
        <v>1222</v>
      </c>
      <c r="AC120" s="83" t="s">
        <v>1223</v>
      </c>
      <c r="AD120" s="83" t="s">
        <v>1224</v>
      </c>
      <c r="AE120" s="92" t="str">
        <f>IF(AF120="","",VLOOKUP(AF120,datos!$AT$6:$AU$9,2,0))</f>
        <v>Probabilidad</v>
      </c>
      <c r="AF120" s="84" t="s">
        <v>80</v>
      </c>
      <c r="AG120" s="84" t="s">
        <v>84</v>
      </c>
      <c r="AH120" s="87">
        <f>IF(AND(AF120="",AG120=""),"",IF(AF120="",0,VLOOKUP(AF120,datos!$AP$3:$AR$7,3,0))+IF(AG120="",0,VLOOKUP(AG120,datos!$AP$3:$AR$7,3,0)))</f>
        <v>0.4</v>
      </c>
      <c r="AI120" s="113" t="str">
        <f>IF(OR(AJ120="",AJ120=0),"",IF(AJ120&lt;=datos!$AC$3,datos!$AE$3,IF(AJ120&lt;=datos!$AC$4,datos!$AE$4,IF(AJ120&lt;=datos!$AC$5,datos!$AE$5,IF(AJ120&lt;=datos!$AC$6,datos!$AE$6,IF(AJ120&lt;=datos!$AC$7,datos!$AE$7,""))))))</f>
        <v>Media</v>
      </c>
      <c r="AJ120" s="106">
        <f>IF(AE120="","",IF(U120=1,IF(AE120="Probabilidad",P120-(P120*AH120),P120),IF(AE120="Probabilidad",#REF!-(#REF!*AH120),#REF!)))</f>
        <v>0.6</v>
      </c>
      <c r="AK120" s="107" t="str">
        <f>+IF(AL120&lt;=datos!$AD$11,datos!$AC$11,IF(AL120&lt;=datos!$AD$12,datos!$AC$12,IF(AL120&lt;=datos!$AD$13,datos!$AC$13,IF(AL120&lt;=datos!$AD$14,datos!$AC$14,IF(AL120&lt;=datos!$AD$15,datos!$AC$15,"")))))</f>
        <v>Mayor</v>
      </c>
      <c r="AL120" s="106">
        <f>IF(AE120="","",IF(U120=1,IF(AE120="Impacto",S120-(S120*AH120),S120),IF(AE120="Impacto",#REF!-(#REF!*AH120),#REF!)))</f>
        <v>0.8</v>
      </c>
      <c r="AM120" s="107" t="str">
        <f ca="1" t="shared" si="17"/>
        <v>Alto</v>
      </c>
      <c r="AN120" s="145" t="s">
        <v>92</v>
      </c>
      <c r="AO120" s="147" t="s">
        <v>1270</v>
      </c>
      <c r="AP120" s="149"/>
      <c r="AQ120" s="151" t="s">
        <v>1271</v>
      </c>
    </row>
    <row r="121" spans="1:43" ht="108">
      <c r="A121" s="154"/>
      <c r="B121" s="156"/>
      <c r="C121" s="156"/>
      <c r="D121" s="160"/>
      <c r="E121" s="156"/>
      <c r="F121" s="156"/>
      <c r="G121" s="156"/>
      <c r="H121" s="156"/>
      <c r="I121" s="156"/>
      <c r="J121" s="156"/>
      <c r="K121" s="156"/>
      <c r="L121" s="162"/>
      <c r="M121" s="152"/>
      <c r="N121" s="164"/>
      <c r="O121" s="166"/>
      <c r="P121" s="142"/>
      <c r="Q121" s="156"/>
      <c r="R121" s="158"/>
      <c r="S121" s="142" t="e">
        <f>IF(OR(#REF!=datos!$AB$10,#REF!=datos!$AB$16),"",VLOOKUP(#REF!,datos!$AA$10:$AC$21,3,0))</f>
        <v>#REF!</v>
      </c>
      <c r="T121" s="144"/>
      <c r="U121" s="96">
        <v>2</v>
      </c>
      <c r="V121" s="80" t="s">
        <v>1225</v>
      </c>
      <c r="W121" s="79" t="s">
        <v>1226</v>
      </c>
      <c r="X121" s="79" t="s">
        <v>345</v>
      </c>
      <c r="Y121" s="79" t="s">
        <v>1227</v>
      </c>
      <c r="Z121" s="79" t="s">
        <v>1228</v>
      </c>
      <c r="AA121" s="79" t="s">
        <v>1229</v>
      </c>
      <c r="AB121" s="79" t="s">
        <v>1230</v>
      </c>
      <c r="AC121" s="79" t="s">
        <v>1223</v>
      </c>
      <c r="AD121" s="79" t="s">
        <v>1224</v>
      </c>
      <c r="AE121" s="91" t="str">
        <f>IF(AF121="","",VLOOKUP(AF121,datos!$AT$6:$AU$9,2,0))</f>
        <v>Probabilidad</v>
      </c>
      <c r="AF121" s="80" t="s">
        <v>80</v>
      </c>
      <c r="AG121" s="80" t="s">
        <v>84</v>
      </c>
      <c r="AH121" s="88">
        <f>IF(AND(AF121="",AG121=""),"",IF(AF121="",0,VLOOKUP(AF121,datos!$AP$3:$AR$7,3,0))+IF(AG121="",0,VLOOKUP(AG121,datos!$AP$3:$AR$7,3,0)))</f>
        <v>0.4</v>
      </c>
      <c r="AI121" s="114" t="str">
        <f>IF(OR(AJ121="",AJ121=0),"",IF(AJ121&lt;=datos!$AC$3,datos!$AE$3,IF(AJ121&lt;=datos!$AC$4,datos!$AE$4,IF(AJ121&lt;=datos!$AC$5,datos!$AE$5,IF(AJ121&lt;=datos!$AC$6,datos!$AE$6,IF(AJ121&lt;=datos!$AC$7,datos!$AE$7,""))))))</f>
        <v>Baja</v>
      </c>
      <c r="AJ121" s="109">
        <f aca="true" t="shared" si="18" ref="AJ121:AJ137">IF(AE121="","",IF(U121=1,IF(AE121="Probabilidad",P121-(P121*AH121),P121),IF(AE121="Probabilidad",AJ120-(AJ120*AH121),AJ120)))</f>
        <v>0.36</v>
      </c>
      <c r="AK121" s="110" t="str">
        <f>+IF(AL121&lt;=datos!$AD$11,datos!$AC$11,IF(AL121&lt;=datos!$AD$12,datos!$AC$12,IF(AL121&lt;=datos!$AD$13,datos!$AC$13,IF(AL121&lt;=datos!$AD$14,datos!$AC$14,IF(AL121&lt;=datos!$AD$15,datos!$AC$15,"")))))</f>
        <v>Mayor</v>
      </c>
      <c r="AL121" s="109">
        <f aca="true" t="shared" si="19" ref="AL121:AL137">IF(AE121="","",IF(U121=1,IF(AE121="Impacto",S121-(S121*AH121),S121),IF(AE121="Impacto",AL120-(AL120*AH121),AL120)))</f>
        <v>0.8</v>
      </c>
      <c r="AM121" s="110" t="str">
        <f ca="1" t="shared" si="17"/>
        <v>Alto</v>
      </c>
      <c r="AN121" s="146"/>
      <c r="AO121" s="148"/>
      <c r="AP121" s="150"/>
      <c r="AQ121" s="152"/>
    </row>
    <row r="122" spans="1:43" ht="108.75" thickBot="1">
      <c r="A122" s="154"/>
      <c r="B122" s="156"/>
      <c r="C122" s="156"/>
      <c r="D122" s="160"/>
      <c r="E122" s="156"/>
      <c r="F122" s="156"/>
      <c r="G122" s="156"/>
      <c r="H122" s="156"/>
      <c r="I122" s="156"/>
      <c r="J122" s="156"/>
      <c r="K122" s="156"/>
      <c r="L122" s="162"/>
      <c r="M122" s="152"/>
      <c r="N122" s="164"/>
      <c r="O122" s="166"/>
      <c r="P122" s="142"/>
      <c r="Q122" s="156"/>
      <c r="R122" s="158"/>
      <c r="S122" s="142" t="e">
        <f>IF(OR(#REF!=datos!$AB$10,#REF!=datos!$AB$16),"",VLOOKUP(#REF!,datos!$AA$10:$AC$21,3,0))</f>
        <v>#REF!</v>
      </c>
      <c r="T122" s="144"/>
      <c r="U122" s="96">
        <v>3</v>
      </c>
      <c r="V122" s="80" t="s">
        <v>1231</v>
      </c>
      <c r="W122" s="79" t="s">
        <v>1226</v>
      </c>
      <c r="X122" s="79" t="s">
        <v>1232</v>
      </c>
      <c r="Y122" s="79" t="s">
        <v>1233</v>
      </c>
      <c r="Z122" s="79" t="s">
        <v>1234</v>
      </c>
      <c r="AA122" s="79" t="s">
        <v>1235</v>
      </c>
      <c r="AB122" s="79" t="s">
        <v>1230</v>
      </c>
      <c r="AC122" s="79" t="s">
        <v>1223</v>
      </c>
      <c r="AD122" s="79" t="s">
        <v>1224</v>
      </c>
      <c r="AE122" s="91" t="str">
        <f>IF(AF122="","",VLOOKUP(AF122,datos!$AT$6:$AU$9,2,0))</f>
        <v>Probabilidad</v>
      </c>
      <c r="AF122" s="80" t="s">
        <v>80</v>
      </c>
      <c r="AG122" s="80" t="s">
        <v>84</v>
      </c>
      <c r="AH122" s="88">
        <f>IF(AND(AF122="",AG122=""),"",IF(AF122="",0,VLOOKUP(AF122,datos!$AP$3:$AR$7,3,0))+IF(AG122="",0,VLOOKUP(AG122,datos!$AP$3:$AR$7,3,0)))</f>
        <v>0.4</v>
      </c>
      <c r="AI122" s="114" t="str">
        <f>IF(OR(AJ122="",AJ122=0),"",IF(AJ122&lt;=datos!$AC$3,datos!$AE$3,IF(AJ122&lt;=datos!$AC$4,datos!$AE$4,IF(AJ122&lt;=datos!$AC$5,datos!$AE$5,IF(AJ122&lt;=datos!$AC$6,datos!$AE$6,IF(AJ122&lt;=datos!$AC$7,datos!$AE$7,""))))))</f>
        <v>Baja</v>
      </c>
      <c r="AJ122" s="109">
        <f t="shared" si="18"/>
        <v>0.216</v>
      </c>
      <c r="AK122" s="110" t="str">
        <f>+IF(AL122&lt;=datos!$AD$11,datos!$AC$11,IF(AL122&lt;=datos!$AD$12,datos!$AC$12,IF(AL122&lt;=datos!$AD$13,datos!$AC$13,IF(AL122&lt;=datos!$AD$14,datos!$AC$14,IF(AL122&lt;=datos!$AD$15,datos!$AC$15,"")))))</f>
        <v>Mayor</v>
      </c>
      <c r="AL122" s="109">
        <f t="shared" si="19"/>
        <v>0.8</v>
      </c>
      <c r="AM122" s="110" t="str">
        <f ca="1" t="shared" si="17"/>
        <v>Alto</v>
      </c>
      <c r="AN122" s="146"/>
      <c r="AO122" s="148"/>
      <c r="AP122" s="150"/>
      <c r="AQ122" s="152"/>
    </row>
    <row r="123" spans="1:43" ht="108.75" thickBot="1">
      <c r="A123" s="127">
        <v>55</v>
      </c>
      <c r="B123" s="82" t="s">
        <v>42</v>
      </c>
      <c r="C123" s="84" t="s">
        <v>208</v>
      </c>
      <c r="D123" s="92" t="str">
        <f>_xlfn.IFERROR(VLOOKUP(B123,datos!$B$1:$C$21,2,0),"")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3" s="82" t="s">
        <v>55</v>
      </c>
      <c r="F123" s="82" t="s">
        <v>1207</v>
      </c>
      <c r="G123" s="82" t="s">
        <v>1208</v>
      </c>
      <c r="H123" s="84" t="s">
        <v>194</v>
      </c>
      <c r="I123" s="84"/>
      <c r="J123" s="82" t="s">
        <v>1209</v>
      </c>
      <c r="K123" s="82" t="s">
        <v>162</v>
      </c>
      <c r="L123" s="128" t="s">
        <v>167</v>
      </c>
      <c r="M123" s="122" t="s">
        <v>233</v>
      </c>
      <c r="N123" s="129">
        <v>7200</v>
      </c>
      <c r="O123" s="135" t="str">
        <f>_xlfn.IFERROR(VLOOKUP(P123,datos!$AC$2:$AE$7,3,0),"")</f>
        <v>Muy Alta</v>
      </c>
      <c r="P123" s="131">
        <f>+IF(OR(N123="",N123=0),"",IF(N123&lt;=datos!$AD$3,datos!$AC$3,IF(AND(N123&gt;datos!$AD$3,N123&lt;=datos!$AD$4),datos!$AC$4,IF(AND(N123&gt;datos!$AD$4,N123&lt;=datos!$AD$5),datos!$AC$5,IF(AND(N123&gt;datos!$AD$5,N123&lt;=datos!$AD$6),datos!$AC$6,IF(N123&gt;datos!$AD$7,datos!$AC$7,0))))))</f>
        <v>1</v>
      </c>
      <c r="Q123" s="82" t="s">
        <v>144</v>
      </c>
      <c r="R123" s="136" t="str">
        <f>_xlfn.IFERROR(VLOOKUP(Q123,datos!$AB$10:$AC$21,2,0),"")</f>
        <v>Leve</v>
      </c>
      <c r="S123" s="131">
        <f>_xlfn.IFERROR(IF(OR(Q123=datos!$AB$10,Q123=datos!$AB$16),"",VLOOKUP(Q123,datos!$AB$10:$AD$21,3,0)),"")</f>
        <v>0.2</v>
      </c>
      <c r="T123" s="124" t="str">
        <f ca="1">_xlfn.IFERROR(INDIRECT("datos!"&amp;HLOOKUP(R123,calculo_imp,2,FALSE)&amp;VLOOKUP(O123,calculo_prob,2,FALSE)),"")</f>
        <v>Alto</v>
      </c>
      <c r="U123" s="98">
        <v>1</v>
      </c>
      <c r="V123" s="82" t="s">
        <v>1236</v>
      </c>
      <c r="W123" s="81" t="s">
        <v>1237</v>
      </c>
      <c r="X123" s="81" t="s">
        <v>1238</v>
      </c>
      <c r="Y123" s="81" t="s">
        <v>1239</v>
      </c>
      <c r="Z123" s="81" t="s">
        <v>1240</v>
      </c>
      <c r="AA123" s="81" t="s">
        <v>1241</v>
      </c>
      <c r="AB123" s="81" t="s">
        <v>1242</v>
      </c>
      <c r="AC123" s="81" t="s">
        <v>1243</v>
      </c>
      <c r="AD123" s="81" t="s">
        <v>1224</v>
      </c>
      <c r="AE123" s="90" t="str">
        <f>IF(AF123="","",VLOOKUP(AF123,datos!$AT$6:$AU$9,2,0))</f>
        <v>Probabilidad</v>
      </c>
      <c r="AF123" s="82" t="s">
        <v>80</v>
      </c>
      <c r="AG123" s="82" t="s">
        <v>84</v>
      </c>
      <c r="AH123" s="87">
        <f>IF(AND(AF123="",AG123=""),"",IF(AF123="",0,VLOOKUP(AF123,datos!$AP$3:$AR$7,3,0))+IF(AG123="",0,VLOOKUP(AG123,datos!$AP$3:$AR$7,3,0)))</f>
        <v>0.4</v>
      </c>
      <c r="AI123" s="113" t="str">
        <f>IF(OR(AJ123="",AJ123=0),"",IF(AJ123&lt;=datos!$AC$3,datos!$AE$3,IF(AJ123&lt;=datos!$AC$4,datos!$AE$4,IF(AJ123&lt;=datos!$AC$5,datos!$AE$5,IF(AJ123&lt;=datos!$AC$6,datos!$AE$6,IF(AJ123&lt;=datos!$AC$7,datos!$AE$7,""))))))</f>
        <v>Media</v>
      </c>
      <c r="AJ123" s="106">
        <f>IF(AE123="","",IF(U123=1,IF(AE123="Probabilidad",P123-(P123*AH123),P123),IF(AE123="Probabilidad",#REF!-(#REF!*AH123),#REF!)))</f>
        <v>0.6</v>
      </c>
      <c r="AK123" s="107" t="str">
        <f>+IF(AL123&lt;=datos!$AD$11,datos!$AC$11,IF(AL123&lt;=datos!$AD$12,datos!$AC$12,IF(AL123&lt;=datos!$AD$13,datos!$AC$13,IF(AL123&lt;=datos!$AD$14,datos!$AC$14,IF(AL123&lt;=datos!$AD$15,datos!$AC$15,"")))))</f>
        <v>Leve</v>
      </c>
      <c r="AL123" s="106">
        <f>IF(AE123="","",IF(U123=1,IF(AE123="Impacto",S123-(S123*AH123),S123),IF(AE123="Impacto",#REF!-(#REF!*AH123),#REF!)))</f>
        <v>0.2</v>
      </c>
      <c r="AM123" s="107" t="str">
        <f ca="1" t="shared" si="17"/>
        <v>Moderado</v>
      </c>
      <c r="AN123" s="139" t="s">
        <v>92</v>
      </c>
      <c r="AO123" s="137" t="s">
        <v>1272</v>
      </c>
      <c r="AP123" s="138"/>
      <c r="AQ123" s="121" t="s">
        <v>1273</v>
      </c>
    </row>
    <row r="124" spans="1:43" ht="156.75" thickBot="1">
      <c r="A124" s="132">
        <v>56</v>
      </c>
      <c r="B124" s="84" t="s">
        <v>42</v>
      </c>
      <c r="C124" s="84" t="s">
        <v>208</v>
      </c>
      <c r="D124" s="92" t="str">
        <f>_xlfn.IFERROR(VLOOKUP(B124,datos!$B$1:$C$21,2,0),"")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4" s="84" t="s">
        <v>54</v>
      </c>
      <c r="F124" s="84" t="s">
        <v>1210</v>
      </c>
      <c r="G124" s="84" t="s">
        <v>1211</v>
      </c>
      <c r="H124" s="84" t="s">
        <v>194</v>
      </c>
      <c r="I124" s="84"/>
      <c r="J124" s="84" t="s">
        <v>1212</v>
      </c>
      <c r="K124" s="84" t="s">
        <v>162</v>
      </c>
      <c r="L124" s="133" t="s">
        <v>167</v>
      </c>
      <c r="M124" s="121" t="s">
        <v>233</v>
      </c>
      <c r="N124" s="134">
        <v>48</v>
      </c>
      <c r="O124" s="130" t="str">
        <f>_xlfn.IFERROR(VLOOKUP(P124,datos!$AC$2:$AE$7,3,0),"")</f>
        <v>Media</v>
      </c>
      <c r="P124" s="123">
        <f>+IF(OR(N124="",N124=0),"",IF(N124&lt;=datos!$AD$3,datos!$AC$3,IF(AND(N124&gt;datos!$AD$3,N124&lt;=datos!$AD$4),datos!$AC$4,IF(AND(N124&gt;datos!$AD$4,N124&lt;=datos!$AD$5),datos!$AC$5,IF(AND(N124&gt;datos!$AD$5,N124&lt;=datos!$AD$6),datos!$AC$6,IF(N124&gt;datos!$AD$7,datos!$AC$7,0))))))</f>
        <v>0.6</v>
      </c>
      <c r="Q124" s="84" t="s">
        <v>144</v>
      </c>
      <c r="R124" s="125" t="str">
        <f>_xlfn.IFERROR(VLOOKUP(Q124,datos!$AB$10:$AC$21,2,0),"")</f>
        <v>Leve</v>
      </c>
      <c r="S124" s="123">
        <f>_xlfn.IFERROR(IF(OR(Q124=datos!$AB$10,Q124=datos!$AB$16),"",VLOOKUP(Q124,datos!$AB$10:$AD$21,3,0)),"")</f>
        <v>0.2</v>
      </c>
      <c r="T124" s="126" t="str">
        <f ca="1">_xlfn.IFERROR(INDIRECT("datos!"&amp;HLOOKUP(R124,calculo_imp,2,FALSE)&amp;VLOOKUP(O124,calculo_prob,2,FALSE)),"")</f>
        <v>Moderado</v>
      </c>
      <c r="U124" s="95">
        <v>1</v>
      </c>
      <c r="V124" s="84" t="s">
        <v>1244</v>
      </c>
      <c r="W124" s="83" t="s">
        <v>1245</v>
      </c>
      <c r="X124" s="83" t="s">
        <v>1246</v>
      </c>
      <c r="Y124" s="83" t="s">
        <v>1247</v>
      </c>
      <c r="Z124" s="83" t="s">
        <v>1248</v>
      </c>
      <c r="AA124" s="83" t="s">
        <v>1249</v>
      </c>
      <c r="AB124" s="83" t="s">
        <v>1250</v>
      </c>
      <c r="AC124" s="83" t="s">
        <v>1251</v>
      </c>
      <c r="AD124" s="83" t="s">
        <v>1252</v>
      </c>
      <c r="AE124" s="92" t="str">
        <f>IF(AF124="","",VLOOKUP(AF124,datos!$AT$6:$AU$9,2,0))</f>
        <v>Probabilidad</v>
      </c>
      <c r="AF124" s="84" t="s">
        <v>80</v>
      </c>
      <c r="AG124" s="84" t="s">
        <v>84</v>
      </c>
      <c r="AH124" s="87">
        <f>IF(AND(AF124="",AG124=""),"",IF(AF124="",0,VLOOKUP(AF124,datos!$AP$3:$AR$7,3,0))+IF(AG124="",0,VLOOKUP(AG124,datos!$AP$3:$AR$7,3,0)))</f>
        <v>0.4</v>
      </c>
      <c r="AI124" s="113" t="str">
        <f>IF(OR(AJ124="",AJ124=0),"",IF(AJ124&lt;=datos!$AC$3,datos!$AE$3,IF(AJ124&lt;=datos!$AC$4,datos!$AE$4,IF(AJ124&lt;=datos!$AC$5,datos!$AE$5,IF(AJ124&lt;=datos!$AC$6,datos!$AE$6,IF(AJ124&lt;=datos!$AC$7,datos!$AE$7,""))))))</f>
        <v>Baja</v>
      </c>
      <c r="AJ124" s="106">
        <f>IF(AE124="","",IF(U124=1,IF(AE124="Probabilidad",P124-(P124*AH124),P124),IF(AE124="Probabilidad",#REF!-(#REF!*AH124),#REF!)))</f>
        <v>0.36</v>
      </c>
      <c r="AK124" s="107" t="str">
        <f>+IF(AL124&lt;=datos!$AD$11,datos!$AC$11,IF(AL124&lt;=datos!$AD$12,datos!$AC$12,IF(AL124&lt;=datos!$AD$13,datos!$AC$13,IF(AL124&lt;=datos!$AD$14,datos!$AC$14,IF(AL124&lt;=datos!$AD$15,datos!$AC$15,"")))))</f>
        <v>Leve</v>
      </c>
      <c r="AL124" s="106">
        <f>IF(AE124="","",IF(U124=1,IF(AE124="Impacto",S124-(S124*AH124),S124),IF(AE124="Impacto",#REF!-(#REF!*AH124),#REF!)))</f>
        <v>0.2</v>
      </c>
      <c r="AM124" s="107" t="str">
        <f ca="1" t="shared" si="17"/>
        <v>Bajo</v>
      </c>
      <c r="AN124" s="139" t="s">
        <v>92</v>
      </c>
      <c r="AO124" s="137" t="s">
        <v>1274</v>
      </c>
      <c r="AP124" s="138"/>
      <c r="AQ124" s="121" t="s">
        <v>1275</v>
      </c>
    </row>
    <row r="125" spans="1:43" ht="84">
      <c r="A125" s="153">
        <v>57</v>
      </c>
      <c r="B125" s="155" t="s">
        <v>42</v>
      </c>
      <c r="C125" s="155" t="s">
        <v>208</v>
      </c>
      <c r="D125" s="159" t="str">
        <f>_xlfn.IFERROR(VLOOKUP(B125,datos!$B$1:$C$21,2,0),"")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5" s="155" t="s">
        <v>54</v>
      </c>
      <c r="F125" s="155" t="s">
        <v>1213</v>
      </c>
      <c r="G125" s="155" t="s">
        <v>1214</v>
      </c>
      <c r="H125" s="155" t="s">
        <v>194</v>
      </c>
      <c r="I125" s="155"/>
      <c r="J125" s="155" t="s">
        <v>1215</v>
      </c>
      <c r="K125" s="155" t="s">
        <v>162</v>
      </c>
      <c r="L125" s="161" t="s">
        <v>167</v>
      </c>
      <c r="M125" s="151" t="s">
        <v>233</v>
      </c>
      <c r="N125" s="163">
        <v>240</v>
      </c>
      <c r="O125" s="165" t="str">
        <f>_xlfn.IFERROR(VLOOKUP(P125,datos!$AC$2:$AE$7,3,0),"")</f>
        <v>Media</v>
      </c>
      <c r="P125" s="141">
        <f>+IF(OR(N125="",N125=0),"",IF(N125&lt;=datos!$AD$3,datos!$AC$3,IF(AND(N125&gt;datos!$AD$3,N125&lt;=datos!$AD$4),datos!$AC$4,IF(AND(N125&gt;datos!$AD$4,N125&lt;=datos!$AD$5),datos!$AC$5,IF(AND(N125&gt;datos!$AD$5,N125&lt;=datos!$AD$6),datos!$AC$6,IF(N125&gt;datos!$AD$7,datos!$AC$7,0))))))</f>
        <v>0.6</v>
      </c>
      <c r="Q125" s="155" t="s">
        <v>144</v>
      </c>
      <c r="R125" s="157" t="str">
        <f>_xlfn.IFERROR(VLOOKUP(Q125,datos!$AB$10:$AC$21,2,0),"")</f>
        <v>Leve</v>
      </c>
      <c r="S125" s="141">
        <f>_xlfn.IFERROR(IF(OR(Q125=datos!$AB$10,Q125=datos!$AB$16),"",VLOOKUP(Q125,datos!$AB$10:$AD$21,3,0)),"")</f>
        <v>0.2</v>
      </c>
      <c r="T125" s="143" t="str">
        <f ca="1">_xlfn.IFERROR(INDIRECT("datos!"&amp;HLOOKUP(R125,calculo_imp,2,FALSE)&amp;VLOOKUP(O125,calculo_prob,2,FALSE)),"")</f>
        <v>Moderado</v>
      </c>
      <c r="U125" s="95">
        <v>1</v>
      </c>
      <c r="V125" s="84" t="s">
        <v>1253</v>
      </c>
      <c r="W125" s="83" t="s">
        <v>1254</v>
      </c>
      <c r="X125" s="83" t="s">
        <v>1255</v>
      </c>
      <c r="Y125" s="83" t="s">
        <v>1256</v>
      </c>
      <c r="Z125" s="83" t="s">
        <v>1257</v>
      </c>
      <c r="AA125" s="83" t="s">
        <v>1258</v>
      </c>
      <c r="AB125" s="83" t="s">
        <v>1259</v>
      </c>
      <c r="AC125" s="83" t="s">
        <v>1260</v>
      </c>
      <c r="AD125" s="83" t="s">
        <v>1252</v>
      </c>
      <c r="AE125" s="92" t="str">
        <f>IF(AF125="","",VLOOKUP(AF125,datos!$AT$6:$AU$9,2,0))</f>
        <v>Probabilidad</v>
      </c>
      <c r="AF125" s="84" t="s">
        <v>80</v>
      </c>
      <c r="AG125" s="84" t="s">
        <v>84</v>
      </c>
      <c r="AH125" s="87">
        <f>IF(AND(AF125="",AG125=""),"",IF(AF125="",0,VLOOKUP(AF125,datos!$AP$3:$AR$7,3,0))+IF(AG125="",0,VLOOKUP(AG125,datos!$AP$3:$AR$7,3,0)))</f>
        <v>0.4</v>
      </c>
      <c r="AI125" s="113" t="str">
        <f>IF(OR(AJ125="",AJ125=0),"",IF(AJ125&lt;=datos!$AC$3,datos!$AE$3,IF(AJ125&lt;=datos!$AC$4,datos!$AE$4,IF(AJ125&lt;=datos!$AC$5,datos!$AE$5,IF(AJ125&lt;=datos!$AC$6,datos!$AE$6,IF(AJ125&lt;=datos!$AC$7,datos!$AE$7,""))))))</f>
        <v>Baja</v>
      </c>
      <c r="AJ125" s="106">
        <f>IF(AE125="","",IF(U125=1,IF(AE125="Probabilidad",P125-(P125*AH125),P125),IF(AE125="Probabilidad",#REF!-(#REF!*AH125),#REF!)))</f>
        <v>0.36</v>
      </c>
      <c r="AK125" s="107" t="str">
        <f>+IF(AL125&lt;=datos!$AD$11,datos!$AC$11,IF(AL125&lt;=datos!$AD$12,datos!$AC$12,IF(AL125&lt;=datos!$AD$13,datos!$AC$13,IF(AL125&lt;=datos!$AD$14,datos!$AC$14,IF(AL125&lt;=datos!$AD$15,datos!$AC$15,"")))))</f>
        <v>Leve</v>
      </c>
      <c r="AL125" s="106">
        <f>IF(AE125="","",IF(U125=1,IF(AE125="Impacto",S125-(S125*AH125),S125),IF(AE125="Impacto",#REF!-(#REF!*AH125),#REF!)))</f>
        <v>0.2</v>
      </c>
      <c r="AM125" s="107" t="str">
        <f ca="1" t="shared" si="17"/>
        <v>Bajo</v>
      </c>
      <c r="AN125" s="145" t="s">
        <v>92</v>
      </c>
      <c r="AO125" s="147" t="s">
        <v>1276</v>
      </c>
      <c r="AP125" s="149"/>
      <c r="AQ125" s="151" t="s">
        <v>1277</v>
      </c>
    </row>
    <row r="126" spans="1:43" ht="120">
      <c r="A126" s="154"/>
      <c r="B126" s="156"/>
      <c r="C126" s="156"/>
      <c r="D126" s="160"/>
      <c r="E126" s="156"/>
      <c r="F126" s="156"/>
      <c r="G126" s="156"/>
      <c r="H126" s="156"/>
      <c r="I126" s="156"/>
      <c r="J126" s="156"/>
      <c r="K126" s="156"/>
      <c r="L126" s="162"/>
      <c r="M126" s="152"/>
      <c r="N126" s="164"/>
      <c r="O126" s="166"/>
      <c r="P126" s="142"/>
      <c r="Q126" s="156"/>
      <c r="R126" s="158"/>
      <c r="S126" s="142" t="e">
        <f>IF(OR(#REF!=datos!$AB$10,#REF!=datos!$AB$16),"",VLOOKUP(#REF!,datos!$AA$10:$AC$21,3,0))</f>
        <v>#REF!</v>
      </c>
      <c r="T126" s="144"/>
      <c r="U126" s="96">
        <v>2</v>
      </c>
      <c r="V126" s="80" t="s">
        <v>1261</v>
      </c>
      <c r="W126" s="79" t="s">
        <v>1254</v>
      </c>
      <c r="X126" s="79" t="s">
        <v>1255</v>
      </c>
      <c r="Y126" s="79" t="s">
        <v>1262</v>
      </c>
      <c r="Z126" s="79" t="s">
        <v>1263</v>
      </c>
      <c r="AA126" s="79" t="s">
        <v>1264</v>
      </c>
      <c r="AB126" s="79" t="s">
        <v>1265</v>
      </c>
      <c r="AC126" s="79" t="s">
        <v>1260</v>
      </c>
      <c r="AD126" s="79" t="s">
        <v>1252</v>
      </c>
      <c r="AE126" s="91" t="str">
        <f>IF(AF126="","",VLOOKUP(AF126,datos!$AT$6:$AU$9,2,0))</f>
        <v>Probabilidad</v>
      </c>
      <c r="AF126" s="80" t="s">
        <v>80</v>
      </c>
      <c r="AG126" s="80" t="s">
        <v>84</v>
      </c>
      <c r="AH126" s="88">
        <f>IF(AND(AF126="",AG126=""),"",IF(AF126="",0,VLOOKUP(AF126,datos!$AP$3:$AR$7,3,0))+IF(AG126="",0,VLOOKUP(AG126,datos!$AP$3:$AR$7,3,0)))</f>
        <v>0.4</v>
      </c>
      <c r="AI126" s="114" t="str">
        <f>IF(OR(AJ126="",AJ126=0),"",IF(AJ126&lt;=datos!$AC$3,datos!$AE$3,IF(AJ126&lt;=datos!$AC$4,datos!$AE$4,IF(AJ126&lt;=datos!$AC$5,datos!$AE$5,IF(AJ126&lt;=datos!$AC$6,datos!$AE$6,IF(AJ126&lt;=datos!$AC$7,datos!$AE$7,""))))))</f>
        <v>Baja</v>
      </c>
      <c r="AJ126" s="109">
        <f t="shared" si="18"/>
        <v>0.216</v>
      </c>
      <c r="AK126" s="110" t="str">
        <f>+IF(AL126&lt;=datos!$AD$11,datos!$AC$11,IF(AL126&lt;=datos!$AD$12,datos!$AC$12,IF(AL126&lt;=datos!$AD$13,datos!$AC$13,IF(AL126&lt;=datos!$AD$14,datos!$AC$14,IF(AL126&lt;=datos!$AD$15,datos!$AC$15,"")))))</f>
        <v>Leve</v>
      </c>
      <c r="AL126" s="109">
        <f t="shared" si="19"/>
        <v>0.2</v>
      </c>
      <c r="AM126" s="110" t="str">
        <f ca="1" t="shared" si="17"/>
        <v>Bajo</v>
      </c>
      <c r="AN126" s="146"/>
      <c r="AO126" s="148"/>
      <c r="AP126" s="150"/>
      <c r="AQ126" s="152"/>
    </row>
    <row r="127" spans="1:43" ht="120.75" thickBot="1">
      <c r="A127" s="154"/>
      <c r="B127" s="156"/>
      <c r="C127" s="156"/>
      <c r="D127" s="160"/>
      <c r="E127" s="156"/>
      <c r="F127" s="156"/>
      <c r="G127" s="156"/>
      <c r="H127" s="156"/>
      <c r="I127" s="156"/>
      <c r="J127" s="156"/>
      <c r="K127" s="156"/>
      <c r="L127" s="162"/>
      <c r="M127" s="152"/>
      <c r="N127" s="164"/>
      <c r="O127" s="166"/>
      <c r="P127" s="142"/>
      <c r="Q127" s="156"/>
      <c r="R127" s="158"/>
      <c r="S127" s="142" t="e">
        <f>IF(OR(#REF!=datos!$AB$10,#REF!=datos!$AB$16),"",VLOOKUP(#REF!,datos!$AA$10:$AC$21,3,0))</f>
        <v>#REF!</v>
      </c>
      <c r="T127" s="144"/>
      <c r="U127" s="96">
        <v>3</v>
      </c>
      <c r="V127" s="80" t="s">
        <v>1261</v>
      </c>
      <c r="W127" s="79" t="s">
        <v>1254</v>
      </c>
      <c r="X127" s="79" t="s">
        <v>1255</v>
      </c>
      <c r="Y127" s="79" t="s">
        <v>1266</v>
      </c>
      <c r="Z127" s="79" t="s">
        <v>1267</v>
      </c>
      <c r="AA127" s="79" t="s">
        <v>1268</v>
      </c>
      <c r="AB127" s="79" t="s">
        <v>1269</v>
      </c>
      <c r="AC127" s="79" t="s">
        <v>1260</v>
      </c>
      <c r="AD127" s="79" t="s">
        <v>1252</v>
      </c>
      <c r="AE127" s="91" t="str">
        <f>IF(AF127="","",VLOOKUP(AF127,datos!$AT$6:$AU$9,2,0))</f>
        <v>Probabilidad</v>
      </c>
      <c r="AF127" s="80" t="s">
        <v>80</v>
      </c>
      <c r="AG127" s="80" t="s">
        <v>84</v>
      </c>
      <c r="AH127" s="88">
        <f>IF(AND(AF127="",AG127=""),"",IF(AF127="",0,VLOOKUP(AF127,datos!$AP$3:$AR$7,3,0))+IF(AG127="",0,VLOOKUP(AG127,datos!$AP$3:$AR$7,3,0)))</f>
        <v>0.4</v>
      </c>
      <c r="AI127" s="114" t="str">
        <f>IF(OR(AJ127="",AJ127=0),"",IF(AJ127&lt;=datos!$AC$3,datos!$AE$3,IF(AJ127&lt;=datos!$AC$4,datos!$AE$4,IF(AJ127&lt;=datos!$AC$5,datos!$AE$5,IF(AJ127&lt;=datos!$AC$6,datos!$AE$6,IF(AJ127&lt;=datos!$AC$7,datos!$AE$7,""))))))</f>
        <v>Muy Baja</v>
      </c>
      <c r="AJ127" s="109">
        <f t="shared" si="18"/>
        <v>0.1296</v>
      </c>
      <c r="AK127" s="110" t="str">
        <f>+IF(AL127&lt;=datos!$AD$11,datos!$AC$11,IF(AL127&lt;=datos!$AD$12,datos!$AC$12,IF(AL127&lt;=datos!$AD$13,datos!$AC$13,IF(AL127&lt;=datos!$AD$14,datos!$AC$14,IF(AL127&lt;=datos!$AD$15,datos!$AC$15,"")))))</f>
        <v>Leve</v>
      </c>
      <c r="AL127" s="109">
        <f t="shared" si="19"/>
        <v>0.2</v>
      </c>
      <c r="AM127" s="110" t="str">
        <f ca="1" t="shared" si="17"/>
        <v>Bajo</v>
      </c>
      <c r="AN127" s="146"/>
      <c r="AO127" s="148"/>
      <c r="AP127" s="150"/>
      <c r="AQ127" s="152"/>
    </row>
    <row r="128" spans="1:43" ht="60">
      <c r="A128" s="153">
        <v>58</v>
      </c>
      <c r="B128" s="155" t="s">
        <v>40</v>
      </c>
      <c r="C128" s="155" t="s">
        <v>206</v>
      </c>
      <c r="D128" s="159" t="str">
        <f>_xlfn.IFERROR(VLOOKUP(B128,datos!$B$1:$C$21,2,0),"")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8" s="155" t="s">
        <v>55</v>
      </c>
      <c r="F128" s="155" t="s">
        <v>1279</v>
      </c>
      <c r="G128" s="155" t="s">
        <v>1283</v>
      </c>
      <c r="H128" s="155" t="s">
        <v>194</v>
      </c>
      <c r="I128" s="155" t="s">
        <v>238</v>
      </c>
      <c r="J128" s="155" t="s">
        <v>1284</v>
      </c>
      <c r="K128" s="155" t="s">
        <v>155</v>
      </c>
      <c r="L128" s="161" t="s">
        <v>167</v>
      </c>
      <c r="M128" s="151" t="s">
        <v>12</v>
      </c>
      <c r="N128" s="163">
        <v>1602</v>
      </c>
      <c r="O128" s="165" t="str">
        <f>_xlfn.IFERROR(VLOOKUP(P128,datos!$AC$2:$AE$7,3,0),"")</f>
        <v>Alta</v>
      </c>
      <c r="P128" s="141">
        <f>+IF(OR(N128="",N128=0),"",IF(N128&lt;=datos!$AD$3,datos!$AC$3,IF(AND(N128&gt;datos!$AD$3,N128&lt;=datos!$AD$4),datos!$AC$4,IF(AND(N128&gt;datos!$AD$4,N128&lt;=datos!$AD$5),datos!$AC$5,IF(AND(N128&gt;datos!$AD$5,N128&lt;=datos!$AD$6),datos!$AC$6,IF(N128&gt;datos!$AD$7,datos!$AC$7,0))))))</f>
        <v>0.8</v>
      </c>
      <c r="Q128" s="155" t="s">
        <v>144</v>
      </c>
      <c r="R128" s="157" t="str">
        <f>_xlfn.IFERROR(VLOOKUP(Q128,datos!$AB$10:$AC$21,2,0),"")</f>
        <v>Leve</v>
      </c>
      <c r="S128" s="141">
        <f>_xlfn.IFERROR(IF(OR(Q128=datos!$AB$10,Q128=datos!$AB$16),"",VLOOKUP(Q128,datos!$AB$10:$AD$21,3,0)),"")</f>
        <v>0.2</v>
      </c>
      <c r="T128" s="143" t="str">
        <f ca="1">_xlfn.IFERROR(INDIRECT("datos!"&amp;HLOOKUP(R128,calculo_imp,2,FALSE)&amp;VLOOKUP(O128,calculo_prob,2,FALSE)),"")</f>
        <v>Moderado</v>
      </c>
      <c r="U128" s="95">
        <v>1</v>
      </c>
      <c r="V128" s="84" t="s">
        <v>1293</v>
      </c>
      <c r="W128" s="83" t="s">
        <v>1294</v>
      </c>
      <c r="X128" s="83" t="s">
        <v>248</v>
      </c>
      <c r="Y128" s="83" t="s">
        <v>1295</v>
      </c>
      <c r="Z128" s="83" t="s">
        <v>1296</v>
      </c>
      <c r="AA128" s="83" t="s">
        <v>1297</v>
      </c>
      <c r="AB128" s="83" t="s">
        <v>1298</v>
      </c>
      <c r="AC128" s="83" t="s">
        <v>1299</v>
      </c>
      <c r="AD128" s="83" t="s">
        <v>1300</v>
      </c>
      <c r="AE128" s="92" t="str">
        <f>IF(AF128="","",VLOOKUP(AF128,datos!$AT$6:$AU$9,2,0))</f>
        <v>Probabilidad</v>
      </c>
      <c r="AF128" s="84" t="s">
        <v>80</v>
      </c>
      <c r="AG128" s="84" t="s">
        <v>84</v>
      </c>
      <c r="AH128" s="87">
        <f>IF(AND(AF128="",AG128=""),"",IF(AF128="",0,VLOOKUP(AF128,datos!$AP$3:$AR$7,3,0))+IF(AG128="",0,VLOOKUP(AG128,datos!$AP$3:$AR$7,3,0)))</f>
        <v>0.4</v>
      </c>
      <c r="AI128" s="113" t="str">
        <f>IF(OR(AJ128="",AJ128=0),"",IF(AJ128&lt;=datos!$AC$3,datos!$AE$3,IF(AJ128&lt;=datos!$AC$4,datos!$AE$4,IF(AJ128&lt;=datos!$AC$5,datos!$AE$5,IF(AJ128&lt;=datos!$AC$6,datos!$AE$6,IF(AJ128&lt;=datos!$AC$7,datos!$AE$7,""))))))</f>
        <v>Media</v>
      </c>
      <c r="AJ128" s="106">
        <f>IF(AE128="","",IF(U128=1,IF(AE128="Probabilidad",P128-(P128*AH128),P128),IF(AE128="Probabilidad",#REF!-(#REF!*AH128),#REF!)))</f>
        <v>0.48</v>
      </c>
      <c r="AK128" s="107" t="str">
        <f>+IF(AL128&lt;=datos!$AD$11,datos!$AC$11,IF(AL128&lt;=datos!$AD$12,datos!$AC$12,IF(AL128&lt;=datos!$AD$13,datos!$AC$13,IF(AL128&lt;=datos!$AD$14,datos!$AC$14,IF(AL128&lt;=datos!$AD$15,datos!$AC$15,"")))))</f>
        <v>Leve</v>
      </c>
      <c r="AL128" s="106">
        <f>IF(AE128="","",IF(U128=1,IF(AE128="Impacto",S128-(S128*AH128),S128),IF(AE128="Impacto",#REF!-(#REF!*AH128),#REF!)))</f>
        <v>0.2</v>
      </c>
      <c r="AM128" s="107" t="str">
        <f ca="1" t="shared" si="17"/>
        <v>Moderado</v>
      </c>
      <c r="AN128" s="145" t="s">
        <v>28</v>
      </c>
      <c r="AO128" s="147" t="s">
        <v>238</v>
      </c>
      <c r="AP128" s="149" t="s">
        <v>238</v>
      </c>
      <c r="AQ128" s="151" t="s">
        <v>1356</v>
      </c>
    </row>
    <row r="129" spans="1:43" ht="60">
      <c r="A129" s="154"/>
      <c r="B129" s="156"/>
      <c r="C129" s="156"/>
      <c r="D129" s="160"/>
      <c r="E129" s="156"/>
      <c r="F129" s="156"/>
      <c r="G129" s="156"/>
      <c r="H129" s="156"/>
      <c r="I129" s="156"/>
      <c r="J129" s="156"/>
      <c r="K129" s="156"/>
      <c r="L129" s="162"/>
      <c r="M129" s="152"/>
      <c r="N129" s="164"/>
      <c r="O129" s="166"/>
      <c r="P129" s="142"/>
      <c r="Q129" s="156"/>
      <c r="R129" s="158"/>
      <c r="S129" s="142" t="e">
        <f>IF(OR(#REF!=datos!$AB$10,#REF!=datos!$AB$16),"",VLOOKUP(#REF!,datos!$AA$10:$AC$21,3,0))</f>
        <v>#REF!</v>
      </c>
      <c r="T129" s="144"/>
      <c r="U129" s="96">
        <v>2</v>
      </c>
      <c r="V129" s="80" t="s">
        <v>1301</v>
      </c>
      <c r="W129" s="79" t="s">
        <v>1294</v>
      </c>
      <c r="X129" s="79" t="s">
        <v>354</v>
      </c>
      <c r="Y129" s="79" t="s">
        <v>1302</v>
      </c>
      <c r="Z129" s="79" t="s">
        <v>1303</v>
      </c>
      <c r="AA129" s="79" t="s">
        <v>1304</v>
      </c>
      <c r="AB129" s="79" t="s">
        <v>1298</v>
      </c>
      <c r="AC129" s="79" t="s">
        <v>1299</v>
      </c>
      <c r="AD129" s="79" t="s">
        <v>1300</v>
      </c>
      <c r="AE129" s="91" t="str">
        <f>IF(AF129="","",VLOOKUP(AF129,datos!$AT$6:$AU$9,2,0))</f>
        <v>Probabilidad</v>
      </c>
      <c r="AF129" s="80" t="s">
        <v>81</v>
      </c>
      <c r="AG129" s="80" t="s">
        <v>84</v>
      </c>
      <c r="AH129" s="88">
        <f>IF(AND(AF129="",AG129=""),"",IF(AF129="",0,VLOOKUP(AF129,datos!$AP$3:$AR$7,3,0))+IF(AG129="",0,VLOOKUP(AG129,datos!$AP$3:$AR$7,3,0)))</f>
        <v>0.3</v>
      </c>
      <c r="AI129" s="114" t="str">
        <f>IF(OR(AJ129="",AJ129=0),"",IF(AJ129&lt;=datos!$AC$3,datos!$AE$3,IF(AJ129&lt;=datos!$AC$4,datos!$AE$4,IF(AJ129&lt;=datos!$AC$5,datos!$AE$5,IF(AJ129&lt;=datos!$AC$6,datos!$AE$6,IF(AJ129&lt;=datos!$AC$7,datos!$AE$7,""))))))</f>
        <v>Baja</v>
      </c>
      <c r="AJ129" s="109">
        <f t="shared" si="18"/>
        <v>0.33599999999999997</v>
      </c>
      <c r="AK129" s="110" t="str">
        <f>+IF(AL129&lt;=datos!$AD$11,datos!$AC$11,IF(AL129&lt;=datos!$AD$12,datos!$AC$12,IF(AL129&lt;=datos!$AD$13,datos!$AC$13,IF(AL129&lt;=datos!$AD$14,datos!$AC$14,IF(AL129&lt;=datos!$AD$15,datos!$AC$15,"")))))</f>
        <v>Leve</v>
      </c>
      <c r="AL129" s="109">
        <f t="shared" si="19"/>
        <v>0.2</v>
      </c>
      <c r="AM129" s="110" t="str">
        <f ca="1" t="shared" si="17"/>
        <v>Bajo</v>
      </c>
      <c r="AN129" s="146"/>
      <c r="AO129" s="148"/>
      <c r="AP129" s="150"/>
      <c r="AQ129" s="152"/>
    </row>
    <row r="130" spans="1:43" ht="60.75" thickBot="1">
      <c r="A130" s="154"/>
      <c r="B130" s="156"/>
      <c r="C130" s="156"/>
      <c r="D130" s="160"/>
      <c r="E130" s="156"/>
      <c r="F130" s="156"/>
      <c r="G130" s="156"/>
      <c r="H130" s="156"/>
      <c r="I130" s="156"/>
      <c r="J130" s="156"/>
      <c r="K130" s="156"/>
      <c r="L130" s="162"/>
      <c r="M130" s="152"/>
      <c r="N130" s="164"/>
      <c r="O130" s="166"/>
      <c r="P130" s="142"/>
      <c r="Q130" s="156"/>
      <c r="R130" s="158"/>
      <c r="S130" s="142" t="e">
        <f>IF(OR(#REF!=datos!$AB$10,#REF!=datos!$AB$16),"",VLOOKUP(#REF!,datos!$AA$10:$AC$21,3,0))</f>
        <v>#REF!</v>
      </c>
      <c r="T130" s="144"/>
      <c r="U130" s="96">
        <v>3</v>
      </c>
      <c r="V130" s="80" t="s">
        <v>1305</v>
      </c>
      <c r="W130" s="79" t="s">
        <v>1294</v>
      </c>
      <c r="X130" s="79" t="s">
        <v>1306</v>
      </c>
      <c r="Y130" s="79" t="s">
        <v>1307</v>
      </c>
      <c r="Z130" s="79" t="s">
        <v>1308</v>
      </c>
      <c r="AA130" s="79" t="s">
        <v>1309</v>
      </c>
      <c r="AB130" s="79" t="s">
        <v>1298</v>
      </c>
      <c r="AC130" s="79" t="s">
        <v>1299</v>
      </c>
      <c r="AD130" s="79" t="s">
        <v>1300</v>
      </c>
      <c r="AE130" s="91" t="str">
        <f>IF(AF130="","",VLOOKUP(AF130,datos!$AT$6:$AU$9,2,0))</f>
        <v>Probabilidad</v>
      </c>
      <c r="AF130" s="80" t="s">
        <v>81</v>
      </c>
      <c r="AG130" s="80" t="s">
        <v>84</v>
      </c>
      <c r="AH130" s="88">
        <f>IF(AND(AF130="",AG130=""),"",IF(AF130="",0,VLOOKUP(AF130,datos!$AP$3:$AR$7,3,0))+IF(AG130="",0,VLOOKUP(AG130,datos!$AP$3:$AR$7,3,0)))</f>
        <v>0.3</v>
      </c>
      <c r="AI130" s="114" t="str">
        <f>IF(OR(AJ130="",AJ130=0),"",IF(AJ130&lt;=datos!$AC$3,datos!$AE$3,IF(AJ130&lt;=datos!$AC$4,datos!$AE$4,IF(AJ130&lt;=datos!$AC$5,datos!$AE$5,IF(AJ130&lt;=datos!$AC$6,datos!$AE$6,IF(AJ130&lt;=datos!$AC$7,datos!$AE$7,""))))))</f>
        <v>Baja</v>
      </c>
      <c r="AJ130" s="109">
        <f t="shared" si="18"/>
        <v>0.23519999999999996</v>
      </c>
      <c r="AK130" s="110" t="str">
        <f>+IF(AL130&lt;=datos!$AD$11,datos!$AC$11,IF(AL130&lt;=datos!$AD$12,datos!$AC$12,IF(AL130&lt;=datos!$AD$13,datos!$AC$13,IF(AL130&lt;=datos!$AD$14,datos!$AC$14,IF(AL130&lt;=datos!$AD$15,datos!$AC$15,"")))))</f>
        <v>Leve</v>
      </c>
      <c r="AL130" s="109">
        <f t="shared" si="19"/>
        <v>0.2</v>
      </c>
      <c r="AM130" s="110" t="str">
        <f ca="1" t="shared" si="17"/>
        <v>Bajo</v>
      </c>
      <c r="AN130" s="146"/>
      <c r="AO130" s="148"/>
      <c r="AP130" s="150"/>
      <c r="AQ130" s="152"/>
    </row>
    <row r="131" spans="1:43" ht="52.5" customHeight="1">
      <c r="A131" s="153">
        <v>59</v>
      </c>
      <c r="B131" s="155" t="s">
        <v>40</v>
      </c>
      <c r="C131" s="155" t="s">
        <v>206</v>
      </c>
      <c r="D131" s="159"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155" t="s">
        <v>55</v>
      </c>
      <c r="F131" s="155" t="s">
        <v>1278</v>
      </c>
      <c r="G131" s="155" t="s">
        <v>1285</v>
      </c>
      <c r="H131" s="155" t="s">
        <v>194</v>
      </c>
      <c r="I131" s="155" t="s">
        <v>238</v>
      </c>
      <c r="J131" s="155" t="s">
        <v>1286</v>
      </c>
      <c r="K131" s="155" t="s">
        <v>155</v>
      </c>
      <c r="L131" s="161" t="s">
        <v>167</v>
      </c>
      <c r="M131" s="151" t="s">
        <v>12</v>
      </c>
      <c r="N131" s="163">
        <v>241</v>
      </c>
      <c r="O131" s="165" t="str">
        <f>_xlfn.IFERROR(VLOOKUP(P131,datos!$AC$2:$AE$7,3,0),"")</f>
        <v>Media</v>
      </c>
      <c r="P131" s="141">
        <f>+IF(OR(N131="",N131=0),"",IF(N131&lt;=datos!$AD$3,datos!$AC$3,IF(AND(N131&gt;datos!$AD$3,N131&lt;=datos!$AD$4),datos!$AC$4,IF(AND(N131&gt;datos!$AD$4,N131&lt;=datos!$AD$5),datos!$AC$5,IF(AND(N131&gt;datos!$AD$5,N131&lt;=datos!$AD$6),datos!$AC$6,IF(N131&gt;datos!$AD$7,datos!$AC$7,0))))))</f>
        <v>0.6</v>
      </c>
      <c r="Q131" s="155" t="s">
        <v>144</v>
      </c>
      <c r="R131" s="157" t="str">
        <f>_xlfn.IFERROR(VLOOKUP(Q131,datos!$AB$10:$AC$21,2,0),"")</f>
        <v>Leve</v>
      </c>
      <c r="S131" s="141">
        <f>_xlfn.IFERROR(IF(OR(Q131=datos!$AB$10,Q131=datos!$AB$16),"",VLOOKUP(Q131,datos!$AB$10:$AD$21,3,0)),"")</f>
        <v>0.2</v>
      </c>
      <c r="T131" s="143" t="str">
        <f ca="1">_xlfn.IFERROR(INDIRECT("datos!"&amp;HLOOKUP(R131,calculo_imp,2,FALSE)&amp;VLOOKUP(O131,calculo_prob,2,FALSE)),"")</f>
        <v>Moderado</v>
      </c>
      <c r="U131" s="95">
        <v>1</v>
      </c>
      <c r="V131" s="84" t="s">
        <v>1310</v>
      </c>
      <c r="W131" s="83" t="s">
        <v>1311</v>
      </c>
      <c r="X131" s="83" t="s">
        <v>248</v>
      </c>
      <c r="Y131" s="83" t="s">
        <v>1312</v>
      </c>
      <c r="Z131" s="83" t="s">
        <v>1313</v>
      </c>
      <c r="AA131" s="83" t="s">
        <v>1314</v>
      </c>
      <c r="AB131" s="83" t="s">
        <v>1315</v>
      </c>
      <c r="AC131" s="83" t="s">
        <v>1316</v>
      </c>
      <c r="AD131" s="83" t="s">
        <v>1300</v>
      </c>
      <c r="AE131" s="92" t="str">
        <f>IF(AF131="","",VLOOKUP(AF131,datos!$AT$6:$AU$9,2,0))</f>
        <v>Probabilidad</v>
      </c>
      <c r="AF131" s="84" t="s">
        <v>80</v>
      </c>
      <c r="AG131" s="84" t="s">
        <v>84</v>
      </c>
      <c r="AH131" s="87">
        <f>IF(AND(AF131="",AG131=""),"",IF(AF131="",0,VLOOKUP(AF131,datos!$AP$3:$AR$7,3,0))+IF(AG131="",0,VLOOKUP(AG131,datos!$AP$3:$AR$7,3,0)))</f>
        <v>0.4</v>
      </c>
      <c r="AI131" s="113" t="str">
        <f>IF(OR(AJ131="",AJ131=0),"",IF(AJ131&lt;=datos!$AC$3,datos!$AE$3,IF(AJ131&lt;=datos!$AC$4,datos!$AE$4,IF(AJ131&lt;=datos!$AC$5,datos!$AE$5,IF(AJ131&lt;=datos!$AC$6,datos!$AE$6,IF(AJ131&lt;=datos!$AC$7,datos!$AE$7,""))))))</f>
        <v>Baja</v>
      </c>
      <c r="AJ131" s="106">
        <f>IF(AE131="","",IF(U131=1,IF(AE131="Probabilidad",P131-(P131*AH131),P131),IF(AE131="Probabilidad",#REF!-(#REF!*AH131),#REF!)))</f>
        <v>0.36</v>
      </c>
      <c r="AK131" s="107" t="str">
        <f>+IF(AL131&lt;=datos!$AD$11,datos!$AC$11,IF(AL131&lt;=datos!$AD$12,datos!$AC$12,IF(AL131&lt;=datos!$AD$13,datos!$AC$13,IF(AL131&lt;=datos!$AD$14,datos!$AC$14,IF(AL131&lt;=datos!$AD$15,datos!$AC$15,"")))))</f>
        <v>Leve</v>
      </c>
      <c r="AL131" s="106">
        <f>IF(AE131="","",IF(U131=1,IF(AE131="Impacto",S131-(S131*AH131),S131),IF(AE131="Impacto",#REF!-(#REF!*AH131),#REF!)))</f>
        <v>0.2</v>
      </c>
      <c r="AM131" s="107" t="str">
        <f ca="1" t="shared" si="17"/>
        <v>Bajo</v>
      </c>
      <c r="AN131" s="145" t="s">
        <v>28</v>
      </c>
      <c r="AO131" s="147" t="s">
        <v>238</v>
      </c>
      <c r="AP131" s="149" t="s">
        <v>238</v>
      </c>
      <c r="AQ131" s="151" t="s">
        <v>1356</v>
      </c>
    </row>
    <row r="132" spans="1:43" ht="60">
      <c r="A132" s="154"/>
      <c r="B132" s="156"/>
      <c r="C132" s="156"/>
      <c r="D132" s="160"/>
      <c r="E132" s="156"/>
      <c r="F132" s="156"/>
      <c r="G132" s="156"/>
      <c r="H132" s="156"/>
      <c r="I132" s="156"/>
      <c r="J132" s="156"/>
      <c r="K132" s="156"/>
      <c r="L132" s="162"/>
      <c r="M132" s="152"/>
      <c r="N132" s="164"/>
      <c r="O132" s="166"/>
      <c r="P132" s="142"/>
      <c r="Q132" s="156"/>
      <c r="R132" s="158"/>
      <c r="S132" s="142" t="e">
        <f>IF(OR(#REF!=datos!$AB$10,#REF!=datos!$AB$16),"",VLOOKUP(#REF!,datos!$AA$10:$AC$21,3,0))</f>
        <v>#REF!</v>
      </c>
      <c r="T132" s="144"/>
      <c r="U132" s="96">
        <v>2</v>
      </c>
      <c r="V132" s="80" t="s">
        <v>1317</v>
      </c>
      <c r="W132" s="79" t="s">
        <v>1318</v>
      </c>
      <c r="X132" s="79" t="s">
        <v>264</v>
      </c>
      <c r="Y132" s="79" t="s">
        <v>1319</v>
      </c>
      <c r="Z132" s="79" t="s">
        <v>1320</v>
      </c>
      <c r="AA132" s="79" t="s">
        <v>1321</v>
      </c>
      <c r="AB132" s="79" t="s">
        <v>1322</v>
      </c>
      <c r="AC132" s="79" t="s">
        <v>1316</v>
      </c>
      <c r="AD132" s="79" t="s">
        <v>1300</v>
      </c>
      <c r="AE132" s="91" t="str">
        <f>IF(AF132="","",VLOOKUP(AF132,datos!$AT$6:$AU$9,2,0))</f>
        <v>Probabilidad</v>
      </c>
      <c r="AF132" s="80" t="s">
        <v>80</v>
      </c>
      <c r="AG132" s="80" t="s">
        <v>84</v>
      </c>
      <c r="AH132" s="88">
        <f>IF(AND(AF132="",AG132=""),"",IF(AF132="",0,VLOOKUP(AF132,datos!$AP$3:$AR$7,3,0))+IF(AG132="",0,VLOOKUP(AG132,datos!$AP$3:$AR$7,3,0)))</f>
        <v>0.4</v>
      </c>
      <c r="AI132" s="114" t="str">
        <f>IF(OR(AJ132="",AJ132=0),"",IF(AJ132&lt;=datos!$AC$3,datos!$AE$3,IF(AJ132&lt;=datos!$AC$4,datos!$AE$4,IF(AJ132&lt;=datos!$AC$5,datos!$AE$5,IF(AJ132&lt;=datos!$AC$6,datos!$AE$6,IF(AJ132&lt;=datos!$AC$7,datos!$AE$7,""))))))</f>
        <v>Baja</v>
      </c>
      <c r="AJ132" s="109">
        <f t="shared" si="18"/>
        <v>0.216</v>
      </c>
      <c r="AK132" s="110" t="str">
        <f>+IF(AL132&lt;=datos!$AD$11,datos!$AC$11,IF(AL132&lt;=datos!$AD$12,datos!$AC$12,IF(AL132&lt;=datos!$AD$13,datos!$AC$13,IF(AL132&lt;=datos!$AD$14,datos!$AC$14,IF(AL132&lt;=datos!$AD$15,datos!$AC$15,"")))))</f>
        <v>Leve</v>
      </c>
      <c r="AL132" s="109">
        <f t="shared" si="19"/>
        <v>0.2</v>
      </c>
      <c r="AM132" s="110" t="str">
        <f ca="1" t="shared" si="17"/>
        <v>Bajo</v>
      </c>
      <c r="AN132" s="146"/>
      <c r="AO132" s="148"/>
      <c r="AP132" s="150"/>
      <c r="AQ132" s="152"/>
    </row>
    <row r="133" spans="1:43" ht="36.75" thickBot="1">
      <c r="A133" s="154"/>
      <c r="B133" s="156"/>
      <c r="C133" s="156"/>
      <c r="D133" s="160"/>
      <c r="E133" s="156"/>
      <c r="F133" s="156"/>
      <c r="G133" s="156"/>
      <c r="H133" s="156"/>
      <c r="I133" s="156"/>
      <c r="J133" s="156"/>
      <c r="K133" s="156"/>
      <c r="L133" s="162"/>
      <c r="M133" s="152"/>
      <c r="N133" s="164"/>
      <c r="O133" s="166"/>
      <c r="P133" s="142"/>
      <c r="Q133" s="156"/>
      <c r="R133" s="158"/>
      <c r="S133" s="142" t="e">
        <f>IF(OR(#REF!=datos!$AB$10,#REF!=datos!$AB$16),"",VLOOKUP(#REF!,datos!$AA$10:$AC$21,3,0))</f>
        <v>#REF!</v>
      </c>
      <c r="T133" s="144"/>
      <c r="U133" s="96">
        <v>3</v>
      </c>
      <c r="V133" s="80" t="s">
        <v>1323</v>
      </c>
      <c r="W133" s="79" t="s">
        <v>1311</v>
      </c>
      <c r="X133" s="79" t="s">
        <v>1306</v>
      </c>
      <c r="Y133" s="79" t="s">
        <v>1324</v>
      </c>
      <c r="Z133" s="79" t="s">
        <v>1325</v>
      </c>
      <c r="AA133" s="79" t="s">
        <v>1326</v>
      </c>
      <c r="AB133" s="79" t="s">
        <v>1327</v>
      </c>
      <c r="AC133" s="79" t="s">
        <v>1316</v>
      </c>
      <c r="AD133" s="79" t="s">
        <v>1300</v>
      </c>
      <c r="AE133" s="91" t="str">
        <f>IF(AF133="","",VLOOKUP(AF133,datos!$AT$6:$AU$9,2,0))</f>
        <v>Probabilidad</v>
      </c>
      <c r="AF133" s="80" t="s">
        <v>81</v>
      </c>
      <c r="AG133" s="80" t="s">
        <v>84</v>
      </c>
      <c r="AH133" s="88">
        <f>IF(AND(AF133="",AG133=""),"",IF(AF133="",0,VLOOKUP(AF133,datos!$AP$3:$AR$7,3,0))+IF(AG133="",0,VLOOKUP(AG133,datos!$AP$3:$AR$7,3,0)))</f>
        <v>0.3</v>
      </c>
      <c r="AI133" s="114" t="str">
        <f>IF(OR(AJ133="",AJ133=0),"",IF(AJ133&lt;=datos!$AC$3,datos!$AE$3,IF(AJ133&lt;=datos!$AC$4,datos!$AE$4,IF(AJ133&lt;=datos!$AC$5,datos!$AE$5,IF(AJ133&lt;=datos!$AC$6,datos!$AE$6,IF(AJ133&lt;=datos!$AC$7,datos!$AE$7,""))))))</f>
        <v>Muy Baja</v>
      </c>
      <c r="AJ133" s="109">
        <f t="shared" si="18"/>
        <v>0.1512</v>
      </c>
      <c r="AK133" s="110" t="str">
        <f>+IF(AL133&lt;=datos!$AD$11,datos!$AC$11,IF(AL133&lt;=datos!$AD$12,datos!$AC$12,IF(AL133&lt;=datos!$AD$13,datos!$AC$13,IF(AL133&lt;=datos!$AD$14,datos!$AC$14,IF(AL133&lt;=datos!$AD$15,datos!$AC$15,"")))))</f>
        <v>Leve</v>
      </c>
      <c r="AL133" s="109">
        <f t="shared" si="19"/>
        <v>0.2</v>
      </c>
      <c r="AM133" s="110" t="str">
        <f ca="1" t="shared" si="17"/>
        <v>Bajo</v>
      </c>
      <c r="AN133" s="146"/>
      <c r="AO133" s="148"/>
      <c r="AP133" s="150"/>
      <c r="AQ133" s="152"/>
    </row>
    <row r="134" spans="1:43" ht="60">
      <c r="A134" s="170">
        <v>60</v>
      </c>
      <c r="B134" s="171" t="s">
        <v>40</v>
      </c>
      <c r="C134" s="155" t="s">
        <v>206</v>
      </c>
      <c r="D134" s="159" t="str">
        <f>_xlfn.IFERROR(VLOOKUP(B134,datos!$B$1:$C$21,2,0),"")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4" s="171" t="s">
        <v>55</v>
      </c>
      <c r="F134" s="171" t="s">
        <v>1280</v>
      </c>
      <c r="G134" s="171" t="s">
        <v>1287</v>
      </c>
      <c r="H134" s="155" t="s">
        <v>194</v>
      </c>
      <c r="I134" s="155" t="s">
        <v>238</v>
      </c>
      <c r="J134" s="171" t="s">
        <v>1288</v>
      </c>
      <c r="K134" s="171" t="s">
        <v>155</v>
      </c>
      <c r="L134" s="172" t="s">
        <v>167</v>
      </c>
      <c r="M134" s="173" t="s">
        <v>12</v>
      </c>
      <c r="N134" s="174">
        <v>643</v>
      </c>
      <c r="O134" s="175" t="str">
        <f>_xlfn.IFERROR(VLOOKUP(P134,datos!$AC$2:$AE$7,3,0),"")</f>
        <v>Alta</v>
      </c>
      <c r="P134" s="168">
        <f>+IF(OR(N134="",N134=0),"",IF(N134&lt;=datos!$AD$3,datos!$AC$3,IF(AND(N134&gt;datos!$AD$3,N134&lt;=datos!$AD$4),datos!$AC$4,IF(AND(N134&gt;datos!$AD$4,N134&lt;=datos!$AD$5),datos!$AC$5,IF(AND(N134&gt;datos!$AD$5,N134&lt;=datos!$AD$6),datos!$AC$6,IF(N134&gt;datos!$AD$7,datos!$AC$7,0))))))</f>
        <v>0.8</v>
      </c>
      <c r="Q134" s="171" t="s">
        <v>144</v>
      </c>
      <c r="R134" s="167" t="str">
        <f>_xlfn.IFERROR(VLOOKUP(Q134,datos!$AB$10:$AC$21,2,0),"")</f>
        <v>Leve</v>
      </c>
      <c r="S134" s="168">
        <f>_xlfn.IFERROR(IF(OR(Q134=datos!$AB$10,Q134=datos!$AB$16),"",VLOOKUP(Q134,datos!$AB$10:$AD$21,3,0)),"")</f>
        <v>0.2</v>
      </c>
      <c r="T134" s="169" t="str">
        <f ca="1">_xlfn.IFERROR(INDIRECT("datos!"&amp;HLOOKUP(R134,calculo_imp,2,FALSE)&amp;VLOOKUP(O134,calculo_prob,2,FALSE)),"")</f>
        <v>Moderado</v>
      </c>
      <c r="U134" s="98">
        <v>1</v>
      </c>
      <c r="V134" s="82" t="s">
        <v>1328</v>
      </c>
      <c r="W134" s="81" t="s">
        <v>1294</v>
      </c>
      <c r="X134" s="81" t="s">
        <v>1329</v>
      </c>
      <c r="Y134" s="81" t="s">
        <v>1330</v>
      </c>
      <c r="Z134" s="81" t="s">
        <v>1331</v>
      </c>
      <c r="AA134" s="81" t="s">
        <v>1332</v>
      </c>
      <c r="AB134" s="81" t="s">
        <v>1333</v>
      </c>
      <c r="AC134" s="81" t="s">
        <v>1334</v>
      </c>
      <c r="AD134" s="81" t="s">
        <v>1300</v>
      </c>
      <c r="AE134" s="90" t="str">
        <f>IF(AF134="","",VLOOKUP(AF134,datos!$AT$6:$AU$9,2,0))</f>
        <v>Probabilidad</v>
      </c>
      <c r="AF134" s="82" t="s">
        <v>80</v>
      </c>
      <c r="AG134" s="82" t="s">
        <v>84</v>
      </c>
      <c r="AH134" s="87">
        <f>IF(AND(AF134="",AG134=""),"",IF(AF134="",0,VLOOKUP(AF134,datos!$AP$3:$AR$7,3,0))+IF(AG134="",0,VLOOKUP(AG134,datos!$AP$3:$AR$7,3,0)))</f>
        <v>0.4</v>
      </c>
      <c r="AI134" s="113" t="str">
        <f>IF(OR(AJ134="",AJ134=0),"",IF(AJ134&lt;=datos!$AC$3,datos!$AE$3,IF(AJ134&lt;=datos!$AC$4,datos!$AE$4,IF(AJ134&lt;=datos!$AC$5,datos!$AE$5,IF(AJ134&lt;=datos!$AC$6,datos!$AE$6,IF(AJ134&lt;=datos!$AC$7,datos!$AE$7,""))))))</f>
        <v>Media</v>
      </c>
      <c r="AJ134" s="106">
        <f>IF(AE134="","",IF(U134=1,IF(AE134="Probabilidad",P134-(P134*AH134),P134),IF(AE134="Probabilidad",#REF!-(#REF!*AH134),#REF!)))</f>
        <v>0.48</v>
      </c>
      <c r="AK134" s="107" t="str">
        <f>+IF(AL134&lt;=datos!$AD$11,datos!$AC$11,IF(AL134&lt;=datos!$AD$12,datos!$AC$12,IF(AL134&lt;=datos!$AD$13,datos!$AC$13,IF(AL134&lt;=datos!$AD$14,datos!$AC$14,IF(AL134&lt;=datos!$AD$15,datos!$AC$15,"")))))</f>
        <v>Leve</v>
      </c>
      <c r="AL134" s="106">
        <f>IF(AE134="","",IF(U134=1,IF(AE134="Impacto",S134-(S134*AH134),S134),IF(AE134="Impacto",#REF!-(#REF!*AH134),#REF!)))</f>
        <v>0.2</v>
      </c>
      <c r="AM134" s="107" t="str">
        <f ca="1" t="shared" si="17"/>
        <v>Moderado</v>
      </c>
      <c r="AN134" s="145" t="s">
        <v>28</v>
      </c>
      <c r="AO134" s="147" t="s">
        <v>238</v>
      </c>
      <c r="AP134" s="149" t="s">
        <v>238</v>
      </c>
      <c r="AQ134" s="151" t="s">
        <v>1357</v>
      </c>
    </row>
    <row r="135" spans="1:43" ht="84.75" thickBot="1">
      <c r="A135" s="154"/>
      <c r="B135" s="156"/>
      <c r="C135" s="156"/>
      <c r="D135" s="160"/>
      <c r="E135" s="156"/>
      <c r="F135" s="156"/>
      <c r="G135" s="156"/>
      <c r="H135" s="156"/>
      <c r="I135" s="156"/>
      <c r="J135" s="156"/>
      <c r="K135" s="156"/>
      <c r="L135" s="162"/>
      <c r="M135" s="152"/>
      <c r="N135" s="164"/>
      <c r="O135" s="166"/>
      <c r="P135" s="142"/>
      <c r="Q135" s="156"/>
      <c r="R135" s="158"/>
      <c r="S135" s="142" t="e">
        <f>IF(OR(#REF!=datos!$AB$10,#REF!=datos!$AB$16),"",VLOOKUP(#REF!,datos!$AA$10:$AC$21,3,0))</f>
        <v>#REF!</v>
      </c>
      <c r="T135" s="144"/>
      <c r="U135" s="96">
        <v>2</v>
      </c>
      <c r="V135" s="80" t="s">
        <v>1335</v>
      </c>
      <c r="W135" s="79" t="s">
        <v>1294</v>
      </c>
      <c r="X135" s="79" t="s">
        <v>408</v>
      </c>
      <c r="Y135" s="79" t="s">
        <v>1336</v>
      </c>
      <c r="Z135" s="79" t="s">
        <v>1337</v>
      </c>
      <c r="AA135" s="79" t="s">
        <v>1338</v>
      </c>
      <c r="AB135" s="79" t="s">
        <v>1339</v>
      </c>
      <c r="AC135" s="79" t="s">
        <v>1334</v>
      </c>
      <c r="AD135" s="79" t="s">
        <v>1300</v>
      </c>
      <c r="AE135" s="91" t="str">
        <f>IF(AF135="","",VLOOKUP(AF135,datos!$AT$6:$AU$9,2,0))</f>
        <v>Probabilidad</v>
      </c>
      <c r="AF135" s="80" t="s">
        <v>81</v>
      </c>
      <c r="AG135" s="80" t="s">
        <v>84</v>
      </c>
      <c r="AH135" s="88">
        <f>IF(AND(AF135="",AG135=""),"",IF(AF135="",0,VLOOKUP(AF135,datos!$AP$3:$AR$7,3,0))+IF(AG135="",0,VLOOKUP(AG135,datos!$AP$3:$AR$7,3,0)))</f>
        <v>0.3</v>
      </c>
      <c r="AI135" s="114" t="str">
        <f>IF(OR(AJ135="",AJ135=0),"",IF(AJ135&lt;=datos!$AC$3,datos!$AE$3,IF(AJ135&lt;=datos!$AC$4,datos!$AE$4,IF(AJ135&lt;=datos!$AC$5,datos!$AE$5,IF(AJ135&lt;=datos!$AC$6,datos!$AE$6,IF(AJ135&lt;=datos!$AC$7,datos!$AE$7,""))))))</f>
        <v>Baja</v>
      </c>
      <c r="AJ135" s="109">
        <f t="shared" si="18"/>
        <v>0.33599999999999997</v>
      </c>
      <c r="AK135" s="110" t="str">
        <f>+IF(AL135&lt;=datos!$AD$11,datos!$AC$11,IF(AL135&lt;=datos!$AD$12,datos!$AC$12,IF(AL135&lt;=datos!$AD$13,datos!$AC$13,IF(AL135&lt;=datos!$AD$14,datos!$AC$14,IF(AL135&lt;=datos!$AD$15,datos!$AC$15,"")))))</f>
        <v>Leve</v>
      </c>
      <c r="AL135" s="109">
        <f t="shared" si="19"/>
        <v>0.2</v>
      </c>
      <c r="AM135" s="110" t="str">
        <f ca="1" t="shared" si="17"/>
        <v>Bajo</v>
      </c>
      <c r="AN135" s="146"/>
      <c r="AO135" s="148"/>
      <c r="AP135" s="150"/>
      <c r="AQ135" s="152"/>
    </row>
    <row r="136" spans="1:43" ht="36">
      <c r="A136" s="153">
        <v>61</v>
      </c>
      <c r="B136" s="155" t="s">
        <v>40</v>
      </c>
      <c r="C136" s="155" t="s">
        <v>206</v>
      </c>
      <c r="D136" s="159" t="str">
        <f>_xlfn.IFERROR(VLOOKUP(B136,datos!$B$1:$C$21,2,0),"")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6" s="155" t="s">
        <v>55</v>
      </c>
      <c r="F136" s="155" t="s">
        <v>1281</v>
      </c>
      <c r="G136" s="155" t="s">
        <v>1289</v>
      </c>
      <c r="H136" s="155" t="s">
        <v>194</v>
      </c>
      <c r="I136" s="155" t="s">
        <v>238</v>
      </c>
      <c r="J136" s="155" t="s">
        <v>1290</v>
      </c>
      <c r="K136" s="155" t="s">
        <v>155</v>
      </c>
      <c r="L136" s="161" t="s">
        <v>167</v>
      </c>
      <c r="M136" s="151" t="s">
        <v>12</v>
      </c>
      <c r="N136" s="163">
        <v>5064</v>
      </c>
      <c r="O136" s="165" t="str">
        <f>_xlfn.IFERROR(VLOOKUP(P136,datos!$AC$2:$AE$7,3,0),"")</f>
        <v>Muy Alta</v>
      </c>
      <c r="P136" s="141">
        <f>+IF(OR(N136="",N136=0),"",IF(N136&lt;=datos!$AD$3,datos!$AC$3,IF(AND(N136&gt;datos!$AD$3,N136&lt;=datos!$AD$4),datos!$AC$4,IF(AND(N136&gt;datos!$AD$4,N136&lt;=datos!$AD$5),datos!$AC$5,IF(AND(N136&gt;datos!$AD$5,N136&lt;=datos!$AD$6),datos!$AC$6,IF(N136&gt;datos!$AD$7,datos!$AC$7,0))))))</f>
        <v>1</v>
      </c>
      <c r="Q136" s="155" t="s">
        <v>144</v>
      </c>
      <c r="R136" s="157" t="str">
        <f>_xlfn.IFERROR(VLOOKUP(Q136,datos!$AB$10:$AC$21,2,0),"")</f>
        <v>Leve</v>
      </c>
      <c r="S136" s="141">
        <f>_xlfn.IFERROR(IF(OR(Q136=datos!$AB$10,Q136=datos!$AB$16),"",VLOOKUP(Q136,datos!$AB$10:$AD$21,3,0)),"")</f>
        <v>0.2</v>
      </c>
      <c r="T136" s="143" t="str">
        <f ca="1">_xlfn.IFERROR(INDIRECT("datos!"&amp;HLOOKUP(R136,calculo_imp,2,FALSE)&amp;VLOOKUP(O136,calculo_prob,2,FALSE)),"")</f>
        <v>Alto</v>
      </c>
      <c r="U136" s="95">
        <v>1</v>
      </c>
      <c r="V136" s="84" t="s">
        <v>1340</v>
      </c>
      <c r="W136" s="83" t="s">
        <v>1341</v>
      </c>
      <c r="X136" s="83" t="s">
        <v>1329</v>
      </c>
      <c r="Y136" s="83" t="s">
        <v>1342</v>
      </c>
      <c r="Z136" s="83" t="s">
        <v>1343</v>
      </c>
      <c r="AA136" s="83" t="s">
        <v>1344</v>
      </c>
      <c r="AB136" s="83" t="s">
        <v>1345</v>
      </c>
      <c r="AC136" s="83" t="s">
        <v>1346</v>
      </c>
      <c r="AD136" s="83" t="s">
        <v>1300</v>
      </c>
      <c r="AE136" s="92" t="str">
        <f>IF(AF136="","",VLOOKUP(AF136,datos!$AT$6:$AU$9,2,0))</f>
        <v>Probabilidad</v>
      </c>
      <c r="AF136" s="84" t="s">
        <v>80</v>
      </c>
      <c r="AG136" s="84" t="s">
        <v>84</v>
      </c>
      <c r="AH136" s="87">
        <f>IF(AND(AF136="",AG136=""),"",IF(AF136="",0,VLOOKUP(AF136,datos!$AP$3:$AR$7,3,0))+IF(AG136="",0,VLOOKUP(AG136,datos!$AP$3:$AR$7,3,0)))</f>
        <v>0.4</v>
      </c>
      <c r="AI136" s="113" t="str">
        <f>IF(OR(AJ136="",AJ136=0),"",IF(AJ136&lt;=datos!$AC$3,datos!$AE$3,IF(AJ136&lt;=datos!$AC$4,datos!$AE$4,IF(AJ136&lt;=datos!$AC$5,datos!$AE$5,IF(AJ136&lt;=datos!$AC$6,datos!$AE$6,IF(AJ136&lt;=datos!$AC$7,datos!$AE$7,""))))))</f>
        <v>Media</v>
      </c>
      <c r="AJ136" s="106">
        <f>IF(AE136="","",IF(U136=1,IF(AE136="Probabilidad",P136-(P136*AH136),P136),IF(AE136="Probabilidad",#REF!-(#REF!*AH136),#REF!)))</f>
        <v>0.6</v>
      </c>
      <c r="AK136" s="107" t="str">
        <f>+IF(AL136&lt;=datos!$AD$11,datos!$AC$11,IF(AL136&lt;=datos!$AD$12,datos!$AC$12,IF(AL136&lt;=datos!$AD$13,datos!$AC$13,IF(AL136&lt;=datos!$AD$14,datos!$AC$14,IF(AL136&lt;=datos!$AD$15,datos!$AC$15,"")))))</f>
        <v>Leve</v>
      </c>
      <c r="AL136" s="106">
        <f>IF(AE136="","",IF(U136=1,IF(AE136="Impacto",S136-(S136*AH136),S136),IF(AE136="Impacto",#REF!-(#REF!*AH136),#REF!)))</f>
        <v>0.2</v>
      </c>
      <c r="AM136" s="107" t="str">
        <f ca="1" t="shared" si="17"/>
        <v>Moderado</v>
      </c>
      <c r="AN136" s="145" t="s">
        <v>28</v>
      </c>
      <c r="AO136" s="147" t="s">
        <v>238</v>
      </c>
      <c r="AP136" s="149" t="s">
        <v>238</v>
      </c>
      <c r="AQ136" s="151" t="s">
        <v>1357</v>
      </c>
    </row>
    <row r="137" spans="1:43" ht="72.75" thickBot="1">
      <c r="A137" s="154"/>
      <c r="B137" s="156"/>
      <c r="C137" s="156"/>
      <c r="D137" s="160"/>
      <c r="E137" s="156"/>
      <c r="F137" s="156"/>
      <c r="G137" s="156"/>
      <c r="H137" s="156"/>
      <c r="I137" s="156"/>
      <c r="J137" s="156"/>
      <c r="K137" s="156"/>
      <c r="L137" s="162"/>
      <c r="M137" s="152"/>
      <c r="N137" s="164"/>
      <c r="O137" s="166"/>
      <c r="P137" s="142"/>
      <c r="Q137" s="156"/>
      <c r="R137" s="158"/>
      <c r="S137" s="142" t="e">
        <f>IF(OR(#REF!=datos!$AB$10,#REF!=datos!$AB$16),"",VLOOKUP(#REF!,datos!$AA$10:$AC$21,3,0))</f>
        <v>#REF!</v>
      </c>
      <c r="T137" s="144"/>
      <c r="U137" s="96">
        <v>2</v>
      </c>
      <c r="V137" s="80" t="s">
        <v>1347</v>
      </c>
      <c r="W137" s="79" t="s">
        <v>1341</v>
      </c>
      <c r="X137" s="79" t="s">
        <v>1329</v>
      </c>
      <c r="Y137" s="79" t="s">
        <v>1348</v>
      </c>
      <c r="Z137" s="79" t="s">
        <v>1349</v>
      </c>
      <c r="AA137" s="79" t="s">
        <v>1350</v>
      </c>
      <c r="AB137" s="79" t="s">
        <v>1345</v>
      </c>
      <c r="AC137" s="79" t="s">
        <v>1346</v>
      </c>
      <c r="AD137" s="79" t="s">
        <v>1300</v>
      </c>
      <c r="AE137" s="91" t="str">
        <f>IF(AF137="","",VLOOKUP(AF137,datos!$AT$6:$AU$9,2,0))</f>
        <v>Probabilidad</v>
      </c>
      <c r="AF137" s="80" t="s">
        <v>80</v>
      </c>
      <c r="AG137" s="80" t="s">
        <v>84</v>
      </c>
      <c r="AH137" s="88">
        <f>IF(AND(AF137="",AG137=""),"",IF(AF137="",0,VLOOKUP(AF137,datos!$AP$3:$AR$7,3,0))+IF(AG137="",0,VLOOKUP(AG137,datos!$AP$3:$AR$7,3,0)))</f>
        <v>0.4</v>
      </c>
      <c r="AI137" s="114" t="str">
        <f>IF(OR(AJ137="",AJ137=0),"",IF(AJ137&lt;=datos!$AC$3,datos!$AE$3,IF(AJ137&lt;=datos!$AC$4,datos!$AE$4,IF(AJ137&lt;=datos!$AC$5,datos!$AE$5,IF(AJ137&lt;=datos!$AC$6,datos!$AE$6,IF(AJ137&lt;=datos!$AC$7,datos!$AE$7,""))))))</f>
        <v>Baja</v>
      </c>
      <c r="AJ137" s="109">
        <f t="shared" si="18"/>
        <v>0.36</v>
      </c>
      <c r="AK137" s="110" t="str">
        <f>+IF(AL137&lt;=datos!$AD$11,datos!$AC$11,IF(AL137&lt;=datos!$AD$12,datos!$AC$12,IF(AL137&lt;=datos!$AD$13,datos!$AC$13,IF(AL137&lt;=datos!$AD$14,datos!$AC$14,IF(AL137&lt;=datos!$AD$15,datos!$AC$15,"")))))</f>
        <v>Leve</v>
      </c>
      <c r="AL137" s="109">
        <f t="shared" si="19"/>
        <v>0.2</v>
      </c>
      <c r="AM137" s="110" t="str">
        <f ca="1" t="shared" si="17"/>
        <v>Bajo</v>
      </c>
      <c r="AN137" s="146"/>
      <c r="AO137" s="148"/>
      <c r="AP137" s="150"/>
      <c r="AQ137" s="152"/>
    </row>
    <row r="138" spans="1:43" ht="168.75" thickBot="1">
      <c r="A138" s="132">
        <v>62</v>
      </c>
      <c r="B138" s="84" t="s">
        <v>40</v>
      </c>
      <c r="C138" s="84" t="s">
        <v>206</v>
      </c>
      <c r="D138" s="92" t="str">
        <f>_xlfn.IFERROR(VLOOKUP(B138,datos!$B$1:$C$21,2,0),"")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8" s="84" t="s">
        <v>55</v>
      </c>
      <c r="F138" s="84" t="s">
        <v>1282</v>
      </c>
      <c r="G138" s="84" t="s">
        <v>1291</v>
      </c>
      <c r="H138" s="84" t="s">
        <v>194</v>
      </c>
      <c r="I138" s="84" t="s">
        <v>238</v>
      </c>
      <c r="J138" s="84" t="s">
        <v>1292</v>
      </c>
      <c r="K138" s="84" t="s">
        <v>155</v>
      </c>
      <c r="L138" s="133" t="s">
        <v>167</v>
      </c>
      <c r="M138" s="121" t="s">
        <v>12</v>
      </c>
      <c r="N138" s="134">
        <v>5064</v>
      </c>
      <c r="O138" s="130" t="str">
        <f>_xlfn.IFERROR(VLOOKUP(P138,datos!$AC$2:$AE$7,3,0),"")</f>
        <v>Muy Alta</v>
      </c>
      <c r="P138" s="123">
        <f>+IF(OR(N138="",N138=0),"",IF(N138&lt;=datos!$AD$3,datos!$AC$3,IF(AND(N138&gt;datos!$AD$3,N138&lt;=datos!$AD$4),datos!$AC$4,IF(AND(N138&gt;datos!$AD$4,N138&lt;=datos!$AD$5),datos!$AC$5,IF(AND(N138&gt;datos!$AD$5,N138&lt;=datos!$AD$6),datos!$AC$6,IF(N138&gt;datos!$AD$7,datos!$AC$7,0))))))</f>
        <v>1</v>
      </c>
      <c r="Q138" s="84" t="s">
        <v>144</v>
      </c>
      <c r="R138" s="125" t="str">
        <f>_xlfn.IFERROR(VLOOKUP(Q138,datos!$AB$10:$AC$21,2,0),"")</f>
        <v>Leve</v>
      </c>
      <c r="S138" s="123">
        <f>_xlfn.IFERROR(IF(OR(Q138=datos!$AB$10,Q138=datos!$AB$16),"",VLOOKUP(Q138,datos!$AB$10:$AD$21,3,0)),"")</f>
        <v>0.2</v>
      </c>
      <c r="T138" s="126" t="str">
        <f ca="1">_xlfn.IFERROR(INDIRECT("datos!"&amp;HLOOKUP(R138,calculo_imp,2,FALSE)&amp;VLOOKUP(O138,calculo_prob,2,FALSE)),"")</f>
        <v>Alto</v>
      </c>
      <c r="U138" s="95">
        <v>1</v>
      </c>
      <c r="V138" s="84" t="s">
        <v>1351</v>
      </c>
      <c r="W138" s="83" t="s">
        <v>1341</v>
      </c>
      <c r="X138" s="83" t="s">
        <v>354</v>
      </c>
      <c r="Y138" s="83" t="s">
        <v>1352</v>
      </c>
      <c r="Z138" s="83" t="s">
        <v>1353</v>
      </c>
      <c r="AA138" s="83" t="s">
        <v>1354</v>
      </c>
      <c r="AB138" s="83" t="s">
        <v>1355</v>
      </c>
      <c r="AC138" s="83" t="s">
        <v>1346</v>
      </c>
      <c r="AD138" s="83" t="s">
        <v>1300</v>
      </c>
      <c r="AE138" s="92" t="str">
        <f>IF(AF138="","",VLOOKUP(AF138,datos!$AT$6:$AU$9,2,0))</f>
        <v>Probabilidad</v>
      </c>
      <c r="AF138" s="84" t="s">
        <v>80</v>
      </c>
      <c r="AG138" s="84" t="s">
        <v>84</v>
      </c>
      <c r="AH138" s="87">
        <f>IF(AND(AF138="",AG138=""),"",IF(AF138="",0,VLOOKUP(AF138,datos!$AP$3:$AR$7,3,0))+IF(AG138="",0,VLOOKUP(AG138,datos!$AP$3:$AR$7,3,0)))</f>
        <v>0.4</v>
      </c>
      <c r="AI138" s="113" t="str">
        <f>IF(OR(AJ138="",AJ138=0),"",IF(AJ138&lt;=datos!$AC$3,datos!$AE$3,IF(AJ138&lt;=datos!$AC$4,datos!$AE$4,IF(AJ138&lt;=datos!$AC$5,datos!$AE$5,IF(AJ138&lt;=datos!$AC$6,datos!$AE$6,IF(AJ138&lt;=datos!$AC$7,datos!$AE$7,""))))))</f>
        <v>Media</v>
      </c>
      <c r="AJ138" s="106">
        <f>IF(AE138="","",IF(U138=1,IF(AE138="Probabilidad",P138-(P138*AH138),P138),IF(AE138="Probabilidad",#REF!-(#REF!*AH138),#REF!)))</f>
        <v>0.6</v>
      </c>
      <c r="AK138" s="107" t="str">
        <f>+IF(AL138&lt;=datos!$AD$11,datos!$AC$11,IF(AL138&lt;=datos!$AD$12,datos!$AC$12,IF(AL138&lt;=datos!$AD$13,datos!$AC$13,IF(AL138&lt;=datos!$AD$14,datos!$AC$14,IF(AL138&lt;=datos!$AD$15,datos!$AC$15,"")))))</f>
        <v>Leve</v>
      </c>
      <c r="AL138" s="106">
        <f>IF(AE138="","",IF(U138=1,IF(AE138="Impacto",S138-(S138*AH138),S138),IF(AE138="Impacto",#REF!-(#REF!*AH138),#REF!)))</f>
        <v>0.2</v>
      </c>
      <c r="AM138" s="107" t="str">
        <f ca="1" t="shared" si="17"/>
        <v>Moderado</v>
      </c>
      <c r="AN138" s="139" t="s">
        <v>92</v>
      </c>
      <c r="AO138" s="137" t="s">
        <v>1358</v>
      </c>
      <c r="AP138" s="138">
        <v>45137</v>
      </c>
      <c r="AQ138" s="121" t="s">
        <v>1357</v>
      </c>
    </row>
    <row r="139" spans="1:43" ht="144.75" thickBot="1">
      <c r="A139" s="132">
        <v>63</v>
      </c>
      <c r="B139" s="84" t="s">
        <v>45</v>
      </c>
      <c r="C139" s="84" t="s">
        <v>206</v>
      </c>
      <c r="D139" s="92" t="str">
        <f>_xlfn.IFERROR(VLOOKUP(B139,datos!$B$1:$C$21,2,0),"")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9" s="84" t="s">
        <v>54</v>
      </c>
      <c r="F139" s="84" t="s">
        <v>1359</v>
      </c>
      <c r="G139" s="84" t="s">
        <v>1360</v>
      </c>
      <c r="H139" s="84" t="s">
        <v>193</v>
      </c>
      <c r="I139" s="84" t="s">
        <v>1361</v>
      </c>
      <c r="J139" s="84" t="s">
        <v>1362</v>
      </c>
      <c r="K139" s="84" t="s">
        <v>159</v>
      </c>
      <c r="L139" s="133" t="s">
        <v>167</v>
      </c>
      <c r="M139" s="121" t="s">
        <v>12</v>
      </c>
      <c r="N139" s="134">
        <v>12</v>
      </c>
      <c r="O139" s="130" t="str">
        <f>_xlfn.IFERROR(VLOOKUP(P139,datos!$AC$2:$AE$7,3,0),"")</f>
        <v>Baja</v>
      </c>
      <c r="P139" s="123">
        <f>+IF(OR(N139="",N139=0),"",IF(N139&lt;=datos!$AD$3,datos!$AC$3,IF(AND(N139&gt;datos!$AD$3,N139&lt;=datos!$AD$4),datos!$AC$4,IF(AND(N139&gt;datos!$AD$4,N139&lt;=datos!$AD$5),datos!$AC$5,IF(AND(N139&gt;datos!$AD$5,N139&lt;=datos!$AD$6),datos!$AC$6,IF(N139&gt;datos!$AD$7,datos!$AC$7,0))))))</f>
        <v>0.4</v>
      </c>
      <c r="Q139" s="84" t="s">
        <v>145</v>
      </c>
      <c r="R139" s="125" t="str">
        <f>_xlfn.IFERROR(VLOOKUP(Q139,datos!$AB$10:$AC$21,2,0),"")</f>
        <v>Moderado</v>
      </c>
      <c r="S139" s="123">
        <f>_xlfn.IFERROR(IF(OR(Q139=datos!$AB$10,Q139=datos!$AB$16),"",VLOOKUP(Q139,datos!$AB$10:$AD$21,3,0)),"")</f>
        <v>0.6</v>
      </c>
      <c r="T139" s="126" t="str">
        <f ca="1">_xlfn.IFERROR(INDIRECT("datos!"&amp;HLOOKUP(R139,calculo_imp,2,FALSE)&amp;VLOOKUP(O139,calculo_prob,2,FALSE)),"")</f>
        <v>Moderado</v>
      </c>
      <c r="U139" s="95">
        <v>1</v>
      </c>
      <c r="V139" s="84" t="s">
        <v>1367</v>
      </c>
      <c r="W139" s="83" t="s">
        <v>1368</v>
      </c>
      <c r="X139" s="83" t="s">
        <v>909</v>
      </c>
      <c r="Y139" s="83" t="s">
        <v>1369</v>
      </c>
      <c r="Z139" s="83" t="s">
        <v>1370</v>
      </c>
      <c r="AA139" s="83" t="s">
        <v>1371</v>
      </c>
      <c r="AB139" s="83" t="s">
        <v>1372</v>
      </c>
      <c r="AC139" s="83" t="s">
        <v>238</v>
      </c>
      <c r="AD139" s="83" t="s">
        <v>1373</v>
      </c>
      <c r="AE139" s="92" t="str">
        <f>IF(AF139="","",VLOOKUP(AF139,datos!$AT$6:$AU$9,2,0))</f>
        <v>Probabilidad</v>
      </c>
      <c r="AF139" s="84" t="s">
        <v>80</v>
      </c>
      <c r="AG139" s="84" t="s">
        <v>84</v>
      </c>
      <c r="AH139" s="87">
        <f>IF(AND(AF139="",AG139=""),"",IF(AF139="",0,VLOOKUP(AF139,datos!$AP$3:$AR$7,3,0))+IF(AG139="",0,VLOOKUP(AG139,datos!$AP$3:$AR$7,3,0)))</f>
        <v>0.4</v>
      </c>
      <c r="AI139" s="113" t="str">
        <f>IF(OR(AJ139="",AJ139=0),"",IF(AJ139&lt;=datos!$AC$3,datos!$AE$3,IF(AJ139&lt;=datos!$AC$4,datos!$AE$4,IF(AJ139&lt;=datos!$AC$5,datos!$AE$5,IF(AJ139&lt;=datos!$AC$6,datos!$AE$6,IF(AJ139&lt;=datos!$AC$7,datos!$AE$7,""))))))</f>
        <v>Baja</v>
      </c>
      <c r="AJ139" s="106">
        <f>IF(AE139="","",IF(U139=1,IF(AE139="Probabilidad",P139-(P139*AH139),P139),IF(AE139="Probabilidad",#REF!-(#REF!*AH139),#REF!)))</f>
        <v>0.24</v>
      </c>
      <c r="AK139" s="107" t="str">
        <f>+IF(AL139&lt;=datos!$AD$11,datos!$AC$11,IF(AL139&lt;=datos!$AD$12,datos!$AC$12,IF(AL139&lt;=datos!$AD$13,datos!$AC$13,IF(AL139&lt;=datos!$AD$14,datos!$AC$14,IF(AL139&lt;=datos!$AD$15,datos!$AC$15,"")))))</f>
        <v>Moderado</v>
      </c>
      <c r="AL139" s="106">
        <f>IF(AE139="","",IF(U139=1,IF(AE139="Impacto",S139-(S139*AH139),S139),IF(AE139="Impacto",#REF!-(#REF!*AH139),#REF!)))</f>
        <v>0.6</v>
      </c>
      <c r="AM139" s="107" t="str">
        <f ca="1" t="shared" si="17"/>
        <v>Moderado</v>
      </c>
      <c r="AN139" s="139" t="s">
        <v>92</v>
      </c>
      <c r="AO139" s="137" t="s">
        <v>1397</v>
      </c>
      <c r="AP139" s="138">
        <v>45291</v>
      </c>
      <c r="AQ139" s="121" t="s">
        <v>1398</v>
      </c>
    </row>
    <row r="140" spans="1:43" ht="72">
      <c r="A140" s="153">
        <v>64</v>
      </c>
      <c r="B140" s="155" t="s">
        <v>45</v>
      </c>
      <c r="C140" s="155" t="s">
        <v>207</v>
      </c>
      <c r="D140" s="159" t="str">
        <f>_xlfn.IFERROR(VLOOKUP(B140,datos!$B$1:$C$21,2,0),"")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40" s="155" t="s">
        <v>54</v>
      </c>
      <c r="F140" s="155" t="s">
        <v>1363</v>
      </c>
      <c r="G140" s="155" t="s">
        <v>1364</v>
      </c>
      <c r="H140" s="155" t="s">
        <v>193</v>
      </c>
      <c r="I140" s="155" t="s">
        <v>1365</v>
      </c>
      <c r="J140" s="155" t="s">
        <v>1366</v>
      </c>
      <c r="K140" s="155" t="s">
        <v>156</v>
      </c>
      <c r="L140" s="161" t="s">
        <v>167</v>
      </c>
      <c r="M140" s="151" t="s">
        <v>12</v>
      </c>
      <c r="N140" s="163">
        <v>52</v>
      </c>
      <c r="O140" s="165" t="str">
        <f>_xlfn.IFERROR(VLOOKUP(P140,datos!$AC$2:$AE$7,3,0),"")</f>
        <v>Media</v>
      </c>
      <c r="P140" s="141">
        <f>+IF(OR(N140="",N140=0),"",IF(N140&lt;=datos!$AD$3,datos!$AC$3,IF(AND(N140&gt;datos!$AD$3,N140&lt;=datos!$AD$4),datos!$AC$4,IF(AND(N140&gt;datos!$AD$4,N140&lt;=datos!$AD$5),datos!$AC$5,IF(AND(N140&gt;datos!$AD$5,N140&lt;=datos!$AD$6),datos!$AC$6,IF(N140&gt;datos!$AD$7,datos!$AC$7,0))))))</f>
        <v>0.6</v>
      </c>
      <c r="Q140" s="155" t="s">
        <v>150</v>
      </c>
      <c r="R140" s="157" t="str">
        <f>_xlfn.IFERROR(VLOOKUP(Q140,datos!$AB$10:$AC$21,2,0),"")</f>
        <v>Mayor</v>
      </c>
      <c r="S140" s="141">
        <f>_xlfn.IFERROR(IF(OR(Q140=datos!$AB$10,Q140=datos!$AB$16),"",VLOOKUP(Q140,datos!$AB$10:$AD$21,3,0)),"")</f>
        <v>0.8</v>
      </c>
      <c r="T140" s="143" t="str">
        <f ca="1">_xlfn.IFERROR(INDIRECT("datos!"&amp;HLOOKUP(R140,calculo_imp,2,FALSE)&amp;VLOOKUP(O140,calculo_prob,2,FALSE)),"")</f>
        <v>Alto</v>
      </c>
      <c r="U140" s="95">
        <v>1</v>
      </c>
      <c r="V140" s="84" t="s">
        <v>1374</v>
      </c>
      <c r="W140" s="83" t="s">
        <v>1375</v>
      </c>
      <c r="X140" s="83" t="s">
        <v>923</v>
      </c>
      <c r="Y140" s="83" t="s">
        <v>1376</v>
      </c>
      <c r="Z140" s="83" t="s">
        <v>1377</v>
      </c>
      <c r="AA140" s="83" t="s">
        <v>1378</v>
      </c>
      <c r="AB140" s="83" t="s">
        <v>1379</v>
      </c>
      <c r="AC140" s="83" t="s">
        <v>1380</v>
      </c>
      <c r="AD140" s="83" t="s">
        <v>1381</v>
      </c>
      <c r="AE140" s="92" t="str">
        <f>IF(AF140="","",VLOOKUP(AF140,datos!$AT$6:$AU$9,2,0))</f>
        <v>Probabilidad</v>
      </c>
      <c r="AF140" s="84" t="s">
        <v>80</v>
      </c>
      <c r="AG140" s="84" t="s">
        <v>84</v>
      </c>
      <c r="AH140" s="87">
        <f>IF(AND(AF140="",AG140=""),"",IF(AF140="",0,VLOOKUP(AF140,datos!$AP$3:$AR$7,3,0))+IF(AG140="",0,VLOOKUP(AG140,datos!$AP$3:$AR$7,3,0)))</f>
        <v>0.4</v>
      </c>
      <c r="AI140" s="113" t="str">
        <f>IF(OR(AJ140="",AJ140=0),"",IF(AJ140&lt;=datos!$AC$3,datos!$AE$3,IF(AJ140&lt;=datos!$AC$4,datos!$AE$4,IF(AJ140&lt;=datos!$AC$5,datos!$AE$5,IF(AJ140&lt;=datos!$AC$6,datos!$AE$6,IF(AJ140&lt;=datos!$AC$7,datos!$AE$7,""))))))</f>
        <v>Baja</v>
      </c>
      <c r="AJ140" s="106">
        <f>IF(AE140="","",IF(U140=1,IF(AE140="Probabilidad",P140-(P140*AH140),P140),IF(AE140="Probabilidad",#REF!-(#REF!*AH140),#REF!)))</f>
        <v>0.36</v>
      </c>
      <c r="AK140" s="107" t="str">
        <f>+IF(AL140&lt;=datos!$AD$11,datos!$AC$11,IF(AL140&lt;=datos!$AD$12,datos!$AC$12,IF(AL140&lt;=datos!$AD$13,datos!$AC$13,IF(AL140&lt;=datos!$AD$14,datos!$AC$14,IF(AL140&lt;=datos!$AD$15,datos!$AC$15,"")))))</f>
        <v>Mayor</v>
      </c>
      <c r="AL140" s="106">
        <f>IF(AE140="","",IF(U140=1,IF(AE140="Impacto",S140-(S140*AH140),S140),IF(AE140="Impacto",#REF!-(#REF!*AH140),#REF!)))</f>
        <v>0.8</v>
      </c>
      <c r="AM140" s="107" t="str">
        <f ca="1" t="shared" si="17"/>
        <v>Alto</v>
      </c>
      <c r="AN140" s="145" t="s">
        <v>92</v>
      </c>
      <c r="AO140" s="147" t="s">
        <v>1399</v>
      </c>
      <c r="AP140" s="149">
        <v>44926</v>
      </c>
      <c r="AQ140" s="151" t="s">
        <v>1400</v>
      </c>
    </row>
    <row r="141" spans="1:43" ht="96">
      <c r="A141" s="154"/>
      <c r="B141" s="156"/>
      <c r="C141" s="156"/>
      <c r="D141" s="160"/>
      <c r="E141" s="156"/>
      <c r="F141" s="156"/>
      <c r="G141" s="156"/>
      <c r="H141" s="156"/>
      <c r="I141" s="156"/>
      <c r="J141" s="156"/>
      <c r="K141" s="156"/>
      <c r="L141" s="162"/>
      <c r="M141" s="152"/>
      <c r="N141" s="164"/>
      <c r="O141" s="166"/>
      <c r="P141" s="142"/>
      <c r="Q141" s="156"/>
      <c r="R141" s="158"/>
      <c r="S141" s="142" t="e">
        <f>IF(OR(#REF!=datos!$AB$10,#REF!=datos!$AB$16),"",VLOOKUP(#REF!,datos!$AA$10:$AC$21,3,0))</f>
        <v>#REF!</v>
      </c>
      <c r="T141" s="144"/>
      <c r="U141" s="96">
        <v>2</v>
      </c>
      <c r="V141" s="80" t="s">
        <v>1382</v>
      </c>
      <c r="W141" s="79" t="s">
        <v>1383</v>
      </c>
      <c r="X141" s="79" t="s">
        <v>923</v>
      </c>
      <c r="Y141" s="79" t="s">
        <v>1384</v>
      </c>
      <c r="Z141" s="79" t="s">
        <v>1385</v>
      </c>
      <c r="AA141" s="79" t="s">
        <v>1386</v>
      </c>
      <c r="AB141" s="79" t="s">
        <v>1387</v>
      </c>
      <c r="AC141" s="79" t="s">
        <v>1388</v>
      </c>
      <c r="AD141" s="79" t="s">
        <v>1389</v>
      </c>
      <c r="AE141" s="91" t="str">
        <f>IF(AF141="","",VLOOKUP(AF141,datos!$AT$6:$AU$9,2,0))</f>
        <v>Probabilidad</v>
      </c>
      <c r="AF141" s="80" t="s">
        <v>81</v>
      </c>
      <c r="AG141" s="80" t="s">
        <v>84</v>
      </c>
      <c r="AH141" s="88">
        <f>IF(AND(AF141="",AG141=""),"",IF(AF141="",0,VLOOKUP(AF141,datos!$AP$3:$AR$7,3,0))+IF(AG141="",0,VLOOKUP(AG141,datos!$AP$3:$AR$7,3,0)))</f>
        <v>0.3</v>
      </c>
      <c r="AI141" s="114" t="str">
        <f>IF(OR(AJ141="",AJ141=0),"",IF(AJ141&lt;=datos!$AC$3,datos!$AE$3,IF(AJ141&lt;=datos!$AC$4,datos!$AE$4,IF(AJ141&lt;=datos!$AC$5,datos!$AE$5,IF(AJ141&lt;=datos!$AC$6,datos!$AE$6,IF(AJ141&lt;=datos!$AC$7,datos!$AE$7,""))))))</f>
        <v>Baja</v>
      </c>
      <c r="AJ141" s="109">
        <f aca="true" t="shared" si="20" ref="AJ141:AJ165">IF(AE141="","",IF(U141=1,IF(AE141="Probabilidad",P141-(P141*AH141),P141),IF(AE141="Probabilidad",AJ140-(AJ140*AH141),AJ140)))</f>
        <v>0.252</v>
      </c>
      <c r="AK141" s="110" t="str">
        <f>+IF(AL141&lt;=datos!$AD$11,datos!$AC$11,IF(AL141&lt;=datos!$AD$12,datos!$AC$12,IF(AL141&lt;=datos!$AD$13,datos!$AC$13,IF(AL141&lt;=datos!$AD$14,datos!$AC$14,IF(AL141&lt;=datos!$AD$15,datos!$AC$15,"")))))</f>
        <v>Mayor</v>
      </c>
      <c r="AL141" s="109">
        <f aca="true" t="shared" si="21" ref="AL141:AL165">IF(AE141="","",IF(U141=1,IF(AE141="Impacto",S141-(S141*AH141),S141),IF(AE141="Impacto",AL140-(AL140*AH141),AL140)))</f>
        <v>0.8</v>
      </c>
      <c r="AM141" s="110" t="str">
        <f aca="true" ca="1" t="shared" si="22" ref="AM141:AM165">_xlfn.IFERROR(INDIRECT("datos!"&amp;HLOOKUP(AK141,calculo_imp,2,FALSE)&amp;VLOOKUP(AI141,calculo_prob,2,FALSE)),"")</f>
        <v>Alto</v>
      </c>
      <c r="AN141" s="146"/>
      <c r="AO141" s="148"/>
      <c r="AP141" s="150"/>
      <c r="AQ141" s="152"/>
    </row>
    <row r="142" spans="1:43" ht="120.75" thickBot="1">
      <c r="A142" s="154"/>
      <c r="B142" s="156"/>
      <c r="C142" s="156"/>
      <c r="D142" s="160"/>
      <c r="E142" s="156"/>
      <c r="F142" s="156"/>
      <c r="G142" s="156"/>
      <c r="H142" s="156"/>
      <c r="I142" s="156"/>
      <c r="J142" s="156"/>
      <c r="K142" s="156"/>
      <c r="L142" s="162"/>
      <c r="M142" s="152"/>
      <c r="N142" s="164"/>
      <c r="O142" s="166"/>
      <c r="P142" s="142"/>
      <c r="Q142" s="156"/>
      <c r="R142" s="158"/>
      <c r="S142" s="142" t="e">
        <f>IF(OR(#REF!=datos!$AB$10,#REF!=datos!$AB$16),"",VLOOKUP(#REF!,datos!$AA$10:$AC$21,3,0))</f>
        <v>#REF!</v>
      </c>
      <c r="T142" s="144"/>
      <c r="U142" s="96">
        <v>3</v>
      </c>
      <c r="V142" s="80" t="s">
        <v>1390</v>
      </c>
      <c r="W142" s="79" t="s">
        <v>1391</v>
      </c>
      <c r="X142" s="79" t="s">
        <v>923</v>
      </c>
      <c r="Y142" s="79" t="s">
        <v>1392</v>
      </c>
      <c r="Z142" s="79" t="s">
        <v>1393</v>
      </c>
      <c r="AA142" s="79" t="s">
        <v>1394</v>
      </c>
      <c r="AB142" s="79" t="s">
        <v>1395</v>
      </c>
      <c r="AC142" s="79" t="s">
        <v>1396</v>
      </c>
      <c r="AD142" s="79" t="s">
        <v>1389</v>
      </c>
      <c r="AE142" s="91" t="str">
        <f>IF(AF142="","",VLOOKUP(AF142,datos!$AT$6:$AU$9,2,0))</f>
        <v>Probabilidad</v>
      </c>
      <c r="AF142" s="80" t="s">
        <v>80</v>
      </c>
      <c r="AG142" s="80" t="s">
        <v>84</v>
      </c>
      <c r="AH142" s="88">
        <f>IF(AND(AF142="",AG142=""),"",IF(AF142="",0,VLOOKUP(AF142,datos!$AP$3:$AR$7,3,0))+IF(AG142="",0,VLOOKUP(AG142,datos!$AP$3:$AR$7,3,0)))</f>
        <v>0.4</v>
      </c>
      <c r="AI142" s="114" t="str">
        <f>IF(OR(AJ142="",AJ142=0),"",IF(AJ142&lt;=datos!$AC$3,datos!$AE$3,IF(AJ142&lt;=datos!$AC$4,datos!$AE$4,IF(AJ142&lt;=datos!$AC$5,datos!$AE$5,IF(AJ142&lt;=datos!$AC$6,datos!$AE$6,IF(AJ142&lt;=datos!$AC$7,datos!$AE$7,""))))))</f>
        <v>Muy Baja</v>
      </c>
      <c r="AJ142" s="109">
        <f t="shared" si="20"/>
        <v>0.1512</v>
      </c>
      <c r="AK142" s="110" t="str">
        <f>+IF(AL142&lt;=datos!$AD$11,datos!$AC$11,IF(AL142&lt;=datos!$AD$12,datos!$AC$12,IF(AL142&lt;=datos!$AD$13,datos!$AC$13,IF(AL142&lt;=datos!$AD$14,datos!$AC$14,IF(AL142&lt;=datos!$AD$15,datos!$AC$15,"")))))</f>
        <v>Mayor</v>
      </c>
      <c r="AL142" s="109">
        <f t="shared" si="21"/>
        <v>0.8</v>
      </c>
      <c r="AM142" s="110" t="str">
        <f ca="1" t="shared" si="22"/>
        <v>Alto</v>
      </c>
      <c r="AN142" s="146"/>
      <c r="AO142" s="148"/>
      <c r="AP142" s="150"/>
      <c r="AQ142" s="152"/>
    </row>
    <row r="143" spans="1:43" ht="72">
      <c r="A143" s="170">
        <v>65</v>
      </c>
      <c r="B143" s="171" t="s">
        <v>44</v>
      </c>
      <c r="C143" s="155" t="s">
        <v>206</v>
      </c>
      <c r="D143" s="159" t="str">
        <f>_xlfn.IFERROR(VLOOKUP(B143,datos!$B$1:$C$21,2,0),"")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3" s="171" t="s">
        <v>55</v>
      </c>
      <c r="F143" s="171" t="s">
        <v>1401</v>
      </c>
      <c r="G143" s="171" t="s">
        <v>1402</v>
      </c>
      <c r="H143" s="155" t="s">
        <v>193</v>
      </c>
      <c r="I143" s="155" t="s">
        <v>889</v>
      </c>
      <c r="J143" s="171" t="s">
        <v>1403</v>
      </c>
      <c r="K143" s="171" t="s">
        <v>159</v>
      </c>
      <c r="L143" s="172" t="s">
        <v>167</v>
      </c>
      <c r="M143" s="173" t="s">
        <v>12</v>
      </c>
      <c r="N143" s="174">
        <v>24</v>
      </c>
      <c r="O143" s="175" t="str">
        <f>_xlfn.IFERROR(VLOOKUP(P143,datos!$AC$2:$AE$7,3,0),"")</f>
        <v>Baja</v>
      </c>
      <c r="P143" s="168">
        <f>+IF(OR(N143="",N143=0),"",IF(N143&lt;=datos!$AD$3,datos!$AC$3,IF(AND(N143&gt;datos!$AD$3,N143&lt;=datos!$AD$4),datos!$AC$4,IF(AND(N143&gt;datos!$AD$4,N143&lt;=datos!$AD$5),datos!$AC$5,IF(AND(N143&gt;datos!$AD$5,N143&lt;=datos!$AD$6),datos!$AC$6,IF(N143&gt;datos!$AD$7,datos!$AC$7,0))))))</f>
        <v>0.4</v>
      </c>
      <c r="Q143" s="171" t="s">
        <v>149</v>
      </c>
      <c r="R143" s="167" t="str">
        <f>_xlfn.IFERROR(VLOOKUP(Q143,datos!$AB$10:$AC$21,2,0),"")</f>
        <v>Menor</v>
      </c>
      <c r="S143" s="168">
        <f>_xlfn.IFERROR(IF(OR(Q143=datos!$AB$10,Q143=datos!$AB$16),"",VLOOKUP(Q143,datos!$AB$10:$AD$21,3,0)),"")</f>
        <v>0.4</v>
      </c>
      <c r="T143" s="169" t="str">
        <f ca="1">_xlfn.IFERROR(INDIRECT("datos!"&amp;HLOOKUP(R143,calculo_imp,2,FALSE)&amp;VLOOKUP(O143,calculo_prob,2,FALSE)),"")</f>
        <v>Moderado</v>
      </c>
      <c r="U143" s="98">
        <v>1</v>
      </c>
      <c r="V143" s="82" t="s">
        <v>1407</v>
      </c>
      <c r="W143" s="81" t="s">
        <v>1408</v>
      </c>
      <c r="X143" s="81" t="s">
        <v>1409</v>
      </c>
      <c r="Y143" s="81" t="s">
        <v>1410</v>
      </c>
      <c r="Z143" s="81" t="s">
        <v>1411</v>
      </c>
      <c r="AA143" s="81" t="s">
        <v>1412</v>
      </c>
      <c r="AB143" s="81" t="s">
        <v>1413</v>
      </c>
      <c r="AC143" s="81" t="s">
        <v>1414</v>
      </c>
      <c r="AD143" s="81" t="s">
        <v>1032</v>
      </c>
      <c r="AE143" s="90" t="str">
        <f>IF(AF143="","",VLOOKUP(AF143,datos!$AT$6:$AU$9,2,0))</f>
        <v>Probabilidad</v>
      </c>
      <c r="AF143" s="82" t="s">
        <v>80</v>
      </c>
      <c r="AG143" s="82" t="s">
        <v>84</v>
      </c>
      <c r="AH143" s="87">
        <f>IF(AND(AF143="",AG143=""),"",IF(AF143="",0,VLOOKUP(AF143,datos!$AP$3:$AR$7,3,0))+IF(AG143="",0,VLOOKUP(AG143,datos!$AP$3:$AR$7,3,0)))</f>
        <v>0.4</v>
      </c>
      <c r="AI143" s="113" t="str">
        <f>IF(OR(AJ143="",AJ143=0),"",IF(AJ143&lt;=datos!$AC$3,datos!$AE$3,IF(AJ143&lt;=datos!$AC$4,datos!$AE$4,IF(AJ143&lt;=datos!$AC$5,datos!$AE$5,IF(AJ143&lt;=datos!$AC$6,datos!$AE$6,IF(AJ143&lt;=datos!$AC$7,datos!$AE$7,""))))))</f>
        <v>Baja</v>
      </c>
      <c r="AJ143" s="106">
        <f>IF(AE143="","",IF(U143=1,IF(AE143="Probabilidad",P143-(P143*AH143),P143),IF(AE143="Probabilidad",#REF!-(#REF!*AH143),#REF!)))</f>
        <v>0.24</v>
      </c>
      <c r="AK143" s="107" t="str">
        <f>+IF(AL143&lt;=datos!$AD$11,datos!$AC$11,IF(AL143&lt;=datos!$AD$12,datos!$AC$12,IF(AL143&lt;=datos!$AD$13,datos!$AC$13,IF(AL143&lt;=datos!$AD$14,datos!$AC$14,IF(AL143&lt;=datos!$AD$15,datos!$AC$15,"")))))</f>
        <v>Menor</v>
      </c>
      <c r="AL143" s="106">
        <f>IF(AE143="","",IF(U143=1,IF(AE143="Impacto",S143-(S143*AH143),S143),IF(AE143="Impacto",#REF!-(#REF!*AH143),#REF!)))</f>
        <v>0.4</v>
      </c>
      <c r="AM143" s="107" t="str">
        <f ca="1" t="shared" si="22"/>
        <v>Moderado</v>
      </c>
      <c r="AN143" s="145" t="s">
        <v>92</v>
      </c>
      <c r="AO143" s="147" t="s">
        <v>1469</v>
      </c>
      <c r="AP143" s="149">
        <v>45291</v>
      </c>
      <c r="AQ143" s="151" t="s">
        <v>1470</v>
      </c>
    </row>
    <row r="144" spans="1:43" ht="72">
      <c r="A144" s="154"/>
      <c r="B144" s="156"/>
      <c r="C144" s="156"/>
      <c r="D144" s="160"/>
      <c r="E144" s="156"/>
      <c r="F144" s="156"/>
      <c r="G144" s="156"/>
      <c r="H144" s="156"/>
      <c r="I144" s="156"/>
      <c r="J144" s="156"/>
      <c r="K144" s="156"/>
      <c r="L144" s="162"/>
      <c r="M144" s="152"/>
      <c r="N144" s="164"/>
      <c r="O144" s="166"/>
      <c r="P144" s="142"/>
      <c r="Q144" s="156"/>
      <c r="R144" s="158"/>
      <c r="S144" s="142" t="e">
        <f>IF(OR(#REF!=datos!$AB$10,#REF!=datos!$AB$16),"",VLOOKUP(#REF!,datos!$AA$10:$AC$21,3,0))</f>
        <v>#REF!</v>
      </c>
      <c r="T144" s="144"/>
      <c r="U144" s="96">
        <v>2</v>
      </c>
      <c r="V144" s="80" t="s">
        <v>1415</v>
      </c>
      <c r="W144" s="79" t="s">
        <v>1408</v>
      </c>
      <c r="X144" s="79" t="s">
        <v>896</v>
      </c>
      <c r="Y144" s="79" t="s">
        <v>1416</v>
      </c>
      <c r="Z144" s="79" t="s">
        <v>1417</v>
      </c>
      <c r="AA144" s="79" t="s">
        <v>1418</v>
      </c>
      <c r="AB144" s="79" t="s">
        <v>1419</v>
      </c>
      <c r="AC144" s="79" t="s">
        <v>1414</v>
      </c>
      <c r="AD144" s="79" t="s">
        <v>1373</v>
      </c>
      <c r="AE144" s="91" t="str">
        <f>IF(AF144="","",VLOOKUP(AF144,datos!$AT$6:$AU$9,2,0))</f>
        <v>Probabilidad</v>
      </c>
      <c r="AF144" s="80" t="s">
        <v>80</v>
      </c>
      <c r="AG144" s="80" t="s">
        <v>84</v>
      </c>
      <c r="AH144" s="88">
        <f>IF(AND(AF144="",AG144=""),"",IF(AF144="",0,VLOOKUP(AF144,datos!$AP$3:$AR$7,3,0))+IF(AG144="",0,VLOOKUP(AG144,datos!$AP$3:$AR$7,3,0)))</f>
        <v>0.4</v>
      </c>
      <c r="AI144" s="114" t="str">
        <f>IF(OR(AJ144="",AJ144=0),"",IF(AJ144&lt;=datos!$AC$3,datos!$AE$3,IF(AJ144&lt;=datos!$AC$4,datos!$AE$4,IF(AJ144&lt;=datos!$AC$5,datos!$AE$5,IF(AJ144&lt;=datos!$AC$6,datos!$AE$6,IF(AJ144&lt;=datos!$AC$7,datos!$AE$7,""))))))</f>
        <v>Muy Baja</v>
      </c>
      <c r="AJ144" s="109">
        <f t="shared" si="20"/>
        <v>0.144</v>
      </c>
      <c r="AK144" s="110" t="str">
        <f>+IF(AL144&lt;=datos!$AD$11,datos!$AC$11,IF(AL144&lt;=datos!$AD$12,datos!$AC$12,IF(AL144&lt;=datos!$AD$13,datos!$AC$13,IF(AL144&lt;=datos!$AD$14,datos!$AC$14,IF(AL144&lt;=datos!$AD$15,datos!$AC$15,"")))))</f>
        <v>Menor</v>
      </c>
      <c r="AL144" s="109">
        <f t="shared" si="21"/>
        <v>0.4</v>
      </c>
      <c r="AM144" s="110" t="str">
        <f ca="1" t="shared" si="22"/>
        <v>Bajo</v>
      </c>
      <c r="AN144" s="146"/>
      <c r="AO144" s="148"/>
      <c r="AP144" s="150"/>
      <c r="AQ144" s="152"/>
    </row>
    <row r="145" spans="1:43" ht="96">
      <c r="A145" s="154"/>
      <c r="B145" s="156"/>
      <c r="C145" s="156"/>
      <c r="D145" s="160"/>
      <c r="E145" s="156"/>
      <c r="F145" s="156"/>
      <c r="G145" s="156"/>
      <c r="H145" s="156"/>
      <c r="I145" s="156"/>
      <c r="J145" s="156"/>
      <c r="K145" s="156"/>
      <c r="L145" s="162"/>
      <c r="M145" s="152"/>
      <c r="N145" s="164"/>
      <c r="O145" s="166"/>
      <c r="P145" s="142"/>
      <c r="Q145" s="156"/>
      <c r="R145" s="158"/>
      <c r="S145" s="142" t="e">
        <f>IF(OR(#REF!=datos!$AB$10,#REF!=datos!$AB$16),"",VLOOKUP(#REF!,datos!$AA$10:$AC$21,3,0))</f>
        <v>#REF!</v>
      </c>
      <c r="T145" s="144"/>
      <c r="U145" s="96">
        <v>3</v>
      </c>
      <c r="V145" s="80" t="s">
        <v>1420</v>
      </c>
      <c r="W145" s="79" t="s">
        <v>1421</v>
      </c>
      <c r="X145" s="79" t="s">
        <v>896</v>
      </c>
      <c r="Y145" s="79" t="s">
        <v>1422</v>
      </c>
      <c r="Z145" s="79" t="s">
        <v>1423</v>
      </c>
      <c r="AA145" s="79" t="s">
        <v>1424</v>
      </c>
      <c r="AB145" s="79" t="s">
        <v>1425</v>
      </c>
      <c r="AC145" s="79" t="s">
        <v>1414</v>
      </c>
      <c r="AD145" s="79" t="s">
        <v>1032</v>
      </c>
      <c r="AE145" s="91" t="str">
        <f>IF(AF145="","",VLOOKUP(AF145,datos!$AT$6:$AU$9,2,0))</f>
        <v>Probabilidad</v>
      </c>
      <c r="AF145" s="80" t="s">
        <v>80</v>
      </c>
      <c r="AG145" s="80" t="s">
        <v>84</v>
      </c>
      <c r="AH145" s="88">
        <f>IF(AND(AF145="",AG145=""),"",IF(AF145="",0,VLOOKUP(AF145,datos!$AP$3:$AR$7,3,0))+IF(AG145="",0,VLOOKUP(AG145,datos!$AP$3:$AR$7,3,0)))</f>
        <v>0.4</v>
      </c>
      <c r="AI145" s="114" t="str">
        <f>IF(OR(AJ145="",AJ145=0),"",IF(AJ145&lt;=datos!$AC$3,datos!$AE$3,IF(AJ145&lt;=datos!$AC$4,datos!$AE$4,IF(AJ145&lt;=datos!$AC$5,datos!$AE$5,IF(AJ145&lt;=datos!$AC$6,datos!$AE$6,IF(AJ145&lt;=datos!$AC$7,datos!$AE$7,""))))))</f>
        <v>Muy Baja</v>
      </c>
      <c r="AJ145" s="109">
        <f t="shared" si="20"/>
        <v>0.08639999999999999</v>
      </c>
      <c r="AK145" s="110" t="str">
        <f>+IF(AL145&lt;=datos!$AD$11,datos!$AC$11,IF(AL145&lt;=datos!$AD$12,datos!$AC$12,IF(AL145&lt;=datos!$AD$13,datos!$AC$13,IF(AL145&lt;=datos!$AD$14,datos!$AC$14,IF(AL145&lt;=datos!$AD$15,datos!$AC$15,"")))))</f>
        <v>Menor</v>
      </c>
      <c r="AL145" s="109">
        <f t="shared" si="21"/>
        <v>0.4</v>
      </c>
      <c r="AM145" s="110" t="str">
        <f ca="1" t="shared" si="22"/>
        <v>Bajo</v>
      </c>
      <c r="AN145" s="146"/>
      <c r="AO145" s="148"/>
      <c r="AP145" s="150"/>
      <c r="AQ145" s="152"/>
    </row>
    <row r="146" spans="1:43" ht="72">
      <c r="A146" s="154"/>
      <c r="B146" s="156"/>
      <c r="C146" s="156"/>
      <c r="D146" s="160"/>
      <c r="E146" s="156"/>
      <c r="F146" s="156"/>
      <c r="G146" s="156"/>
      <c r="H146" s="156"/>
      <c r="I146" s="156"/>
      <c r="J146" s="156"/>
      <c r="K146" s="156"/>
      <c r="L146" s="162"/>
      <c r="M146" s="152"/>
      <c r="N146" s="164"/>
      <c r="O146" s="166"/>
      <c r="P146" s="142"/>
      <c r="Q146" s="156"/>
      <c r="R146" s="158"/>
      <c r="S146" s="142" t="e">
        <f>IF(OR(#REF!=datos!$AB$10,#REF!=datos!$AB$16),"",VLOOKUP(#REF!,datos!$AA$10:$AC$21,3,0))</f>
        <v>#REF!</v>
      </c>
      <c r="T146" s="144"/>
      <c r="U146" s="96">
        <v>4</v>
      </c>
      <c r="V146" s="80" t="s">
        <v>1426</v>
      </c>
      <c r="W146" s="79" t="s">
        <v>1408</v>
      </c>
      <c r="X146" s="79" t="s">
        <v>896</v>
      </c>
      <c r="Y146" s="79" t="s">
        <v>1427</v>
      </c>
      <c r="Z146" s="79" t="s">
        <v>1428</v>
      </c>
      <c r="AA146" s="79" t="s">
        <v>1429</v>
      </c>
      <c r="AB146" s="79" t="s">
        <v>1430</v>
      </c>
      <c r="AC146" s="79" t="s">
        <v>1414</v>
      </c>
      <c r="AD146" s="79" t="s">
        <v>1373</v>
      </c>
      <c r="AE146" s="91" t="str">
        <f>IF(AF146="","",VLOOKUP(AF146,datos!$AT$6:$AU$9,2,0))</f>
        <v>Probabilidad</v>
      </c>
      <c r="AF146" s="80" t="s">
        <v>80</v>
      </c>
      <c r="AG146" s="80" t="s">
        <v>84</v>
      </c>
      <c r="AH146" s="88">
        <f>IF(AND(AF146="",AG146=""),"",IF(AF146="",0,VLOOKUP(AF146,datos!$AP$3:$AR$7,3,0))+IF(AG146="",0,VLOOKUP(AG146,datos!$AP$3:$AR$7,3,0)))</f>
        <v>0.4</v>
      </c>
      <c r="AI146" s="114" t="str">
        <f>IF(OR(AJ146="",AJ146=0),"",IF(AJ146&lt;=datos!$AC$3,datos!$AE$3,IF(AJ146&lt;=datos!$AC$4,datos!$AE$4,IF(AJ146&lt;=datos!$AC$5,datos!$AE$5,IF(AJ146&lt;=datos!$AC$6,datos!$AE$6,IF(AJ146&lt;=datos!$AC$7,datos!$AE$7,""))))))</f>
        <v>Muy Baja</v>
      </c>
      <c r="AJ146" s="109">
        <f t="shared" si="20"/>
        <v>0.05183999999999999</v>
      </c>
      <c r="AK146" s="110" t="str">
        <f>+IF(AL146&lt;=datos!$AD$11,datos!$AC$11,IF(AL146&lt;=datos!$AD$12,datos!$AC$12,IF(AL146&lt;=datos!$AD$13,datos!$AC$13,IF(AL146&lt;=datos!$AD$14,datos!$AC$14,IF(AL146&lt;=datos!$AD$15,datos!$AC$15,"")))))</f>
        <v>Menor</v>
      </c>
      <c r="AL146" s="109">
        <f t="shared" si="21"/>
        <v>0.4</v>
      </c>
      <c r="AM146" s="110" t="str">
        <f ca="1" t="shared" si="22"/>
        <v>Bajo</v>
      </c>
      <c r="AN146" s="146"/>
      <c r="AO146" s="148"/>
      <c r="AP146" s="150"/>
      <c r="AQ146" s="152"/>
    </row>
    <row r="147" spans="1:43" ht="84.75" thickBot="1">
      <c r="A147" s="183"/>
      <c r="B147" s="184"/>
      <c r="C147" s="184"/>
      <c r="D147" s="185"/>
      <c r="E147" s="184"/>
      <c r="F147" s="184"/>
      <c r="G147" s="184"/>
      <c r="H147" s="184"/>
      <c r="I147" s="184"/>
      <c r="J147" s="184"/>
      <c r="K147" s="184"/>
      <c r="L147" s="186"/>
      <c r="M147" s="182"/>
      <c r="N147" s="187"/>
      <c r="O147" s="188"/>
      <c r="P147" s="177"/>
      <c r="Q147" s="184"/>
      <c r="R147" s="176"/>
      <c r="S147" s="177" t="e">
        <f>IF(OR(#REF!=datos!$AB$10,#REF!=datos!$AB$16),"",VLOOKUP(#REF!,datos!$AA$10:$AC$21,3,0))</f>
        <v>#REF!</v>
      </c>
      <c r="T147" s="178"/>
      <c r="U147" s="97">
        <v>5</v>
      </c>
      <c r="V147" s="86" t="s">
        <v>1431</v>
      </c>
      <c r="W147" s="85" t="s">
        <v>1408</v>
      </c>
      <c r="X147" s="85" t="s">
        <v>1409</v>
      </c>
      <c r="Y147" s="85" t="s">
        <v>1432</v>
      </c>
      <c r="Z147" s="85" t="s">
        <v>1433</v>
      </c>
      <c r="AA147" s="85" t="s">
        <v>1434</v>
      </c>
      <c r="AB147" s="85" t="s">
        <v>1435</v>
      </c>
      <c r="AC147" s="85" t="s">
        <v>1414</v>
      </c>
      <c r="AD147" s="85" t="s">
        <v>1373</v>
      </c>
      <c r="AE147" s="93" t="str">
        <f>IF(AF147="","",VLOOKUP(AF147,datos!$AT$6:$AU$9,2,0))</f>
        <v>Probabilidad</v>
      </c>
      <c r="AF147" s="86" t="s">
        <v>80</v>
      </c>
      <c r="AG147" s="86" t="s">
        <v>84</v>
      </c>
      <c r="AH147" s="89">
        <f>IF(AND(AF147="",AG147=""),"",IF(AF147="",0,VLOOKUP(AF147,datos!$AP$3:$AR$7,3,0))+IF(AG147="",0,VLOOKUP(AG147,datos!$AP$3:$AR$7,3,0)))</f>
        <v>0.4</v>
      </c>
      <c r="AI147" s="115" t="str">
        <f>IF(OR(AJ147="",AJ147=0),"",IF(AJ147&lt;=datos!$AC$3,datos!$AE$3,IF(AJ147&lt;=datos!$AC$4,datos!$AE$4,IF(AJ147&lt;=datos!$AC$5,datos!$AE$5,IF(AJ147&lt;=datos!$AC$6,datos!$AE$6,IF(AJ147&lt;=datos!$AC$7,datos!$AE$7,""))))))</f>
        <v>Muy Baja</v>
      </c>
      <c r="AJ147" s="111">
        <f t="shared" si="20"/>
        <v>0.031103999999999993</v>
      </c>
      <c r="AK147" s="112" t="str">
        <f>+IF(AL147&lt;=datos!$AD$11,datos!$AC$11,IF(AL147&lt;=datos!$AD$12,datos!$AC$12,IF(AL147&lt;=datos!$AD$13,datos!$AC$13,IF(AL147&lt;=datos!$AD$14,datos!$AC$14,IF(AL147&lt;=datos!$AD$15,datos!$AC$15,"")))))</f>
        <v>Menor</v>
      </c>
      <c r="AL147" s="111">
        <f t="shared" si="21"/>
        <v>0.4</v>
      </c>
      <c r="AM147" s="112" t="str">
        <f ca="1" t="shared" si="22"/>
        <v>Bajo</v>
      </c>
      <c r="AN147" s="179"/>
      <c r="AO147" s="180"/>
      <c r="AP147" s="181"/>
      <c r="AQ147" s="182"/>
    </row>
    <row r="148" spans="1:43" ht="48">
      <c r="A148" s="153">
        <v>66</v>
      </c>
      <c r="B148" s="155" t="s">
        <v>44</v>
      </c>
      <c r="C148" s="155" t="s">
        <v>206</v>
      </c>
      <c r="D148" s="159" t="str">
        <f>_xlfn.IFERROR(VLOOKUP(B148,datos!$B$1:$C$21,2,0),"")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8" s="155" t="s">
        <v>54</v>
      </c>
      <c r="F148" s="155" t="s">
        <v>1404</v>
      </c>
      <c r="G148" s="155" t="s">
        <v>1405</v>
      </c>
      <c r="H148" s="155" t="s">
        <v>194</v>
      </c>
      <c r="I148" s="155" t="s">
        <v>238</v>
      </c>
      <c r="J148" s="155" t="s">
        <v>1406</v>
      </c>
      <c r="K148" s="155" t="s">
        <v>159</v>
      </c>
      <c r="L148" s="161" t="s">
        <v>59</v>
      </c>
      <c r="M148" s="151" t="s">
        <v>12</v>
      </c>
      <c r="N148" s="163">
        <v>24</v>
      </c>
      <c r="O148" s="165" t="str">
        <f>_xlfn.IFERROR(VLOOKUP(P148,datos!$AC$2:$AE$7,3,0),"")</f>
        <v>Baja</v>
      </c>
      <c r="P148" s="141">
        <f>+IF(OR(N148="",N148=0),"",IF(N148&lt;=datos!$AD$3,datos!$AC$3,IF(AND(N148&gt;datos!$AD$3,N148&lt;=datos!$AD$4),datos!$AC$4,IF(AND(N148&gt;datos!$AD$4,N148&lt;=datos!$AD$5),datos!$AC$5,IF(AND(N148&gt;datos!$AD$5,N148&lt;=datos!$AD$6),datos!$AC$6,IF(N148&gt;datos!$AD$7,datos!$AC$7,0))))))</f>
        <v>0.4</v>
      </c>
      <c r="Q148" s="155" t="s">
        <v>149</v>
      </c>
      <c r="R148" s="157" t="str">
        <f>_xlfn.IFERROR(VLOOKUP(Q148,datos!$AB$10:$AC$21,2,0),"")</f>
        <v>Menor</v>
      </c>
      <c r="S148" s="141">
        <f>_xlfn.IFERROR(IF(OR(Q148=datos!$AB$10,Q148=datos!$AB$16),"",VLOOKUP(Q148,datos!$AB$10:$AD$21,3,0)),"")</f>
        <v>0.4</v>
      </c>
      <c r="T148" s="143" t="str">
        <f ca="1">_xlfn.IFERROR(INDIRECT("datos!"&amp;HLOOKUP(R148,calculo_imp,2,FALSE)&amp;VLOOKUP(O148,calculo_prob,2,FALSE)),"")</f>
        <v>Moderado</v>
      </c>
      <c r="U148" s="95">
        <v>1</v>
      </c>
      <c r="V148" s="84" t="s">
        <v>1436</v>
      </c>
      <c r="W148" s="83" t="s">
        <v>1437</v>
      </c>
      <c r="X148" s="83" t="s">
        <v>896</v>
      </c>
      <c r="Y148" s="83" t="s">
        <v>1438</v>
      </c>
      <c r="Z148" s="83" t="s">
        <v>1439</v>
      </c>
      <c r="AA148" s="83" t="s">
        <v>1440</v>
      </c>
      <c r="AB148" s="83" t="s">
        <v>1441</v>
      </c>
      <c r="AC148" s="83" t="s">
        <v>1442</v>
      </c>
      <c r="AD148" s="83" t="s">
        <v>1373</v>
      </c>
      <c r="AE148" s="92" t="str">
        <f>IF(AF148="","",VLOOKUP(AF148,datos!$AT$6:$AU$9,2,0))</f>
        <v>Probabilidad</v>
      </c>
      <c r="AF148" s="84" t="s">
        <v>80</v>
      </c>
      <c r="AG148" s="84" t="s">
        <v>84</v>
      </c>
      <c r="AH148" s="87">
        <f>IF(AND(AF148="",AG148=""),"",IF(AF148="",0,VLOOKUP(AF148,datos!$AP$3:$AR$7,3,0))+IF(AG148="",0,VLOOKUP(AG148,datos!$AP$3:$AR$7,3,0)))</f>
        <v>0.4</v>
      </c>
      <c r="AI148" s="113" t="str">
        <f>IF(OR(AJ148="",AJ148=0),"",IF(AJ148&lt;=datos!$AC$3,datos!$AE$3,IF(AJ148&lt;=datos!$AC$4,datos!$AE$4,IF(AJ148&lt;=datos!$AC$5,datos!$AE$5,IF(AJ148&lt;=datos!$AC$6,datos!$AE$6,IF(AJ148&lt;=datos!$AC$7,datos!$AE$7,""))))))</f>
        <v>Baja</v>
      </c>
      <c r="AJ148" s="106">
        <f t="shared" si="20"/>
        <v>0.24</v>
      </c>
      <c r="AK148" s="107" t="str">
        <f>+IF(AL148&lt;=datos!$AD$11,datos!$AC$11,IF(AL148&lt;=datos!$AD$12,datos!$AC$12,IF(AL148&lt;=datos!$AD$13,datos!$AC$13,IF(AL148&lt;=datos!$AD$14,datos!$AC$14,IF(AL148&lt;=datos!$AD$15,datos!$AC$15,"")))))</f>
        <v>Menor</v>
      </c>
      <c r="AL148" s="106">
        <f t="shared" si="21"/>
        <v>0.4</v>
      </c>
      <c r="AM148" s="107" t="str">
        <f ca="1" t="shared" si="22"/>
        <v>Moderado</v>
      </c>
      <c r="AN148" s="145" t="s">
        <v>92</v>
      </c>
      <c r="AO148" s="147" t="s">
        <v>1471</v>
      </c>
      <c r="AP148" s="149">
        <v>45291</v>
      </c>
      <c r="AQ148" s="151" t="s">
        <v>1472</v>
      </c>
    </row>
    <row r="149" spans="1:43" ht="72">
      <c r="A149" s="154"/>
      <c r="B149" s="156"/>
      <c r="C149" s="156"/>
      <c r="D149" s="160"/>
      <c r="E149" s="156"/>
      <c r="F149" s="156"/>
      <c r="G149" s="156"/>
      <c r="H149" s="156"/>
      <c r="I149" s="156"/>
      <c r="J149" s="156"/>
      <c r="K149" s="156"/>
      <c r="L149" s="162"/>
      <c r="M149" s="152"/>
      <c r="N149" s="164"/>
      <c r="O149" s="166"/>
      <c r="P149" s="142"/>
      <c r="Q149" s="156"/>
      <c r="R149" s="158"/>
      <c r="S149" s="142" t="e">
        <f>IF(OR(#REF!=datos!$AB$10,#REF!=datos!$AB$16),"",VLOOKUP(#REF!,datos!$AA$10:$AC$21,3,0))</f>
        <v>#REF!</v>
      </c>
      <c r="T149" s="144"/>
      <c r="U149" s="96">
        <v>2</v>
      </c>
      <c r="V149" s="80" t="s">
        <v>1443</v>
      </c>
      <c r="W149" s="79" t="s">
        <v>1444</v>
      </c>
      <c r="X149" s="79" t="s">
        <v>1445</v>
      </c>
      <c r="Y149" s="79" t="s">
        <v>1446</v>
      </c>
      <c r="Z149" s="79" t="s">
        <v>1447</v>
      </c>
      <c r="AA149" s="79" t="s">
        <v>1440</v>
      </c>
      <c r="AB149" s="79" t="s">
        <v>1448</v>
      </c>
      <c r="AC149" s="79" t="s">
        <v>1442</v>
      </c>
      <c r="AD149" s="79" t="s">
        <v>1373</v>
      </c>
      <c r="AE149" s="91" t="str">
        <f>IF(AF149="","",VLOOKUP(AF149,datos!$AT$6:$AU$9,2,0))</f>
        <v>Probabilidad</v>
      </c>
      <c r="AF149" s="80" t="s">
        <v>80</v>
      </c>
      <c r="AG149" s="80" t="s">
        <v>83</v>
      </c>
      <c r="AH149" s="88">
        <f>IF(AND(AF149="",AG149=""),"",IF(AF149="",0,VLOOKUP(AF149,datos!$AP$3:$AR$7,3,0))+IF(AG149="",0,VLOOKUP(AG149,datos!$AP$3:$AR$7,3,0)))</f>
        <v>0.5</v>
      </c>
      <c r="AI149" s="114" t="str">
        <f>IF(OR(AJ149="",AJ149=0),"",IF(AJ149&lt;=datos!$AC$3,datos!$AE$3,IF(AJ149&lt;=datos!$AC$4,datos!$AE$4,IF(AJ149&lt;=datos!$AC$5,datos!$AE$5,IF(AJ149&lt;=datos!$AC$6,datos!$AE$6,IF(AJ149&lt;=datos!$AC$7,datos!$AE$7,""))))))</f>
        <v>Muy Baja</v>
      </c>
      <c r="AJ149" s="109">
        <f t="shared" si="20"/>
        <v>0.12</v>
      </c>
      <c r="AK149" s="110" t="str">
        <f>+IF(AL149&lt;=datos!$AD$11,datos!$AC$11,IF(AL149&lt;=datos!$AD$12,datos!$AC$12,IF(AL149&lt;=datos!$AD$13,datos!$AC$13,IF(AL149&lt;=datos!$AD$14,datos!$AC$14,IF(AL149&lt;=datos!$AD$15,datos!$AC$15,"")))))</f>
        <v>Menor</v>
      </c>
      <c r="AL149" s="109">
        <f t="shared" si="21"/>
        <v>0.4</v>
      </c>
      <c r="AM149" s="110" t="str">
        <f ca="1" t="shared" si="22"/>
        <v>Bajo</v>
      </c>
      <c r="AN149" s="146"/>
      <c r="AO149" s="148"/>
      <c r="AP149" s="150"/>
      <c r="AQ149" s="152"/>
    </row>
    <row r="150" spans="1:43" ht="48">
      <c r="A150" s="154"/>
      <c r="B150" s="156"/>
      <c r="C150" s="156"/>
      <c r="D150" s="160"/>
      <c r="E150" s="156"/>
      <c r="F150" s="156"/>
      <c r="G150" s="156"/>
      <c r="H150" s="156"/>
      <c r="I150" s="156"/>
      <c r="J150" s="156"/>
      <c r="K150" s="156"/>
      <c r="L150" s="162"/>
      <c r="M150" s="152"/>
      <c r="N150" s="164"/>
      <c r="O150" s="166"/>
      <c r="P150" s="142"/>
      <c r="Q150" s="156"/>
      <c r="R150" s="158"/>
      <c r="S150" s="142" t="e">
        <f>IF(OR(#REF!=datos!$AB$10,#REF!=datos!$AB$16),"",VLOOKUP(#REF!,datos!$AA$10:$AC$21,3,0))</f>
        <v>#REF!</v>
      </c>
      <c r="T150" s="144"/>
      <c r="U150" s="96">
        <v>3</v>
      </c>
      <c r="V150" s="80" t="s">
        <v>1449</v>
      </c>
      <c r="W150" s="79" t="s">
        <v>1450</v>
      </c>
      <c r="X150" s="79" t="s">
        <v>1451</v>
      </c>
      <c r="Y150" s="79" t="s">
        <v>1452</v>
      </c>
      <c r="Z150" s="79" t="s">
        <v>1453</v>
      </c>
      <c r="AA150" s="79" t="s">
        <v>1454</v>
      </c>
      <c r="AB150" s="79" t="s">
        <v>1455</v>
      </c>
      <c r="AC150" s="79" t="s">
        <v>1442</v>
      </c>
      <c r="AD150" s="79" t="s">
        <v>1373</v>
      </c>
      <c r="AE150" s="91" t="str">
        <f>IF(AF150="","",VLOOKUP(AF150,datos!$AT$6:$AU$9,2,0))</f>
        <v>Probabilidad</v>
      </c>
      <c r="AF150" s="80" t="s">
        <v>80</v>
      </c>
      <c r="AG150" s="80" t="s">
        <v>83</v>
      </c>
      <c r="AH150" s="88">
        <f>IF(AND(AF150="",AG150=""),"",IF(AF150="",0,VLOOKUP(AF150,datos!$AP$3:$AR$7,3,0))+IF(AG150="",0,VLOOKUP(AG150,datos!$AP$3:$AR$7,3,0)))</f>
        <v>0.5</v>
      </c>
      <c r="AI150" s="114" t="str">
        <f>IF(OR(AJ150="",AJ150=0),"",IF(AJ150&lt;=datos!$AC$3,datos!$AE$3,IF(AJ150&lt;=datos!$AC$4,datos!$AE$4,IF(AJ150&lt;=datos!$AC$5,datos!$AE$5,IF(AJ150&lt;=datos!$AC$6,datos!$AE$6,IF(AJ150&lt;=datos!$AC$7,datos!$AE$7,""))))))</f>
        <v>Muy Baja</v>
      </c>
      <c r="AJ150" s="109">
        <f t="shared" si="20"/>
        <v>0.06</v>
      </c>
      <c r="AK150" s="110" t="str">
        <f>+IF(AL150&lt;=datos!$AD$11,datos!$AC$11,IF(AL150&lt;=datos!$AD$12,datos!$AC$12,IF(AL150&lt;=datos!$AD$13,datos!$AC$13,IF(AL150&lt;=datos!$AD$14,datos!$AC$14,IF(AL150&lt;=datos!$AD$15,datos!$AC$15,"")))))</f>
        <v>Menor</v>
      </c>
      <c r="AL150" s="109">
        <f t="shared" si="21"/>
        <v>0.4</v>
      </c>
      <c r="AM150" s="110" t="str">
        <f ca="1" t="shared" si="22"/>
        <v>Bajo</v>
      </c>
      <c r="AN150" s="146"/>
      <c r="AO150" s="148"/>
      <c r="AP150" s="150"/>
      <c r="AQ150" s="152"/>
    </row>
    <row r="151" spans="1:43" ht="60">
      <c r="A151" s="154"/>
      <c r="B151" s="156"/>
      <c r="C151" s="156"/>
      <c r="D151" s="160"/>
      <c r="E151" s="156"/>
      <c r="F151" s="156"/>
      <c r="G151" s="156"/>
      <c r="H151" s="156"/>
      <c r="I151" s="156"/>
      <c r="J151" s="156"/>
      <c r="K151" s="156"/>
      <c r="L151" s="162"/>
      <c r="M151" s="152"/>
      <c r="N151" s="164"/>
      <c r="O151" s="166"/>
      <c r="P151" s="142"/>
      <c r="Q151" s="156"/>
      <c r="R151" s="158"/>
      <c r="S151" s="142" t="e">
        <f>IF(OR(#REF!=datos!$AB$10,#REF!=datos!$AB$16),"",VLOOKUP(#REF!,datos!$AA$10:$AC$21,3,0))</f>
        <v>#REF!</v>
      </c>
      <c r="T151" s="144"/>
      <c r="U151" s="96">
        <v>4</v>
      </c>
      <c r="V151" s="80" t="s">
        <v>1456</v>
      </c>
      <c r="W151" s="79" t="s">
        <v>1457</v>
      </c>
      <c r="X151" s="79" t="s">
        <v>1458</v>
      </c>
      <c r="Y151" s="79" t="s">
        <v>1459</v>
      </c>
      <c r="Z151" s="79" t="s">
        <v>1460</v>
      </c>
      <c r="AA151" s="79" t="s">
        <v>1461</v>
      </c>
      <c r="AB151" s="79" t="s">
        <v>1462</v>
      </c>
      <c r="AC151" s="79" t="s">
        <v>1442</v>
      </c>
      <c r="AD151" s="79" t="s">
        <v>1373</v>
      </c>
      <c r="AE151" s="91" t="str">
        <f>IF(AF151="","",VLOOKUP(AF151,datos!$AT$6:$AU$9,2,0))</f>
        <v>Probabilidad</v>
      </c>
      <c r="AF151" s="80" t="s">
        <v>80</v>
      </c>
      <c r="AG151" s="80" t="s">
        <v>84</v>
      </c>
      <c r="AH151" s="88">
        <f>IF(AND(AF151="",AG151=""),"",IF(AF151="",0,VLOOKUP(AF151,datos!$AP$3:$AR$7,3,0))+IF(AG151="",0,VLOOKUP(AG151,datos!$AP$3:$AR$7,3,0)))</f>
        <v>0.4</v>
      </c>
      <c r="AI151" s="114" t="str">
        <f>IF(OR(AJ151="",AJ151=0),"",IF(AJ151&lt;=datos!$AC$3,datos!$AE$3,IF(AJ151&lt;=datos!$AC$4,datos!$AE$4,IF(AJ151&lt;=datos!$AC$5,datos!$AE$5,IF(AJ151&lt;=datos!$AC$6,datos!$AE$6,IF(AJ151&lt;=datos!$AC$7,datos!$AE$7,""))))))</f>
        <v>Muy Baja</v>
      </c>
      <c r="AJ151" s="109">
        <f t="shared" si="20"/>
        <v>0.036</v>
      </c>
      <c r="AK151" s="110" t="str">
        <f>+IF(AL151&lt;=datos!$AD$11,datos!$AC$11,IF(AL151&lt;=datos!$AD$12,datos!$AC$12,IF(AL151&lt;=datos!$AD$13,datos!$AC$13,IF(AL151&lt;=datos!$AD$14,datos!$AC$14,IF(AL151&lt;=datos!$AD$15,datos!$AC$15,"")))))</f>
        <v>Menor</v>
      </c>
      <c r="AL151" s="109">
        <f t="shared" si="21"/>
        <v>0.4</v>
      </c>
      <c r="AM151" s="110" t="str">
        <f ca="1" t="shared" si="22"/>
        <v>Bajo</v>
      </c>
      <c r="AN151" s="146"/>
      <c r="AO151" s="148"/>
      <c r="AP151" s="150"/>
      <c r="AQ151" s="152"/>
    </row>
    <row r="152" spans="1:43" ht="60.75" thickBot="1">
      <c r="A152" s="183"/>
      <c r="B152" s="184"/>
      <c r="C152" s="184"/>
      <c r="D152" s="185"/>
      <c r="E152" s="184"/>
      <c r="F152" s="184"/>
      <c r="G152" s="184"/>
      <c r="H152" s="184"/>
      <c r="I152" s="184"/>
      <c r="J152" s="184"/>
      <c r="K152" s="184"/>
      <c r="L152" s="186"/>
      <c r="M152" s="182"/>
      <c r="N152" s="187"/>
      <c r="O152" s="188"/>
      <c r="P152" s="177"/>
      <c r="Q152" s="184"/>
      <c r="R152" s="176"/>
      <c r="S152" s="177" t="e">
        <f>IF(OR(#REF!=datos!$AB$10,#REF!=datos!$AB$16),"",VLOOKUP(#REF!,datos!$AA$10:$AC$21,3,0))</f>
        <v>#REF!</v>
      </c>
      <c r="T152" s="178"/>
      <c r="U152" s="97">
        <v>5</v>
      </c>
      <c r="V152" s="86" t="s">
        <v>1463</v>
      </c>
      <c r="W152" s="85" t="s">
        <v>1464</v>
      </c>
      <c r="X152" s="85" t="s">
        <v>1451</v>
      </c>
      <c r="Y152" s="85" t="s">
        <v>1465</v>
      </c>
      <c r="Z152" s="85" t="s">
        <v>1466</v>
      </c>
      <c r="AA152" s="85" t="s">
        <v>1467</v>
      </c>
      <c r="AB152" s="85" t="s">
        <v>1468</v>
      </c>
      <c r="AC152" s="85" t="s">
        <v>1442</v>
      </c>
      <c r="AD152" s="85" t="s">
        <v>1373</v>
      </c>
      <c r="AE152" s="93" t="str">
        <f>IF(AF152="","",VLOOKUP(AF152,datos!$AT$6:$AU$9,2,0))</f>
        <v>Probabilidad</v>
      </c>
      <c r="AF152" s="86" t="s">
        <v>80</v>
      </c>
      <c r="AG152" s="86" t="s">
        <v>84</v>
      </c>
      <c r="AH152" s="89">
        <f>IF(AND(AF152="",AG152=""),"",IF(AF152="",0,VLOOKUP(AF152,datos!$AP$3:$AR$7,3,0))+IF(AG152="",0,VLOOKUP(AG152,datos!$AP$3:$AR$7,3,0)))</f>
        <v>0.4</v>
      </c>
      <c r="AI152" s="115" t="str">
        <f>IF(OR(AJ152="",AJ152=0),"",IF(AJ152&lt;=datos!$AC$3,datos!$AE$3,IF(AJ152&lt;=datos!$AC$4,datos!$AE$4,IF(AJ152&lt;=datos!$AC$5,datos!$AE$5,IF(AJ152&lt;=datos!$AC$6,datos!$AE$6,IF(AJ152&lt;=datos!$AC$7,datos!$AE$7,""))))))</f>
        <v>Muy Baja</v>
      </c>
      <c r="AJ152" s="111">
        <f t="shared" si="20"/>
        <v>0.021599999999999998</v>
      </c>
      <c r="AK152" s="112" t="str">
        <f>+IF(AL152&lt;=datos!$AD$11,datos!$AC$11,IF(AL152&lt;=datos!$AD$12,datos!$AC$12,IF(AL152&lt;=datos!$AD$13,datos!$AC$13,IF(AL152&lt;=datos!$AD$14,datos!$AC$14,IF(AL152&lt;=datos!$AD$15,datos!$AC$15,"")))))</f>
        <v>Menor</v>
      </c>
      <c r="AL152" s="111">
        <f t="shared" si="21"/>
        <v>0.4</v>
      </c>
      <c r="AM152" s="112" t="str">
        <f ca="1" t="shared" si="22"/>
        <v>Bajo</v>
      </c>
      <c r="AN152" s="179"/>
      <c r="AO152" s="180"/>
      <c r="AP152" s="181"/>
      <c r="AQ152" s="182"/>
    </row>
    <row r="153" spans="1:43" ht="48">
      <c r="A153" s="153">
        <v>67</v>
      </c>
      <c r="B153" s="155" t="s">
        <v>44</v>
      </c>
      <c r="C153" s="155" t="s">
        <v>206</v>
      </c>
      <c r="D153" s="159"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55" t="s">
        <v>54</v>
      </c>
      <c r="F153" s="155" t="s">
        <v>1473</v>
      </c>
      <c r="G153" s="155" t="s">
        <v>1474</v>
      </c>
      <c r="H153" s="155" t="s">
        <v>194</v>
      </c>
      <c r="I153" s="155" t="s">
        <v>238</v>
      </c>
      <c r="J153" s="155" t="s">
        <v>1475</v>
      </c>
      <c r="K153" s="155" t="s">
        <v>159</v>
      </c>
      <c r="L153" s="161" t="s">
        <v>167</v>
      </c>
      <c r="M153" s="151" t="s">
        <v>12</v>
      </c>
      <c r="N153" s="163">
        <v>24</v>
      </c>
      <c r="O153" s="165" t="str">
        <f>_xlfn.IFERROR(VLOOKUP(P153,datos!$AC$2:$AE$7,3,0),"")</f>
        <v>Baja</v>
      </c>
      <c r="P153" s="141">
        <f>+IF(OR(N153="",N153=0),"",IF(N153&lt;=datos!$AD$3,datos!$AC$3,IF(AND(N153&gt;datos!$AD$3,N153&lt;=datos!$AD$4),datos!$AC$4,IF(AND(N153&gt;datos!$AD$4,N153&lt;=datos!$AD$5),datos!$AC$5,IF(AND(N153&gt;datos!$AD$5,N153&lt;=datos!$AD$6),datos!$AC$6,IF(N153&gt;datos!$AD$7,datos!$AC$7,0))))))</f>
        <v>0.4</v>
      </c>
      <c r="Q153" s="155" t="s">
        <v>149</v>
      </c>
      <c r="R153" s="157" t="str">
        <f>_xlfn.IFERROR(VLOOKUP(Q153,datos!$AB$10:$AC$21,2,0),"")</f>
        <v>Menor</v>
      </c>
      <c r="S153" s="141">
        <f>_xlfn.IFERROR(IF(OR(Q153=datos!$AB$10,Q153=datos!$AB$16),"",VLOOKUP(Q153,datos!$AB$10:$AD$21,3,0)),"")</f>
        <v>0.4</v>
      </c>
      <c r="T153" s="143" t="str">
        <f ca="1">_xlfn.IFERROR(INDIRECT("datos!"&amp;HLOOKUP(R153,calculo_imp,2,FALSE)&amp;VLOOKUP(O153,calculo_prob,2,FALSE)),"")</f>
        <v>Moderado</v>
      </c>
      <c r="U153" s="95">
        <v>1</v>
      </c>
      <c r="V153" s="84" t="s">
        <v>1476</v>
      </c>
      <c r="W153" s="83" t="s">
        <v>1477</v>
      </c>
      <c r="X153" s="83" t="s">
        <v>1478</v>
      </c>
      <c r="Y153" s="83" t="s">
        <v>1479</v>
      </c>
      <c r="Z153" s="83" t="s">
        <v>1480</v>
      </c>
      <c r="AA153" s="83" t="s">
        <v>1481</v>
      </c>
      <c r="AB153" s="83" t="s">
        <v>1482</v>
      </c>
      <c r="AC153" s="83" t="s">
        <v>1483</v>
      </c>
      <c r="AD153" s="83" t="s">
        <v>1032</v>
      </c>
      <c r="AE153" s="92" t="str">
        <f>IF(AF153="","",VLOOKUP(AF153,datos!$AT$6:$AU$9,2,0))</f>
        <v>Probabilidad</v>
      </c>
      <c r="AF153" s="84" t="s">
        <v>80</v>
      </c>
      <c r="AG153" s="84" t="s">
        <v>84</v>
      </c>
      <c r="AH153" s="87">
        <f>IF(AND(AF153="",AG153=""),"",IF(AF153="",0,VLOOKUP(AF153,datos!$AP$3:$AR$7,3,0))+IF(AG153="",0,VLOOKUP(AG153,datos!$AP$3:$AR$7,3,0)))</f>
        <v>0.4</v>
      </c>
      <c r="AI153" s="113" t="str">
        <f>IF(OR(AJ153="",AJ153=0),"",IF(AJ153&lt;=datos!$AC$3,datos!$AE$3,IF(AJ153&lt;=datos!$AC$4,datos!$AE$4,IF(AJ153&lt;=datos!$AC$5,datos!$AE$5,IF(AJ153&lt;=datos!$AC$6,datos!$AE$6,IF(AJ153&lt;=datos!$AC$7,datos!$AE$7,""))))))</f>
        <v>Baja</v>
      </c>
      <c r="AJ153" s="106">
        <f t="shared" si="20"/>
        <v>0.24</v>
      </c>
      <c r="AK153" s="107" t="str">
        <f>+IF(AL153&lt;=datos!$AD$11,datos!$AC$11,IF(AL153&lt;=datos!$AD$12,datos!$AC$12,IF(AL153&lt;=datos!$AD$13,datos!$AC$13,IF(AL153&lt;=datos!$AD$14,datos!$AC$14,IF(AL153&lt;=datos!$AD$15,datos!$AC$15,"")))))</f>
        <v>Menor</v>
      </c>
      <c r="AL153" s="106">
        <f t="shared" si="21"/>
        <v>0.4</v>
      </c>
      <c r="AM153" s="107" t="str">
        <f ca="1" t="shared" si="22"/>
        <v>Moderado</v>
      </c>
      <c r="AN153" s="145" t="s">
        <v>92</v>
      </c>
      <c r="AO153" s="147" t="s">
        <v>1490</v>
      </c>
      <c r="AP153" s="149">
        <v>45291</v>
      </c>
      <c r="AQ153" s="151" t="s">
        <v>1491</v>
      </c>
    </row>
    <row r="154" spans="1:43" ht="87" customHeight="1" thickBot="1">
      <c r="A154" s="154"/>
      <c r="B154" s="156"/>
      <c r="C154" s="156"/>
      <c r="D154" s="160"/>
      <c r="E154" s="156"/>
      <c r="F154" s="156"/>
      <c r="G154" s="156"/>
      <c r="H154" s="156"/>
      <c r="I154" s="156"/>
      <c r="J154" s="156"/>
      <c r="K154" s="156"/>
      <c r="L154" s="162"/>
      <c r="M154" s="152"/>
      <c r="N154" s="164"/>
      <c r="O154" s="166"/>
      <c r="P154" s="142"/>
      <c r="Q154" s="156"/>
      <c r="R154" s="158"/>
      <c r="S154" s="142" t="e">
        <f>IF(OR(#REF!=datos!$AB$10,#REF!=datos!$AB$16),"",VLOOKUP(#REF!,datos!$AA$10:$AC$21,3,0))</f>
        <v>#REF!</v>
      </c>
      <c r="T154" s="144"/>
      <c r="U154" s="96">
        <v>2</v>
      </c>
      <c r="V154" s="80" t="s">
        <v>1484</v>
      </c>
      <c r="W154" s="79" t="s">
        <v>1485</v>
      </c>
      <c r="X154" s="79" t="s">
        <v>1478</v>
      </c>
      <c r="Y154" s="79" t="s">
        <v>1486</v>
      </c>
      <c r="Z154" s="79" t="s">
        <v>1487</v>
      </c>
      <c r="AA154" s="79" t="s">
        <v>1488</v>
      </c>
      <c r="AB154" s="79" t="s">
        <v>1489</v>
      </c>
      <c r="AC154" s="79" t="s">
        <v>1483</v>
      </c>
      <c r="AD154" s="79" t="s">
        <v>1032</v>
      </c>
      <c r="AE154" s="91" t="str">
        <f>IF(AF154="","",VLOOKUP(AF154,datos!$AT$6:$AU$9,2,0))</f>
        <v>Probabilidad</v>
      </c>
      <c r="AF154" s="80" t="s">
        <v>80</v>
      </c>
      <c r="AG154" s="80" t="s">
        <v>84</v>
      </c>
      <c r="AH154" s="88">
        <f>IF(AND(AF154="",AG154=""),"",IF(AF154="",0,VLOOKUP(AF154,datos!$AP$3:$AR$7,3,0))+IF(AG154="",0,VLOOKUP(AG154,datos!$AP$3:$AR$7,3,0)))</f>
        <v>0.4</v>
      </c>
      <c r="AI154" s="114" t="str">
        <f>IF(OR(AJ154="",AJ154=0),"",IF(AJ154&lt;=datos!$AC$3,datos!$AE$3,IF(AJ154&lt;=datos!$AC$4,datos!$AE$4,IF(AJ154&lt;=datos!$AC$5,datos!$AE$5,IF(AJ154&lt;=datos!$AC$6,datos!$AE$6,IF(AJ154&lt;=datos!$AC$7,datos!$AE$7,""))))))</f>
        <v>Muy Baja</v>
      </c>
      <c r="AJ154" s="109">
        <f t="shared" si="20"/>
        <v>0.144</v>
      </c>
      <c r="AK154" s="110" t="str">
        <f>+IF(AL154&lt;=datos!$AD$11,datos!$AC$11,IF(AL154&lt;=datos!$AD$12,datos!$AC$12,IF(AL154&lt;=datos!$AD$13,datos!$AC$13,IF(AL154&lt;=datos!$AD$14,datos!$AC$14,IF(AL154&lt;=datos!$AD$15,datos!$AC$15,"")))))</f>
        <v>Menor</v>
      </c>
      <c r="AL154" s="109">
        <f t="shared" si="21"/>
        <v>0.4</v>
      </c>
      <c r="AM154" s="110" t="str">
        <f ca="1" t="shared" si="22"/>
        <v>Bajo</v>
      </c>
      <c r="AN154" s="146"/>
      <c r="AO154" s="148"/>
      <c r="AP154" s="150"/>
      <c r="AQ154" s="152"/>
    </row>
    <row r="155" spans="1:43" ht="66" customHeight="1">
      <c r="A155" s="153">
        <v>68</v>
      </c>
      <c r="B155" s="155" t="s">
        <v>44</v>
      </c>
      <c r="C155" s="155" t="s">
        <v>206</v>
      </c>
      <c r="D155" s="159"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155" t="s">
        <v>55</v>
      </c>
      <c r="F155" s="155" t="s">
        <v>1492</v>
      </c>
      <c r="G155" s="155" t="s">
        <v>1493</v>
      </c>
      <c r="H155" s="155" t="s">
        <v>193</v>
      </c>
      <c r="I155" s="155" t="s">
        <v>1494</v>
      </c>
      <c r="J155" s="155" t="s">
        <v>1495</v>
      </c>
      <c r="K155" s="155" t="s">
        <v>160</v>
      </c>
      <c r="L155" s="161" t="s">
        <v>167</v>
      </c>
      <c r="M155" s="151" t="s">
        <v>12</v>
      </c>
      <c r="N155" s="163">
        <v>24</v>
      </c>
      <c r="O155" s="165" t="str">
        <f>_xlfn.IFERROR(VLOOKUP(P155,datos!$AC$2:$AE$7,3,0),"")</f>
        <v>Baja</v>
      </c>
      <c r="P155" s="141">
        <f>+IF(OR(N155="",N155=0),"",IF(N155&lt;=datos!$AD$3,datos!$AC$3,IF(AND(N155&gt;datos!$AD$3,N155&lt;=datos!$AD$4),datos!$AC$4,IF(AND(N155&gt;datos!$AD$4,N155&lt;=datos!$AD$5),datos!$AC$5,IF(AND(N155&gt;datos!$AD$5,N155&lt;=datos!$AD$6),datos!$AC$6,IF(N155&gt;datos!$AD$7,datos!$AC$7,0))))))</f>
        <v>0.4</v>
      </c>
      <c r="Q155" s="155" t="s">
        <v>149</v>
      </c>
      <c r="R155" s="157" t="str">
        <f>_xlfn.IFERROR(VLOOKUP(Q155,datos!$AB$10:$AC$21,2,0),"")</f>
        <v>Menor</v>
      </c>
      <c r="S155" s="141">
        <f>_xlfn.IFERROR(IF(OR(Q155=datos!$AB$10,Q155=datos!$AB$16),"",VLOOKUP(Q155,datos!$AB$10:$AD$21,3,0)),"")</f>
        <v>0.4</v>
      </c>
      <c r="T155" s="143" t="str">
        <f ca="1">_xlfn.IFERROR(INDIRECT("datos!"&amp;HLOOKUP(R155,calculo_imp,2,FALSE)&amp;VLOOKUP(O155,calculo_prob,2,FALSE)),"")</f>
        <v>Moderado</v>
      </c>
      <c r="U155" s="95">
        <v>1</v>
      </c>
      <c r="V155" s="84" t="s">
        <v>1496</v>
      </c>
      <c r="W155" s="83" t="s">
        <v>1497</v>
      </c>
      <c r="X155" s="83" t="s">
        <v>1498</v>
      </c>
      <c r="Y155" s="83" t="s">
        <v>1499</v>
      </c>
      <c r="Z155" s="83" t="s">
        <v>1500</v>
      </c>
      <c r="AA155" s="83" t="s">
        <v>1501</v>
      </c>
      <c r="AB155" s="83" t="s">
        <v>1502</v>
      </c>
      <c r="AC155" s="83" t="s">
        <v>1503</v>
      </c>
      <c r="AD155" s="83" t="s">
        <v>1032</v>
      </c>
      <c r="AE155" s="92" t="str">
        <f>IF(AF155="","",VLOOKUP(AF155,datos!$AT$6:$AU$9,2,0))</f>
        <v>Probabilidad</v>
      </c>
      <c r="AF155" s="84" t="s">
        <v>80</v>
      </c>
      <c r="AG155" s="84" t="s">
        <v>84</v>
      </c>
      <c r="AH155" s="87">
        <f>IF(AND(AF155="",AG155=""),"",IF(AF155="",0,VLOOKUP(AF155,datos!$AP$3:$AR$7,3,0))+IF(AG155="",0,VLOOKUP(AG155,datos!$AP$3:$AR$7,3,0)))</f>
        <v>0.4</v>
      </c>
      <c r="AI155" s="113" t="str">
        <f>IF(OR(AJ155="",AJ155=0),"",IF(AJ155&lt;=datos!$AC$3,datos!$AE$3,IF(AJ155&lt;=datos!$AC$4,datos!$AE$4,IF(AJ155&lt;=datos!$AC$5,datos!$AE$5,IF(AJ155&lt;=datos!$AC$6,datos!$AE$6,IF(AJ155&lt;=datos!$AC$7,datos!$AE$7,""))))))</f>
        <v>Baja</v>
      </c>
      <c r="AJ155" s="106">
        <f>IF(AE155="","",IF(U155=1,IF(AE155="Probabilidad",P155-(P155*AH155),P155),IF(AE155="Probabilidad",#REF!-(#REF!*AH155),#REF!)))</f>
        <v>0.24</v>
      </c>
      <c r="AK155" s="107" t="str">
        <f>+IF(AL155&lt;=datos!$AD$11,datos!$AC$11,IF(AL155&lt;=datos!$AD$12,datos!$AC$12,IF(AL155&lt;=datos!$AD$13,datos!$AC$13,IF(AL155&lt;=datos!$AD$14,datos!$AC$14,IF(AL155&lt;=datos!$AD$15,datos!$AC$15,"")))))</f>
        <v>Menor</v>
      </c>
      <c r="AL155" s="106">
        <f>IF(AE155="","",IF(U155=1,IF(AE155="Impacto",S155-(S155*AH155),S155),IF(AE155="Impacto",#REF!-(#REF!*AH155),#REF!)))</f>
        <v>0.4</v>
      </c>
      <c r="AM155" s="107" t="str">
        <f ca="1" t="shared" si="22"/>
        <v>Moderado</v>
      </c>
      <c r="AN155" s="145" t="s">
        <v>92</v>
      </c>
      <c r="AO155" s="147" t="s">
        <v>1518</v>
      </c>
      <c r="AP155" s="149">
        <v>45291</v>
      </c>
      <c r="AQ155" s="151" t="s">
        <v>1519</v>
      </c>
    </row>
    <row r="156" spans="1:43" ht="108">
      <c r="A156" s="154"/>
      <c r="B156" s="156"/>
      <c r="C156" s="156"/>
      <c r="D156" s="160"/>
      <c r="E156" s="156"/>
      <c r="F156" s="156"/>
      <c r="G156" s="156"/>
      <c r="H156" s="156"/>
      <c r="I156" s="156"/>
      <c r="J156" s="156"/>
      <c r="K156" s="156"/>
      <c r="L156" s="162"/>
      <c r="M156" s="152"/>
      <c r="N156" s="164"/>
      <c r="O156" s="166"/>
      <c r="P156" s="142"/>
      <c r="Q156" s="156"/>
      <c r="R156" s="158"/>
      <c r="S156" s="142" t="e">
        <f>IF(OR(#REF!=datos!$AB$10,#REF!=datos!$AB$16),"",VLOOKUP(#REF!,datos!$AA$10:$AC$21,3,0))</f>
        <v>#REF!</v>
      </c>
      <c r="T156" s="144"/>
      <c r="U156" s="96">
        <v>2</v>
      </c>
      <c r="V156" s="80" t="s">
        <v>1504</v>
      </c>
      <c r="W156" s="79" t="s">
        <v>1505</v>
      </c>
      <c r="X156" s="79" t="s">
        <v>923</v>
      </c>
      <c r="Y156" s="79" t="s">
        <v>1506</v>
      </c>
      <c r="Z156" s="79" t="s">
        <v>1507</v>
      </c>
      <c r="AA156" s="79" t="s">
        <v>1508</v>
      </c>
      <c r="AB156" s="79" t="s">
        <v>1509</v>
      </c>
      <c r="AC156" s="79" t="s">
        <v>1510</v>
      </c>
      <c r="AD156" s="79" t="s">
        <v>1032</v>
      </c>
      <c r="AE156" s="91" t="str">
        <f>IF(AF156="","",VLOOKUP(AF156,datos!$AT$6:$AU$9,2,0))</f>
        <v>Probabilidad</v>
      </c>
      <c r="AF156" s="80" t="s">
        <v>80</v>
      </c>
      <c r="AG156" s="80" t="s">
        <v>84</v>
      </c>
      <c r="AH156" s="88">
        <f>IF(AND(AF156="",AG156=""),"",IF(AF156="",0,VLOOKUP(AF156,datos!$AP$3:$AR$7,3,0))+IF(AG156="",0,VLOOKUP(AG156,datos!$AP$3:$AR$7,3,0)))</f>
        <v>0.4</v>
      </c>
      <c r="AI156" s="114" t="str">
        <f>IF(OR(AJ156="",AJ156=0),"",IF(AJ156&lt;=datos!$AC$3,datos!$AE$3,IF(AJ156&lt;=datos!$AC$4,datos!$AE$4,IF(AJ156&lt;=datos!$AC$5,datos!$AE$5,IF(AJ156&lt;=datos!$AC$6,datos!$AE$6,IF(AJ156&lt;=datos!$AC$7,datos!$AE$7,""))))))</f>
        <v>Muy Baja</v>
      </c>
      <c r="AJ156" s="109">
        <f t="shared" si="20"/>
        <v>0.144</v>
      </c>
      <c r="AK156" s="110" t="str">
        <f>+IF(AL156&lt;=datos!$AD$11,datos!$AC$11,IF(AL156&lt;=datos!$AD$12,datos!$AC$12,IF(AL156&lt;=datos!$AD$13,datos!$AC$13,IF(AL156&lt;=datos!$AD$14,datos!$AC$14,IF(AL156&lt;=datos!$AD$15,datos!$AC$15,"")))))</f>
        <v>Menor</v>
      </c>
      <c r="AL156" s="109">
        <f t="shared" si="21"/>
        <v>0.4</v>
      </c>
      <c r="AM156" s="110" t="str">
        <f ca="1" t="shared" si="22"/>
        <v>Bajo</v>
      </c>
      <c r="AN156" s="146"/>
      <c r="AO156" s="148"/>
      <c r="AP156" s="150"/>
      <c r="AQ156" s="152"/>
    </row>
    <row r="157" spans="1:43" ht="60.75" thickBot="1">
      <c r="A157" s="154"/>
      <c r="B157" s="156"/>
      <c r="C157" s="156"/>
      <c r="D157" s="160"/>
      <c r="E157" s="156"/>
      <c r="F157" s="156"/>
      <c r="G157" s="156"/>
      <c r="H157" s="156"/>
      <c r="I157" s="156"/>
      <c r="J157" s="156"/>
      <c r="K157" s="156"/>
      <c r="L157" s="162"/>
      <c r="M157" s="152"/>
      <c r="N157" s="164"/>
      <c r="O157" s="166"/>
      <c r="P157" s="142"/>
      <c r="Q157" s="156"/>
      <c r="R157" s="158"/>
      <c r="S157" s="142" t="e">
        <f>IF(OR(#REF!=datos!$AB$10,#REF!=datos!$AB$16),"",VLOOKUP(#REF!,datos!$AA$10:$AC$21,3,0))</f>
        <v>#REF!</v>
      </c>
      <c r="T157" s="144"/>
      <c r="U157" s="96">
        <v>3</v>
      </c>
      <c r="V157" s="80" t="s">
        <v>1511</v>
      </c>
      <c r="W157" s="79" t="s">
        <v>1512</v>
      </c>
      <c r="X157" s="79" t="s">
        <v>1513</v>
      </c>
      <c r="Y157" s="79" t="s">
        <v>1514</v>
      </c>
      <c r="Z157" s="79" t="s">
        <v>1515</v>
      </c>
      <c r="AA157" s="79" t="s">
        <v>1516</v>
      </c>
      <c r="AB157" s="79" t="s">
        <v>1517</v>
      </c>
      <c r="AC157" s="79" t="s">
        <v>827</v>
      </c>
      <c r="AD157" s="79" t="s">
        <v>1032</v>
      </c>
      <c r="AE157" s="91" t="str">
        <f>IF(AF157="","",VLOOKUP(AF157,datos!$AT$6:$AU$9,2,0))</f>
        <v>Probabilidad</v>
      </c>
      <c r="AF157" s="80" t="s">
        <v>80</v>
      </c>
      <c r="AG157" s="80" t="s">
        <v>84</v>
      </c>
      <c r="AH157" s="88">
        <f>IF(AND(AF157="",AG157=""),"",IF(AF157="",0,VLOOKUP(AF157,datos!$AP$3:$AR$7,3,0))+IF(AG157="",0,VLOOKUP(AG157,datos!$AP$3:$AR$7,3,0)))</f>
        <v>0.4</v>
      </c>
      <c r="AI157" s="114" t="str">
        <f>IF(OR(AJ157="",AJ157=0),"",IF(AJ157&lt;=datos!$AC$3,datos!$AE$3,IF(AJ157&lt;=datos!$AC$4,datos!$AE$4,IF(AJ157&lt;=datos!$AC$5,datos!$AE$5,IF(AJ157&lt;=datos!$AC$6,datos!$AE$6,IF(AJ157&lt;=datos!$AC$7,datos!$AE$7,""))))))</f>
        <v>Muy Baja</v>
      </c>
      <c r="AJ157" s="109">
        <f t="shared" si="20"/>
        <v>0.08639999999999999</v>
      </c>
      <c r="AK157" s="110" t="str">
        <f>+IF(AL157&lt;=datos!$AD$11,datos!$AC$11,IF(AL157&lt;=datos!$AD$12,datos!$AC$12,IF(AL157&lt;=datos!$AD$13,datos!$AC$13,IF(AL157&lt;=datos!$AD$14,datos!$AC$14,IF(AL157&lt;=datos!$AD$15,datos!$AC$15,"")))))</f>
        <v>Menor</v>
      </c>
      <c r="AL157" s="109">
        <f t="shared" si="21"/>
        <v>0.4</v>
      </c>
      <c r="AM157" s="110" t="str">
        <f ca="1" t="shared" si="22"/>
        <v>Bajo</v>
      </c>
      <c r="AN157" s="146"/>
      <c r="AO157" s="148"/>
      <c r="AP157" s="150"/>
      <c r="AQ157" s="152"/>
    </row>
    <row r="158" spans="1:43" ht="180.75" thickBot="1">
      <c r="A158" s="127">
        <v>69</v>
      </c>
      <c r="B158" s="82" t="s">
        <v>44</v>
      </c>
      <c r="C158" s="84" t="s">
        <v>209</v>
      </c>
      <c r="D158" s="9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82" t="s">
        <v>54</v>
      </c>
      <c r="F158" s="82" t="s">
        <v>1520</v>
      </c>
      <c r="G158" s="82" t="s">
        <v>1521</v>
      </c>
      <c r="H158" s="84" t="s">
        <v>194</v>
      </c>
      <c r="I158" s="84" t="s">
        <v>238</v>
      </c>
      <c r="J158" s="82" t="s">
        <v>1522</v>
      </c>
      <c r="K158" s="82" t="s">
        <v>162</v>
      </c>
      <c r="L158" s="128" t="s">
        <v>167</v>
      </c>
      <c r="M158" s="122" t="s">
        <v>12</v>
      </c>
      <c r="N158" s="129">
        <v>24</v>
      </c>
      <c r="O158" s="135" t="str">
        <f>_xlfn.IFERROR(VLOOKUP(P158,datos!$AC$2:$AE$7,3,0),"")</f>
        <v>Baja</v>
      </c>
      <c r="P158" s="131">
        <f>+IF(OR(N158="",N158=0),"",IF(N158&lt;=datos!$AD$3,datos!$AC$3,IF(AND(N158&gt;datos!$AD$3,N158&lt;=datos!$AD$4),datos!$AC$4,IF(AND(N158&gt;datos!$AD$4,N158&lt;=datos!$AD$5),datos!$AC$5,IF(AND(N158&gt;datos!$AD$5,N158&lt;=datos!$AD$6),datos!$AC$6,IF(N158&gt;datos!$AD$7,datos!$AC$7,0))))))</f>
        <v>0.4</v>
      </c>
      <c r="Q158" s="82" t="s">
        <v>144</v>
      </c>
      <c r="R158" s="136" t="str">
        <f>_xlfn.IFERROR(VLOOKUP(Q158,datos!$AB$10:$AC$21,2,0),"")</f>
        <v>Leve</v>
      </c>
      <c r="S158" s="131">
        <f>_xlfn.IFERROR(IF(OR(Q158=datos!$AB$10,Q158=datos!$AB$16),"",VLOOKUP(Q158,datos!$AB$10:$AD$21,3,0)),"")</f>
        <v>0.2</v>
      </c>
      <c r="T158" s="124" t="str">
        <f aca="true" ca="1" t="shared" si="23" ref="T158:T164">_xlfn.IFERROR(INDIRECT("datos!"&amp;HLOOKUP(R158,calculo_imp,2,FALSE)&amp;VLOOKUP(O158,calculo_prob,2,FALSE)),"")</f>
        <v>Bajo</v>
      </c>
      <c r="U158" s="98">
        <v>1</v>
      </c>
      <c r="V158" s="82" t="s">
        <v>1538</v>
      </c>
      <c r="W158" s="81" t="s">
        <v>1539</v>
      </c>
      <c r="X158" s="81" t="s">
        <v>279</v>
      </c>
      <c r="Y158" s="81" t="s">
        <v>1540</v>
      </c>
      <c r="Z158" s="81" t="s">
        <v>1541</v>
      </c>
      <c r="AA158" s="81" t="s">
        <v>1542</v>
      </c>
      <c r="AB158" s="81" t="s">
        <v>1543</v>
      </c>
      <c r="AC158" s="81" t="s">
        <v>1544</v>
      </c>
      <c r="AD158" s="81" t="s">
        <v>1032</v>
      </c>
      <c r="AE158" s="90" t="str">
        <f>IF(AF158="","",VLOOKUP(AF158,datos!$AT$6:$AU$9,2,0))</f>
        <v>Probabilidad</v>
      </c>
      <c r="AF158" s="82" t="s">
        <v>80</v>
      </c>
      <c r="AG158" s="82" t="s">
        <v>84</v>
      </c>
      <c r="AH158" s="87">
        <f>IF(AND(AF158="",AG158=""),"",IF(AF158="",0,VLOOKUP(AF158,datos!$AP$3:$AR$7,3,0))+IF(AG158="",0,VLOOKUP(AG158,datos!$AP$3:$AR$7,3,0)))</f>
        <v>0.4</v>
      </c>
      <c r="AI158" s="113" t="str">
        <f>IF(OR(AJ158="",AJ158=0),"",IF(AJ158&lt;=datos!$AC$3,datos!$AE$3,IF(AJ158&lt;=datos!$AC$4,datos!$AE$4,IF(AJ158&lt;=datos!$AC$5,datos!$AE$5,IF(AJ158&lt;=datos!$AC$6,datos!$AE$6,IF(AJ158&lt;=datos!$AC$7,datos!$AE$7,""))))))</f>
        <v>Baja</v>
      </c>
      <c r="AJ158" s="106">
        <f>IF(AE158="","",IF(U158=1,IF(AE158="Probabilidad",P158-(P158*AH158),P158),IF(AE158="Probabilidad",#REF!-(#REF!*AH158),#REF!)))</f>
        <v>0.24</v>
      </c>
      <c r="AK158" s="107" t="str">
        <f>+IF(AL158&lt;=datos!$AD$11,datos!$AC$11,IF(AL158&lt;=datos!$AD$12,datos!$AC$12,IF(AL158&lt;=datos!$AD$13,datos!$AC$13,IF(AL158&lt;=datos!$AD$14,datos!$AC$14,IF(AL158&lt;=datos!$AD$15,datos!$AC$15,"")))))</f>
        <v>Leve</v>
      </c>
      <c r="AL158" s="106">
        <f>IF(AE158="","",IF(U158=1,IF(AE158="Impacto",S158-(S158*AH158),S158),IF(AE158="Impacto",#REF!-(#REF!*AH158),#REF!)))</f>
        <v>0.2</v>
      </c>
      <c r="AM158" s="107" t="str">
        <f ca="1" t="shared" si="22"/>
        <v>Bajo</v>
      </c>
      <c r="AN158" s="139" t="s">
        <v>92</v>
      </c>
      <c r="AO158" s="137" t="s">
        <v>1584</v>
      </c>
      <c r="AP158" s="138">
        <v>45291</v>
      </c>
      <c r="AQ158" s="121" t="s">
        <v>1585</v>
      </c>
    </row>
    <row r="159" spans="1:43" ht="180.75" thickBot="1">
      <c r="A159" s="132">
        <v>70</v>
      </c>
      <c r="B159" s="84" t="s">
        <v>44</v>
      </c>
      <c r="C159" s="84" t="s">
        <v>206</v>
      </c>
      <c r="D159" s="92"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84" t="s">
        <v>54</v>
      </c>
      <c r="F159" s="84" t="s">
        <v>1523</v>
      </c>
      <c r="G159" s="84" t="s">
        <v>1524</v>
      </c>
      <c r="H159" s="84" t="s">
        <v>193</v>
      </c>
      <c r="I159" s="84" t="s">
        <v>889</v>
      </c>
      <c r="J159" s="84" t="s">
        <v>1525</v>
      </c>
      <c r="K159" s="84" t="s">
        <v>159</v>
      </c>
      <c r="L159" s="133" t="s">
        <v>167</v>
      </c>
      <c r="M159" s="121" t="s">
        <v>12</v>
      </c>
      <c r="N159" s="134">
        <v>2</v>
      </c>
      <c r="O159" s="130" t="str">
        <f>_xlfn.IFERROR(VLOOKUP(P159,datos!$AC$2:$AE$7,3,0),"")</f>
        <v>Muy Baja</v>
      </c>
      <c r="P159" s="123">
        <f>+IF(OR(N159="",N159=0),"",IF(N159&lt;=datos!$AD$3,datos!$AC$3,IF(AND(N159&gt;datos!$AD$3,N159&lt;=datos!$AD$4),datos!$AC$4,IF(AND(N159&gt;datos!$AD$4,N159&lt;=datos!$AD$5),datos!$AC$5,IF(AND(N159&gt;datos!$AD$5,N159&lt;=datos!$AD$6),datos!$AC$6,IF(N159&gt;datos!$AD$7,datos!$AC$7,0))))))</f>
        <v>0.2</v>
      </c>
      <c r="Q159" s="84" t="s">
        <v>144</v>
      </c>
      <c r="R159" s="125" t="str">
        <f>_xlfn.IFERROR(VLOOKUP(Q159,datos!$AB$10:$AC$21,2,0),"")</f>
        <v>Leve</v>
      </c>
      <c r="S159" s="123">
        <f>_xlfn.IFERROR(IF(OR(Q159=datos!$AB$10,Q159=datos!$AB$16),"",VLOOKUP(Q159,datos!$AB$10:$AD$21,3,0)),"")</f>
        <v>0.2</v>
      </c>
      <c r="T159" s="126" t="str">
        <f ca="1" t="shared" si="23"/>
        <v>Bajo</v>
      </c>
      <c r="U159" s="95">
        <v>1</v>
      </c>
      <c r="V159" s="84" t="s">
        <v>1545</v>
      </c>
      <c r="W159" s="83" t="s">
        <v>1546</v>
      </c>
      <c r="X159" s="83" t="s">
        <v>768</v>
      </c>
      <c r="Y159" s="83" t="s">
        <v>1547</v>
      </c>
      <c r="Z159" s="83" t="s">
        <v>1548</v>
      </c>
      <c r="AA159" s="83" t="s">
        <v>1549</v>
      </c>
      <c r="AB159" s="83" t="s">
        <v>1550</v>
      </c>
      <c r="AC159" s="83" t="s">
        <v>1551</v>
      </c>
      <c r="AD159" s="83" t="s">
        <v>659</v>
      </c>
      <c r="AE159" s="92" t="str">
        <f>IF(AF159="","",VLOOKUP(AF159,datos!$AT$6:$AU$9,2,0))</f>
        <v>Probabilidad</v>
      </c>
      <c r="AF159" s="84" t="s">
        <v>80</v>
      </c>
      <c r="AG159" s="84" t="s">
        <v>84</v>
      </c>
      <c r="AH159" s="87">
        <f>IF(AND(AF159="",AG159=""),"",IF(AF159="",0,VLOOKUP(AF159,datos!$AP$3:$AR$7,3,0))+IF(AG159="",0,VLOOKUP(AG159,datos!$AP$3:$AR$7,3,0)))</f>
        <v>0.4</v>
      </c>
      <c r="AI159" s="113" t="str">
        <f>IF(OR(AJ159="",AJ159=0),"",IF(AJ159&lt;=datos!$AC$3,datos!$AE$3,IF(AJ159&lt;=datos!$AC$4,datos!$AE$4,IF(AJ159&lt;=datos!$AC$5,datos!$AE$5,IF(AJ159&lt;=datos!$AC$6,datos!$AE$6,IF(AJ159&lt;=datos!$AC$7,datos!$AE$7,""))))))</f>
        <v>Muy Baja</v>
      </c>
      <c r="AJ159" s="106">
        <f>IF(AE159="","",IF(U159=1,IF(AE159="Probabilidad",P159-(P159*AH159),P159),IF(AE159="Probabilidad",#REF!-(#REF!*AH159),#REF!)))</f>
        <v>0.12</v>
      </c>
      <c r="AK159" s="107" t="str">
        <f>+IF(AL159&lt;=datos!$AD$11,datos!$AC$11,IF(AL159&lt;=datos!$AD$12,datos!$AC$12,IF(AL159&lt;=datos!$AD$13,datos!$AC$13,IF(AL159&lt;=datos!$AD$14,datos!$AC$14,IF(AL159&lt;=datos!$AD$15,datos!$AC$15,"")))))</f>
        <v>Leve</v>
      </c>
      <c r="AL159" s="106">
        <f>IF(AE159="","",IF(U159=1,IF(AE159="Impacto",S159-(S159*AH159),S159),IF(AE159="Impacto",#REF!-(#REF!*AH159),#REF!)))</f>
        <v>0.2</v>
      </c>
      <c r="AM159" s="107" t="str">
        <f ca="1" t="shared" si="22"/>
        <v>Bajo</v>
      </c>
      <c r="AN159" s="139" t="s">
        <v>92</v>
      </c>
      <c r="AO159" s="137" t="s">
        <v>1586</v>
      </c>
      <c r="AP159" s="138">
        <v>45291</v>
      </c>
      <c r="AQ159" s="121" t="s">
        <v>1587</v>
      </c>
    </row>
    <row r="160" spans="1:43" ht="180.75" thickBot="1">
      <c r="A160" s="132">
        <v>71</v>
      </c>
      <c r="B160" s="84" t="s">
        <v>44</v>
      </c>
      <c r="C160" s="84" t="s">
        <v>206</v>
      </c>
      <c r="D160" s="92" t="str">
        <f>_xlfn.IFERROR(VLOOKUP(B160,datos!$B$1:$C$21,2,0),"")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0" s="84" t="s">
        <v>54</v>
      </c>
      <c r="F160" s="84" t="s">
        <v>1526</v>
      </c>
      <c r="G160" s="84" t="s">
        <v>1527</v>
      </c>
      <c r="H160" s="84" t="s">
        <v>194</v>
      </c>
      <c r="I160" s="84" t="s">
        <v>238</v>
      </c>
      <c r="J160" s="84" t="s">
        <v>1528</v>
      </c>
      <c r="K160" s="84" t="s">
        <v>155</v>
      </c>
      <c r="L160" s="133" t="s">
        <v>167</v>
      </c>
      <c r="M160" s="121" t="s">
        <v>12</v>
      </c>
      <c r="N160" s="134">
        <v>4</v>
      </c>
      <c r="O160" s="130" t="str">
        <f>_xlfn.IFERROR(VLOOKUP(P160,datos!$AC$2:$AE$7,3,0),"")</f>
        <v>Baja</v>
      </c>
      <c r="P160" s="123">
        <f>+IF(OR(N160="",N160=0),"",IF(N160&lt;=datos!$AD$3,datos!$AC$3,IF(AND(N160&gt;datos!$AD$3,N160&lt;=datos!$AD$4),datos!$AC$4,IF(AND(N160&gt;datos!$AD$4,N160&lt;=datos!$AD$5),datos!$AC$5,IF(AND(N160&gt;datos!$AD$5,N160&lt;=datos!$AD$6),datos!$AC$6,IF(N160&gt;datos!$AD$7,datos!$AC$7,0))))))</f>
        <v>0.4</v>
      </c>
      <c r="Q160" s="84" t="s">
        <v>145</v>
      </c>
      <c r="R160" s="125" t="str">
        <f>_xlfn.IFERROR(VLOOKUP(Q160,datos!$AB$10:$AC$21,2,0),"")</f>
        <v>Moderado</v>
      </c>
      <c r="S160" s="123">
        <f>_xlfn.IFERROR(IF(OR(Q160=datos!$AB$10,Q160=datos!$AB$16),"",VLOOKUP(Q160,datos!$AB$10:$AD$21,3,0)),"")</f>
        <v>0.6</v>
      </c>
      <c r="T160" s="126" t="str">
        <f ca="1" t="shared" si="23"/>
        <v>Moderado</v>
      </c>
      <c r="U160" s="95">
        <v>1</v>
      </c>
      <c r="V160" s="84" t="s">
        <v>1552</v>
      </c>
      <c r="W160" s="83" t="s">
        <v>1553</v>
      </c>
      <c r="X160" s="83" t="s">
        <v>1554</v>
      </c>
      <c r="Y160" s="83" t="s">
        <v>1555</v>
      </c>
      <c r="Z160" s="83" t="s">
        <v>1556</v>
      </c>
      <c r="AA160" s="83" t="s">
        <v>1557</v>
      </c>
      <c r="AB160" s="83" t="s">
        <v>1558</v>
      </c>
      <c r="AC160" s="83" t="s">
        <v>1559</v>
      </c>
      <c r="AD160" s="83" t="s">
        <v>1560</v>
      </c>
      <c r="AE160" s="92" t="str">
        <f>IF(AF160="","",VLOOKUP(AF160,datos!$AT$6:$AU$9,2,0))</f>
        <v>Probabilidad</v>
      </c>
      <c r="AF160" s="84" t="s">
        <v>80</v>
      </c>
      <c r="AG160" s="84" t="s">
        <v>84</v>
      </c>
      <c r="AH160" s="87">
        <f>IF(AND(AF160="",AG160=""),"",IF(AF160="",0,VLOOKUP(AF160,datos!$AP$3:$AR$7,3,0))+IF(AG160="",0,VLOOKUP(AG160,datos!$AP$3:$AR$7,3,0)))</f>
        <v>0.4</v>
      </c>
      <c r="AI160" s="113" t="str">
        <f>IF(OR(AJ160="",AJ160=0),"",IF(AJ160&lt;=datos!$AC$3,datos!$AE$3,IF(AJ160&lt;=datos!$AC$4,datos!$AE$4,IF(AJ160&lt;=datos!$AC$5,datos!$AE$5,IF(AJ160&lt;=datos!$AC$6,datos!$AE$6,IF(AJ160&lt;=datos!$AC$7,datos!$AE$7,""))))))</f>
        <v>Baja</v>
      </c>
      <c r="AJ160" s="106">
        <f>IF(AE160="","",IF(U160=1,IF(AE160="Probabilidad",P160-(P160*AH160),P160),IF(AE160="Probabilidad",#REF!-(#REF!*AH160),#REF!)))</f>
        <v>0.24</v>
      </c>
      <c r="AK160" s="107" t="str">
        <f>+IF(AL160&lt;=datos!$AD$11,datos!$AC$11,IF(AL160&lt;=datos!$AD$12,datos!$AC$12,IF(AL160&lt;=datos!$AD$13,datos!$AC$13,IF(AL160&lt;=datos!$AD$14,datos!$AC$14,IF(AL160&lt;=datos!$AD$15,datos!$AC$15,"")))))</f>
        <v>Moderado</v>
      </c>
      <c r="AL160" s="106">
        <f>IF(AE160="","",IF(U160=1,IF(AE160="Impacto",S160-(S160*AH160),S160),IF(AE160="Impacto",#REF!-(#REF!*AH160),#REF!)))</f>
        <v>0.6</v>
      </c>
      <c r="AM160" s="107" t="str">
        <f ca="1" t="shared" si="22"/>
        <v>Moderado</v>
      </c>
      <c r="AN160" s="139" t="s">
        <v>92</v>
      </c>
      <c r="AO160" s="137" t="s">
        <v>1588</v>
      </c>
      <c r="AP160" s="138">
        <v>45291</v>
      </c>
      <c r="AQ160" s="121" t="s">
        <v>1589</v>
      </c>
    </row>
    <row r="161" spans="1:43" ht="180.75" thickBot="1">
      <c r="A161" s="132">
        <v>72</v>
      </c>
      <c r="B161" s="84" t="s">
        <v>44</v>
      </c>
      <c r="C161" s="84" t="s">
        <v>207</v>
      </c>
      <c r="D161" s="9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84" t="s">
        <v>55</v>
      </c>
      <c r="F161" s="84" t="s">
        <v>1529</v>
      </c>
      <c r="G161" s="84" t="s">
        <v>1530</v>
      </c>
      <c r="H161" s="84" t="s">
        <v>194</v>
      </c>
      <c r="I161" s="84" t="s">
        <v>238</v>
      </c>
      <c r="J161" s="84" t="s">
        <v>1531</v>
      </c>
      <c r="K161" s="84" t="s">
        <v>159</v>
      </c>
      <c r="L161" s="133" t="s">
        <v>59</v>
      </c>
      <c r="M161" s="121" t="s">
        <v>12</v>
      </c>
      <c r="N161" s="134">
        <v>100</v>
      </c>
      <c r="O161" s="130" t="str">
        <f>_xlfn.IFERROR(VLOOKUP(P161,datos!$AC$2:$AE$7,3,0),"")</f>
        <v>Media</v>
      </c>
      <c r="P161" s="123">
        <f>+IF(OR(N161="",N161=0),"",IF(N161&lt;=datos!$AD$3,datos!$AC$3,IF(AND(N161&gt;datos!$AD$3,N161&lt;=datos!$AD$4),datos!$AC$4,IF(AND(N161&gt;datos!$AD$4,N161&lt;=datos!$AD$5),datos!$AC$5,IF(AND(N161&gt;datos!$AD$5,N161&lt;=datos!$AD$6),datos!$AC$6,IF(N161&gt;datos!$AD$7,datos!$AC$7,0))))))</f>
        <v>0.6</v>
      </c>
      <c r="Q161" s="84" t="s">
        <v>74</v>
      </c>
      <c r="R161" s="125" t="str">
        <f>_xlfn.IFERROR(VLOOKUP(Q161,datos!$AB$10:$AC$21,2,0),"")</f>
        <v>Catastrófico</v>
      </c>
      <c r="S161" s="123">
        <f>_xlfn.IFERROR(IF(OR(Q161=datos!$AB$10,Q161=datos!$AB$16),"",VLOOKUP(Q161,datos!$AB$10:$AD$21,3,0)),"")</f>
        <v>1</v>
      </c>
      <c r="T161" s="126" t="str">
        <f ca="1" t="shared" si="23"/>
        <v>Extremo</v>
      </c>
      <c r="U161" s="95">
        <v>1</v>
      </c>
      <c r="V161" s="84" t="s">
        <v>1561</v>
      </c>
      <c r="W161" s="83" t="s">
        <v>1562</v>
      </c>
      <c r="X161" s="83" t="s">
        <v>1563</v>
      </c>
      <c r="Y161" s="83" t="s">
        <v>1564</v>
      </c>
      <c r="Z161" s="83" t="s">
        <v>1565</v>
      </c>
      <c r="AA161" s="83" t="s">
        <v>1566</v>
      </c>
      <c r="AB161" s="83" t="s">
        <v>1567</v>
      </c>
      <c r="AC161" s="83" t="s">
        <v>1568</v>
      </c>
      <c r="AD161" s="83" t="s">
        <v>1560</v>
      </c>
      <c r="AE161" s="92" t="str">
        <f>IF(AF161="","",VLOOKUP(AF161,datos!$AT$6:$AU$9,2,0))</f>
        <v>Probabilidad</v>
      </c>
      <c r="AF161" s="84" t="s">
        <v>80</v>
      </c>
      <c r="AG161" s="84" t="s">
        <v>84</v>
      </c>
      <c r="AH161" s="87">
        <f>IF(AND(AF161="",AG161=""),"",IF(AF161="",0,VLOOKUP(AF161,datos!$AP$3:$AR$7,3,0))+IF(AG161="",0,VLOOKUP(AG161,datos!$AP$3:$AR$7,3,0)))</f>
        <v>0.4</v>
      </c>
      <c r="AI161" s="113" t="str">
        <f>IF(OR(AJ161="",AJ161=0),"",IF(AJ161&lt;=datos!$AC$3,datos!$AE$3,IF(AJ161&lt;=datos!$AC$4,datos!$AE$4,IF(AJ161&lt;=datos!$AC$5,datos!$AE$5,IF(AJ161&lt;=datos!$AC$6,datos!$AE$6,IF(AJ161&lt;=datos!$AC$7,datos!$AE$7,""))))))</f>
        <v>Baja</v>
      </c>
      <c r="AJ161" s="106">
        <f>IF(AE161="","",IF(U161=1,IF(AE161="Probabilidad",P161-(P161*AH161),P161),IF(AE161="Probabilidad",#REF!-(#REF!*AH161),#REF!)))</f>
        <v>0.36</v>
      </c>
      <c r="AK161" s="107" t="str">
        <f>+IF(AL161&lt;=datos!$AD$11,datos!$AC$11,IF(AL161&lt;=datos!$AD$12,datos!$AC$12,IF(AL161&lt;=datos!$AD$13,datos!$AC$13,IF(AL161&lt;=datos!$AD$14,datos!$AC$14,IF(AL161&lt;=datos!$AD$15,datos!$AC$15,"")))))</f>
        <v>Catastrófico</v>
      </c>
      <c r="AL161" s="106">
        <f>IF(AE161="","",IF(U161=1,IF(AE161="Impacto",S161-(S161*AH161),S161),IF(AE161="Impacto",#REF!-(#REF!*AH161),#REF!)))</f>
        <v>1</v>
      </c>
      <c r="AM161" s="107" t="str">
        <f ca="1" t="shared" si="22"/>
        <v>Extremo</v>
      </c>
      <c r="AN161" s="139" t="s">
        <v>92</v>
      </c>
      <c r="AO161" s="137" t="s">
        <v>1590</v>
      </c>
      <c r="AP161" s="138">
        <v>45291</v>
      </c>
      <c r="AQ161" s="121" t="s">
        <v>1591</v>
      </c>
    </row>
    <row r="162" spans="1:43" ht="180.75" thickBot="1">
      <c r="A162" s="132">
        <v>73</v>
      </c>
      <c r="B162" s="84" t="s">
        <v>44</v>
      </c>
      <c r="C162" s="84" t="s">
        <v>206</v>
      </c>
      <c r="D162" s="92"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84" t="s">
        <v>55</v>
      </c>
      <c r="F162" s="84" t="s">
        <v>1532</v>
      </c>
      <c r="G162" s="84" t="s">
        <v>1533</v>
      </c>
      <c r="H162" s="84" t="s">
        <v>194</v>
      </c>
      <c r="I162" s="84" t="s">
        <v>238</v>
      </c>
      <c r="J162" s="84" t="s">
        <v>1534</v>
      </c>
      <c r="K162" s="84" t="s">
        <v>160</v>
      </c>
      <c r="L162" s="133" t="s">
        <v>59</v>
      </c>
      <c r="M162" s="121" t="s">
        <v>12</v>
      </c>
      <c r="N162" s="134">
        <v>100</v>
      </c>
      <c r="O162" s="130" t="str">
        <f>_xlfn.IFERROR(VLOOKUP(P162,datos!$AC$2:$AE$7,3,0),"")</f>
        <v>Media</v>
      </c>
      <c r="P162" s="123">
        <f>+IF(OR(N162="",N162=0),"",IF(N162&lt;=datos!$AD$3,datos!$AC$3,IF(AND(N162&gt;datos!$AD$3,N162&lt;=datos!$AD$4),datos!$AC$4,IF(AND(N162&gt;datos!$AD$4,N162&lt;=datos!$AD$5),datos!$AC$5,IF(AND(N162&gt;datos!$AD$5,N162&lt;=datos!$AD$6),datos!$AC$6,IF(N162&gt;datos!$AD$7,datos!$AC$7,0))))))</f>
        <v>0.6</v>
      </c>
      <c r="Q162" s="84" t="s">
        <v>74</v>
      </c>
      <c r="R162" s="125" t="str">
        <f>_xlfn.IFERROR(VLOOKUP(Q162,datos!$AB$10:$AC$21,2,0),"")</f>
        <v>Catastrófico</v>
      </c>
      <c r="S162" s="123">
        <f>_xlfn.IFERROR(IF(OR(Q162=datos!$AB$10,Q162=datos!$AB$16),"",VLOOKUP(Q162,datos!$AB$10:$AD$21,3,0)),"")</f>
        <v>1</v>
      </c>
      <c r="T162" s="126" t="str">
        <f ca="1" t="shared" si="23"/>
        <v>Extremo</v>
      </c>
      <c r="U162" s="95">
        <v>1</v>
      </c>
      <c r="V162" s="84" t="s">
        <v>1569</v>
      </c>
      <c r="W162" s="83" t="s">
        <v>1570</v>
      </c>
      <c r="X162" s="83" t="s">
        <v>1571</v>
      </c>
      <c r="Y162" s="83" t="s">
        <v>1572</v>
      </c>
      <c r="Z162" s="83" t="s">
        <v>1573</v>
      </c>
      <c r="AA162" s="83" t="s">
        <v>1574</v>
      </c>
      <c r="AB162" s="83" t="s">
        <v>1575</v>
      </c>
      <c r="AC162" s="83" t="s">
        <v>1576</v>
      </c>
      <c r="AD162" s="83" t="s">
        <v>1560</v>
      </c>
      <c r="AE162" s="92" t="str">
        <f>IF(AF162="","",VLOOKUP(AF162,datos!$AT$6:$AU$9,2,0))</f>
        <v>Probabilidad</v>
      </c>
      <c r="AF162" s="84" t="s">
        <v>80</v>
      </c>
      <c r="AG162" s="84" t="s">
        <v>84</v>
      </c>
      <c r="AH162" s="87">
        <f>IF(AND(AF162="",AG162=""),"",IF(AF162="",0,VLOOKUP(AF162,datos!$AP$3:$AR$7,3,0))+IF(AG162="",0,VLOOKUP(AG162,datos!$AP$3:$AR$7,3,0)))</f>
        <v>0.4</v>
      </c>
      <c r="AI162" s="113" t="str">
        <f>IF(OR(AJ162="",AJ162=0),"",IF(AJ162&lt;=datos!$AC$3,datos!$AE$3,IF(AJ162&lt;=datos!$AC$4,datos!$AE$4,IF(AJ162&lt;=datos!$AC$5,datos!$AE$5,IF(AJ162&lt;=datos!$AC$6,datos!$AE$6,IF(AJ162&lt;=datos!$AC$7,datos!$AE$7,""))))))</f>
        <v>Baja</v>
      </c>
      <c r="AJ162" s="106">
        <f>IF(AE162="","",IF(U162=1,IF(AE162="Probabilidad",P162-(P162*AH162),P162),IF(AE162="Probabilidad",#REF!-(#REF!*AH162),#REF!)))</f>
        <v>0.36</v>
      </c>
      <c r="AK162" s="107" t="str">
        <f>+IF(AL162&lt;=datos!$AD$11,datos!$AC$11,IF(AL162&lt;=datos!$AD$12,datos!$AC$12,IF(AL162&lt;=datos!$AD$13,datos!$AC$13,IF(AL162&lt;=datos!$AD$14,datos!$AC$14,IF(AL162&lt;=datos!$AD$15,datos!$AC$15,"")))))</f>
        <v>Catastrófico</v>
      </c>
      <c r="AL162" s="106">
        <f>IF(AE162="","",IF(U162=1,IF(AE162="Impacto",S162-(S162*AH162),S162),IF(AE162="Impacto",#REF!-(#REF!*AH162),#REF!)))</f>
        <v>1</v>
      </c>
      <c r="AM162" s="107" t="str">
        <f ca="1" t="shared" si="22"/>
        <v>Extremo</v>
      </c>
      <c r="AN162" s="139" t="s">
        <v>92</v>
      </c>
      <c r="AO162" s="137" t="s">
        <v>1592</v>
      </c>
      <c r="AP162" s="138">
        <v>45291</v>
      </c>
      <c r="AQ162" s="121" t="s">
        <v>1593</v>
      </c>
    </row>
    <row r="163" spans="1:43" ht="180.75" thickBot="1">
      <c r="A163" s="127">
        <v>74</v>
      </c>
      <c r="B163" s="82" t="s">
        <v>44</v>
      </c>
      <c r="C163" s="84" t="s">
        <v>206</v>
      </c>
      <c r="D163" s="92" t="str">
        <f>_xlfn.IFERROR(VLOOKUP(B163,datos!$B$1:$C$21,2,0),"")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3" s="82" t="s">
        <v>54</v>
      </c>
      <c r="F163" s="82" t="s">
        <v>1535</v>
      </c>
      <c r="G163" s="82" t="s">
        <v>1536</v>
      </c>
      <c r="H163" s="84" t="s">
        <v>194</v>
      </c>
      <c r="I163" s="84" t="s">
        <v>238</v>
      </c>
      <c r="J163" s="82" t="s">
        <v>1537</v>
      </c>
      <c r="K163" s="82" t="s">
        <v>155</v>
      </c>
      <c r="L163" s="128" t="s">
        <v>167</v>
      </c>
      <c r="M163" s="122" t="s">
        <v>12</v>
      </c>
      <c r="N163" s="129">
        <v>181</v>
      </c>
      <c r="O163" s="135" t="str">
        <f>_xlfn.IFERROR(VLOOKUP(P163,datos!$AC$2:$AE$7,3,0),"")</f>
        <v>Media</v>
      </c>
      <c r="P163" s="131">
        <f>+IF(OR(N163="",N163=0),"",IF(N163&lt;=datos!$AD$3,datos!$AC$3,IF(AND(N163&gt;datos!$AD$3,N163&lt;=datos!$AD$4),datos!$AC$4,IF(AND(N163&gt;datos!$AD$4,N163&lt;=datos!$AD$5),datos!$AC$5,IF(AND(N163&gt;datos!$AD$5,N163&lt;=datos!$AD$6),datos!$AC$6,IF(N163&gt;datos!$AD$7,datos!$AC$7,0))))))</f>
        <v>0.6</v>
      </c>
      <c r="Q163" s="82" t="s">
        <v>145</v>
      </c>
      <c r="R163" s="136" t="str">
        <f>_xlfn.IFERROR(VLOOKUP(Q163,datos!$AB$10:$AC$21,2,0),"")</f>
        <v>Moderado</v>
      </c>
      <c r="S163" s="131">
        <f>_xlfn.IFERROR(IF(OR(Q163=datos!$AB$10,Q163=datos!$AB$16),"",VLOOKUP(Q163,datos!$AB$10:$AD$21,3,0)),"")</f>
        <v>0.6</v>
      </c>
      <c r="T163" s="124" t="str">
        <f ca="1" t="shared" si="23"/>
        <v>Moderado</v>
      </c>
      <c r="U163" s="98">
        <v>1</v>
      </c>
      <c r="V163" s="82" t="s">
        <v>1577</v>
      </c>
      <c r="W163" s="81" t="s">
        <v>1578</v>
      </c>
      <c r="X163" s="81" t="s">
        <v>408</v>
      </c>
      <c r="Y163" s="81" t="s">
        <v>1579</v>
      </c>
      <c r="Z163" s="81" t="s">
        <v>1580</v>
      </c>
      <c r="AA163" s="81" t="s">
        <v>1581</v>
      </c>
      <c r="AB163" s="81" t="s">
        <v>1582</v>
      </c>
      <c r="AC163" s="81" t="s">
        <v>1583</v>
      </c>
      <c r="AD163" s="81" t="s">
        <v>1560</v>
      </c>
      <c r="AE163" s="90" t="str">
        <f>IF(AF163="","",VLOOKUP(AF163,datos!$AT$6:$AU$9,2,0))</f>
        <v>Probabilidad</v>
      </c>
      <c r="AF163" s="82" t="s">
        <v>80</v>
      </c>
      <c r="AG163" s="82" t="s">
        <v>84</v>
      </c>
      <c r="AH163" s="87">
        <f>IF(AND(AF163="",AG163=""),"",IF(AF163="",0,VLOOKUP(AF163,datos!$AP$3:$AR$7,3,0))+IF(AG163="",0,VLOOKUP(AG163,datos!$AP$3:$AR$7,3,0)))</f>
        <v>0.4</v>
      </c>
      <c r="AI163" s="113" t="str">
        <f>IF(OR(AJ163="",AJ163=0),"",IF(AJ163&lt;=datos!$AC$3,datos!$AE$3,IF(AJ163&lt;=datos!$AC$4,datos!$AE$4,IF(AJ163&lt;=datos!$AC$5,datos!$AE$5,IF(AJ163&lt;=datos!$AC$6,datos!$AE$6,IF(AJ163&lt;=datos!$AC$7,datos!$AE$7,""))))))</f>
        <v>Baja</v>
      </c>
      <c r="AJ163" s="106">
        <f>IF(AE163="","",IF(U163=1,IF(AE163="Probabilidad",P163-(P163*AH163),P163),IF(AE163="Probabilidad",#REF!-(#REF!*AH163),#REF!)))</f>
        <v>0.36</v>
      </c>
      <c r="AK163" s="107" t="str">
        <f>+IF(AL163&lt;=datos!$AD$11,datos!$AC$11,IF(AL163&lt;=datos!$AD$12,datos!$AC$12,IF(AL163&lt;=datos!$AD$13,datos!$AC$13,IF(AL163&lt;=datos!$AD$14,datos!$AC$14,IF(AL163&lt;=datos!$AD$15,datos!$AC$15,"")))))</f>
        <v>Moderado</v>
      </c>
      <c r="AL163" s="106">
        <f>IF(AE163="","",IF(U163=1,IF(AE163="Impacto",S163-(S163*AH163),S163),IF(AE163="Impacto",#REF!-(#REF!*AH163),#REF!)))</f>
        <v>0.6</v>
      </c>
      <c r="AM163" s="107" t="str">
        <f ca="1" t="shared" si="22"/>
        <v>Moderado</v>
      </c>
      <c r="AN163" s="139" t="s">
        <v>92</v>
      </c>
      <c r="AO163" s="137" t="s">
        <v>1594</v>
      </c>
      <c r="AP163" s="138">
        <v>45291</v>
      </c>
      <c r="AQ163" s="121" t="s">
        <v>1595</v>
      </c>
    </row>
    <row r="164" spans="1:43" ht="108">
      <c r="A164" s="153">
        <v>75</v>
      </c>
      <c r="B164" s="155" t="s">
        <v>44</v>
      </c>
      <c r="C164" s="155" t="s">
        <v>206</v>
      </c>
      <c r="D164" s="159" t="str">
        <f>_xlfn.IFERROR(VLOOKUP(B164,datos!$B$1:$C$21,2,0),"")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4" s="155" t="s">
        <v>55</v>
      </c>
      <c r="F164" s="155" t="s">
        <v>1596</v>
      </c>
      <c r="G164" s="155" t="s">
        <v>1597</v>
      </c>
      <c r="H164" s="155" t="s">
        <v>194</v>
      </c>
      <c r="I164" s="155" t="s">
        <v>238</v>
      </c>
      <c r="J164" s="155" t="s">
        <v>1598</v>
      </c>
      <c r="K164" s="155" t="s">
        <v>160</v>
      </c>
      <c r="L164" s="161" t="s">
        <v>59</v>
      </c>
      <c r="M164" s="151" t="s">
        <v>12</v>
      </c>
      <c r="N164" s="163">
        <v>6</v>
      </c>
      <c r="O164" s="165" t="str">
        <f>_xlfn.IFERROR(VLOOKUP(P164,datos!$AC$2:$AE$7,3,0),"")</f>
        <v>Baja</v>
      </c>
      <c r="P164" s="141">
        <f>+IF(OR(N164="",N164=0),"",IF(N164&lt;=datos!$AD$3,datos!$AC$3,IF(AND(N164&gt;datos!$AD$3,N164&lt;=datos!$AD$4),datos!$AC$4,IF(AND(N164&gt;datos!$AD$4,N164&lt;=datos!$AD$5),datos!$AC$5,IF(AND(N164&gt;datos!$AD$5,N164&lt;=datos!$AD$6),datos!$AC$6,IF(N164&gt;datos!$AD$7,datos!$AC$7,0))))))</f>
        <v>0.4</v>
      </c>
      <c r="Q164" s="155" t="s">
        <v>76</v>
      </c>
      <c r="R164" s="157" t="str">
        <f>_xlfn.IFERROR(VLOOKUP(Q164,datos!$AB$10:$AC$21,2,0),"")</f>
        <v>Menor</v>
      </c>
      <c r="S164" s="141">
        <f>_xlfn.IFERROR(IF(OR(Q164=datos!$AB$10,Q164=datos!$AB$16),"",VLOOKUP(Q164,datos!$AB$10:$AD$21,3,0)),"")</f>
        <v>0.4</v>
      </c>
      <c r="T164" s="143" t="str">
        <f ca="1" t="shared" si="23"/>
        <v>Moderado</v>
      </c>
      <c r="U164" s="95">
        <v>1</v>
      </c>
      <c r="V164" s="84" t="s">
        <v>1605</v>
      </c>
      <c r="W164" s="83" t="s">
        <v>1606</v>
      </c>
      <c r="X164" s="83" t="s">
        <v>1607</v>
      </c>
      <c r="Y164" s="83" t="s">
        <v>1608</v>
      </c>
      <c r="Z164" s="83" t="s">
        <v>1609</v>
      </c>
      <c r="AA164" s="83" t="s">
        <v>1610</v>
      </c>
      <c r="AB164" s="83" t="s">
        <v>1611</v>
      </c>
      <c r="AC164" s="83" t="s">
        <v>1612</v>
      </c>
      <c r="AD164" s="83" t="s">
        <v>1613</v>
      </c>
      <c r="AE164" s="92" t="str">
        <f>IF(AF164="","",VLOOKUP(AF164,datos!$AT$6:$AU$9,2,0))</f>
        <v>Probabilidad</v>
      </c>
      <c r="AF164" s="84" t="s">
        <v>80</v>
      </c>
      <c r="AG164" s="84" t="s">
        <v>84</v>
      </c>
      <c r="AH164" s="87">
        <f>IF(AND(AF164="",AG164=""),"",IF(AF164="",0,VLOOKUP(AF164,datos!$AP$3:$AR$7,3,0))+IF(AG164="",0,VLOOKUP(AG164,datos!$AP$3:$AR$7,3,0)))</f>
        <v>0.4</v>
      </c>
      <c r="AI164" s="113" t="str">
        <f>IF(OR(AJ164="",AJ164=0),"",IF(AJ164&lt;=datos!$AC$3,datos!$AE$3,IF(AJ164&lt;=datos!$AC$4,datos!$AE$4,IF(AJ164&lt;=datos!$AC$5,datos!$AE$5,IF(AJ164&lt;=datos!$AC$6,datos!$AE$6,IF(AJ164&lt;=datos!$AC$7,datos!$AE$7,""))))))</f>
        <v>Baja</v>
      </c>
      <c r="AJ164" s="106">
        <f>IF(AE164="","",IF(U164=1,IF(AE164="Probabilidad",P164-(P164*AH164),P164),IF(AE164="Probabilidad",#REF!-(#REF!*AH164),#REF!)))</f>
        <v>0.24</v>
      </c>
      <c r="AK164" s="107" t="str">
        <f>+IF(AL164&lt;=datos!$AD$11,datos!$AC$11,IF(AL164&lt;=datos!$AD$12,datos!$AC$12,IF(AL164&lt;=datos!$AD$13,datos!$AC$13,IF(AL164&lt;=datos!$AD$14,datos!$AC$14,IF(AL164&lt;=datos!$AD$15,datos!$AC$15,"")))))</f>
        <v>Menor</v>
      </c>
      <c r="AL164" s="106">
        <f>IF(AE164="","",IF(U164=1,IF(AE164="Impacto",S164-(S164*AH164),S164),IF(AE164="Impacto",#REF!-(#REF!*AH164),#REF!)))</f>
        <v>0.4</v>
      </c>
      <c r="AM164" s="107" t="str">
        <f ca="1" t="shared" si="22"/>
        <v>Moderado</v>
      </c>
      <c r="AN164" s="145" t="s">
        <v>92</v>
      </c>
      <c r="AO164" s="147" t="s">
        <v>1639</v>
      </c>
      <c r="AP164" s="149">
        <v>45291</v>
      </c>
      <c r="AQ164" s="151" t="s">
        <v>1640</v>
      </c>
    </row>
    <row r="165" spans="1:43" ht="60.75" thickBot="1">
      <c r="A165" s="154"/>
      <c r="B165" s="156"/>
      <c r="C165" s="156"/>
      <c r="D165" s="160"/>
      <c r="E165" s="156"/>
      <c r="F165" s="156"/>
      <c r="G165" s="156"/>
      <c r="H165" s="156"/>
      <c r="I165" s="156"/>
      <c r="J165" s="156"/>
      <c r="K165" s="156"/>
      <c r="L165" s="162"/>
      <c r="M165" s="152"/>
      <c r="N165" s="164"/>
      <c r="O165" s="166"/>
      <c r="P165" s="142"/>
      <c r="Q165" s="156"/>
      <c r="R165" s="158"/>
      <c r="S165" s="142" t="e">
        <f>IF(OR(#REF!=datos!$AB$10,#REF!=datos!$AB$16),"",VLOOKUP(#REF!,datos!$AA$10:$AC$21,3,0))</f>
        <v>#REF!</v>
      </c>
      <c r="T165" s="144"/>
      <c r="U165" s="96">
        <v>2</v>
      </c>
      <c r="V165" s="80" t="s">
        <v>1614</v>
      </c>
      <c r="W165" s="79" t="s">
        <v>1615</v>
      </c>
      <c r="X165" s="79" t="s">
        <v>1616</v>
      </c>
      <c r="Y165" s="79" t="s">
        <v>1617</v>
      </c>
      <c r="Z165" s="79" t="s">
        <v>1618</v>
      </c>
      <c r="AA165" s="79" t="s">
        <v>1619</v>
      </c>
      <c r="AB165" s="79" t="s">
        <v>1620</v>
      </c>
      <c r="AC165" s="79" t="s">
        <v>1621</v>
      </c>
      <c r="AD165" s="79" t="s">
        <v>1613</v>
      </c>
      <c r="AE165" s="91" t="str">
        <f>IF(AF165="","",VLOOKUP(AF165,datos!$AT$6:$AU$9,2,0))</f>
        <v>Probabilidad</v>
      </c>
      <c r="AF165" s="80" t="s">
        <v>80</v>
      </c>
      <c r="AG165" s="80" t="s">
        <v>84</v>
      </c>
      <c r="AH165" s="88">
        <f>IF(AND(AF165="",AG165=""),"",IF(AF165="",0,VLOOKUP(AF165,datos!$AP$3:$AR$7,3,0))+IF(AG165="",0,VLOOKUP(AG165,datos!$AP$3:$AR$7,3,0)))</f>
        <v>0.4</v>
      </c>
      <c r="AI165" s="114" t="str">
        <f>IF(OR(AJ165="",AJ165=0),"",IF(AJ165&lt;=datos!$AC$3,datos!$AE$3,IF(AJ165&lt;=datos!$AC$4,datos!$AE$4,IF(AJ165&lt;=datos!$AC$5,datos!$AE$5,IF(AJ165&lt;=datos!$AC$6,datos!$AE$6,IF(AJ165&lt;=datos!$AC$7,datos!$AE$7,""))))))</f>
        <v>Muy Baja</v>
      </c>
      <c r="AJ165" s="109">
        <f t="shared" si="20"/>
        <v>0.144</v>
      </c>
      <c r="AK165" s="110" t="str">
        <f>+IF(AL165&lt;=datos!$AD$11,datos!$AC$11,IF(AL165&lt;=datos!$AD$12,datos!$AC$12,IF(AL165&lt;=datos!$AD$13,datos!$AC$13,IF(AL165&lt;=datos!$AD$14,datos!$AC$14,IF(AL165&lt;=datos!$AD$15,datos!$AC$15,"")))))</f>
        <v>Menor</v>
      </c>
      <c r="AL165" s="109">
        <f t="shared" si="21"/>
        <v>0.4</v>
      </c>
      <c r="AM165" s="110" t="str">
        <f ca="1" t="shared" si="22"/>
        <v>Bajo</v>
      </c>
      <c r="AN165" s="146"/>
      <c r="AO165" s="148"/>
      <c r="AP165" s="150"/>
      <c r="AQ165" s="152"/>
    </row>
    <row r="166" spans="1:43" ht="180.75" thickBot="1">
      <c r="A166" s="132">
        <v>76</v>
      </c>
      <c r="B166" s="84" t="s">
        <v>44</v>
      </c>
      <c r="C166" s="84" t="s">
        <v>206</v>
      </c>
      <c r="D166" s="92" t="str">
        <f>_xlfn.IFERROR(VLOOKUP(B166,datos!$B$1:$C$21,2,0),"")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6" s="84" t="s">
        <v>55</v>
      </c>
      <c r="F166" s="84" t="s">
        <v>1599</v>
      </c>
      <c r="G166" s="84" t="s">
        <v>1600</v>
      </c>
      <c r="H166" s="84" t="s">
        <v>194</v>
      </c>
      <c r="I166" s="84" t="s">
        <v>238</v>
      </c>
      <c r="J166" s="84" t="s">
        <v>1601</v>
      </c>
      <c r="K166" s="84" t="s">
        <v>159</v>
      </c>
      <c r="L166" s="133" t="s">
        <v>59</v>
      </c>
      <c r="M166" s="121" t="s">
        <v>12</v>
      </c>
      <c r="N166" s="134">
        <v>40</v>
      </c>
      <c r="O166" s="130" t="str">
        <f>_xlfn.IFERROR(VLOOKUP(P166,datos!$AC$2:$AE$7,3,0),"")</f>
        <v>Media</v>
      </c>
      <c r="P166" s="123">
        <f>+IF(OR(N166="",N166=0),"",IF(N166&lt;=datos!$AD$3,datos!$AC$3,IF(AND(N166&gt;datos!$AD$3,N166&lt;=datos!$AD$4),datos!$AC$4,IF(AND(N166&gt;datos!$AD$4,N166&lt;=datos!$AD$5),datos!$AC$5,IF(AND(N166&gt;datos!$AD$5,N166&lt;=datos!$AD$6),datos!$AC$6,IF(N166&gt;datos!$AD$7,datos!$AC$7,0))))))</f>
        <v>0.6</v>
      </c>
      <c r="Q166" s="84" t="s">
        <v>72</v>
      </c>
      <c r="R166" s="125" t="str">
        <f>_xlfn.IFERROR(VLOOKUP(Q166,datos!$AB$10:$AC$21,2,0),"")</f>
        <v>Moderado</v>
      </c>
      <c r="S166" s="123">
        <f>_xlfn.IFERROR(IF(OR(Q166=datos!$AB$10,Q166=datos!$AB$16),"",VLOOKUP(Q166,datos!$AB$10:$AD$21,3,0)),"")</f>
        <v>0.6</v>
      </c>
      <c r="T166" s="126" t="str">
        <f ca="1">_xlfn.IFERROR(INDIRECT("datos!"&amp;HLOOKUP(R166,calculo_imp,2,FALSE)&amp;VLOOKUP(O166,calculo_prob,2,FALSE)),"")</f>
        <v>Moderado</v>
      </c>
      <c r="U166" s="95">
        <v>1</v>
      </c>
      <c r="V166" s="84" t="s">
        <v>1622</v>
      </c>
      <c r="W166" s="83" t="s">
        <v>1623</v>
      </c>
      <c r="X166" s="83" t="s">
        <v>1624</v>
      </c>
      <c r="Y166" s="83" t="s">
        <v>1625</v>
      </c>
      <c r="Z166" s="83" t="s">
        <v>1626</v>
      </c>
      <c r="AA166" s="83" t="s">
        <v>1627</v>
      </c>
      <c r="AB166" s="83" t="s">
        <v>1628</v>
      </c>
      <c r="AC166" s="83" t="s">
        <v>1629</v>
      </c>
      <c r="AD166" s="83" t="s">
        <v>1630</v>
      </c>
      <c r="AE166" s="92" t="str">
        <f>IF(AF166="","",VLOOKUP(AF166,datos!$AT$6:$AU$9,2,0))</f>
        <v>Probabilidad</v>
      </c>
      <c r="AF166" s="84" t="s">
        <v>80</v>
      </c>
      <c r="AG166" s="84" t="s">
        <v>84</v>
      </c>
      <c r="AH166" s="87">
        <f>IF(AND(AF166="",AG166=""),"",IF(AF166="",0,VLOOKUP(AF166,datos!$AP$3:$AR$7,3,0))+IF(AG166="",0,VLOOKUP(AG166,datos!$AP$3:$AR$7,3,0)))</f>
        <v>0.4</v>
      </c>
      <c r="AI166" s="113" t="str">
        <f>IF(OR(AJ166="",AJ166=0),"",IF(AJ166&lt;=datos!$AC$3,datos!$AE$3,IF(AJ166&lt;=datos!$AC$4,datos!$AE$4,IF(AJ166&lt;=datos!$AC$5,datos!$AE$5,IF(AJ166&lt;=datos!$AC$6,datos!$AE$6,IF(AJ166&lt;=datos!$AC$7,datos!$AE$7,""))))))</f>
        <v>Baja</v>
      </c>
      <c r="AJ166" s="106">
        <f>IF(AE166="","",IF(U166=1,IF(AE166="Probabilidad",P166-(P166*AH166),P166),IF(AE166="Probabilidad",#REF!-(#REF!*AH166),#REF!)))</f>
        <v>0.36</v>
      </c>
      <c r="AK166" s="107" t="str">
        <f>+IF(AL166&lt;=datos!$AD$11,datos!$AC$11,IF(AL166&lt;=datos!$AD$12,datos!$AC$12,IF(AL166&lt;=datos!$AD$13,datos!$AC$13,IF(AL166&lt;=datos!$AD$14,datos!$AC$14,IF(AL166&lt;=datos!$AD$15,datos!$AC$15,"")))))</f>
        <v>Moderado</v>
      </c>
      <c r="AL166" s="106">
        <f>IF(AE166="","",IF(U166=1,IF(AE166="Impacto",S166-(S166*AH166),S166),IF(AE166="Impacto",#REF!-(#REF!*AH166),#REF!)))</f>
        <v>0.6</v>
      </c>
      <c r="AM166" s="107" t="str">
        <f aca="true" ca="1" t="shared" si="24" ref="AM166:AM196">_xlfn.IFERROR(INDIRECT("datos!"&amp;HLOOKUP(AK166,calculo_imp,2,FALSE)&amp;VLOOKUP(AI166,calculo_prob,2,FALSE)),"")</f>
        <v>Moderado</v>
      </c>
      <c r="AN166" s="139" t="s">
        <v>92</v>
      </c>
      <c r="AO166" s="137" t="s">
        <v>1641</v>
      </c>
      <c r="AP166" s="138">
        <v>45291</v>
      </c>
      <c r="AQ166" s="121" t="s">
        <v>1642</v>
      </c>
    </row>
    <row r="167" spans="1:43" ht="180.75" thickBot="1">
      <c r="A167" s="132">
        <v>77</v>
      </c>
      <c r="B167" s="84" t="s">
        <v>44</v>
      </c>
      <c r="C167" s="84" t="s">
        <v>206</v>
      </c>
      <c r="D167" s="92" t="str">
        <f>_xlfn.IFERROR(VLOOKUP(B167,datos!$B$1:$C$21,2,0),"")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7" s="84" t="s">
        <v>55</v>
      </c>
      <c r="F167" s="84" t="s">
        <v>1602</v>
      </c>
      <c r="G167" s="84" t="s">
        <v>1603</v>
      </c>
      <c r="H167" s="84" t="s">
        <v>194</v>
      </c>
      <c r="I167" s="84" t="s">
        <v>238</v>
      </c>
      <c r="J167" s="84" t="s">
        <v>1604</v>
      </c>
      <c r="K167" s="84" t="s">
        <v>155</v>
      </c>
      <c r="L167" s="133" t="s">
        <v>167</v>
      </c>
      <c r="M167" s="121" t="s">
        <v>12</v>
      </c>
      <c r="N167" s="134">
        <v>20</v>
      </c>
      <c r="O167" s="130" t="str">
        <f>_xlfn.IFERROR(VLOOKUP(P167,datos!$AC$2:$AE$7,3,0),"")</f>
        <v>Baja</v>
      </c>
      <c r="P167" s="123">
        <f>+IF(OR(N167="",N167=0),"",IF(N167&lt;=datos!$AD$3,datos!$AC$3,IF(AND(N167&gt;datos!$AD$3,N167&lt;=datos!$AD$4),datos!$AC$4,IF(AND(N167&gt;datos!$AD$4,N167&lt;=datos!$AD$5),datos!$AC$5,IF(AND(N167&gt;datos!$AD$5,N167&lt;=datos!$AD$6),datos!$AC$6,IF(N167&gt;datos!$AD$7,datos!$AC$7,0))))))</f>
        <v>0.4</v>
      </c>
      <c r="Q167" s="84" t="s">
        <v>73</v>
      </c>
      <c r="R167" s="125" t="str">
        <f>_xlfn.IFERROR(VLOOKUP(Q167,datos!$AB$10:$AC$21,2,0),"")</f>
        <v>Mayor</v>
      </c>
      <c r="S167" s="123">
        <f>_xlfn.IFERROR(IF(OR(Q167=datos!$AB$10,Q167=datos!$AB$16),"",VLOOKUP(Q167,datos!$AB$10:$AD$21,3,0)),"")</f>
        <v>0.8</v>
      </c>
      <c r="T167" s="126" t="str">
        <f ca="1">_xlfn.IFERROR(INDIRECT("datos!"&amp;HLOOKUP(R167,calculo_imp,2,FALSE)&amp;VLOOKUP(O167,calculo_prob,2,FALSE)),"")</f>
        <v>Alto</v>
      </c>
      <c r="U167" s="95">
        <v>1</v>
      </c>
      <c r="V167" s="84" t="s">
        <v>1631</v>
      </c>
      <c r="W167" s="83" t="s">
        <v>1632</v>
      </c>
      <c r="X167" s="83" t="s">
        <v>1633</v>
      </c>
      <c r="Y167" s="83" t="s">
        <v>1634</v>
      </c>
      <c r="Z167" s="83" t="s">
        <v>1635</v>
      </c>
      <c r="AA167" s="83" t="s">
        <v>1636</v>
      </c>
      <c r="AB167" s="83" t="s">
        <v>1637</v>
      </c>
      <c r="AC167" s="83" t="s">
        <v>1638</v>
      </c>
      <c r="AD167" s="83" t="s">
        <v>1630</v>
      </c>
      <c r="AE167" s="92" t="str">
        <f>IF(AF167="","",VLOOKUP(AF167,datos!$AT$6:$AU$9,2,0))</f>
        <v>Probabilidad</v>
      </c>
      <c r="AF167" s="84" t="s">
        <v>80</v>
      </c>
      <c r="AG167" s="84" t="s">
        <v>84</v>
      </c>
      <c r="AH167" s="87">
        <f>IF(AND(AF167="",AG167=""),"",IF(AF167="",0,VLOOKUP(AF167,datos!$AP$3:$AR$7,3,0))+IF(AG167="",0,VLOOKUP(AG167,datos!$AP$3:$AR$7,3,0)))</f>
        <v>0.4</v>
      </c>
      <c r="AI167" s="113" t="str">
        <f>IF(OR(AJ167="",AJ167=0),"",IF(AJ167&lt;=datos!$AC$3,datos!$AE$3,IF(AJ167&lt;=datos!$AC$4,datos!$AE$4,IF(AJ167&lt;=datos!$AC$5,datos!$AE$5,IF(AJ167&lt;=datos!$AC$6,datos!$AE$6,IF(AJ167&lt;=datos!$AC$7,datos!$AE$7,""))))))</f>
        <v>Baja</v>
      </c>
      <c r="AJ167" s="106">
        <f>IF(AE167="","",IF(U167=1,IF(AE167="Probabilidad",P167-(P167*AH167),P167),IF(AE167="Probabilidad",#REF!-(#REF!*AH167),#REF!)))</f>
        <v>0.24</v>
      </c>
      <c r="AK167" s="107" t="str">
        <f>+IF(AL167&lt;=datos!$AD$11,datos!$AC$11,IF(AL167&lt;=datos!$AD$12,datos!$AC$12,IF(AL167&lt;=datos!$AD$13,datos!$AC$13,IF(AL167&lt;=datos!$AD$14,datos!$AC$14,IF(AL167&lt;=datos!$AD$15,datos!$AC$15,"")))))</f>
        <v>Mayor</v>
      </c>
      <c r="AL167" s="106">
        <f>IF(AE167="","",IF(U167=1,IF(AE167="Impacto",S167-(S167*AH167),S167),IF(AE167="Impacto",#REF!-(#REF!*AH167),#REF!)))</f>
        <v>0.8</v>
      </c>
      <c r="AM167" s="107" t="str">
        <f ca="1" t="shared" si="24"/>
        <v>Alto</v>
      </c>
      <c r="AN167" s="139" t="s">
        <v>92</v>
      </c>
      <c r="AO167" s="137" t="s">
        <v>1643</v>
      </c>
      <c r="AP167" s="138">
        <v>45291</v>
      </c>
      <c r="AQ167" s="121" t="s">
        <v>1644</v>
      </c>
    </row>
    <row r="168" spans="1:43" ht="60">
      <c r="A168" s="153">
        <v>78</v>
      </c>
      <c r="B168" s="155" t="s">
        <v>44</v>
      </c>
      <c r="C168" s="155" t="s">
        <v>206</v>
      </c>
      <c r="D168" s="159" t="str">
        <f>_xlfn.IFERROR(VLOOKUP(B168,datos!$B$1:$C$21,2,0),"")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8" s="155" t="s">
        <v>54</v>
      </c>
      <c r="F168" s="155" t="s">
        <v>1645</v>
      </c>
      <c r="G168" s="155" t="s">
        <v>1646</v>
      </c>
      <c r="H168" s="155" t="s">
        <v>194</v>
      </c>
      <c r="I168" s="155" t="s">
        <v>238</v>
      </c>
      <c r="J168" s="155" t="s">
        <v>1647</v>
      </c>
      <c r="K168" s="155" t="s">
        <v>155</v>
      </c>
      <c r="L168" s="161" t="s">
        <v>167</v>
      </c>
      <c r="M168" s="151" t="s">
        <v>12</v>
      </c>
      <c r="N168" s="163">
        <v>480</v>
      </c>
      <c r="O168" s="165" t="str">
        <f>_xlfn.IFERROR(VLOOKUP(P168,datos!$AC$2:$AE$7,3,0),"")</f>
        <v>Media</v>
      </c>
      <c r="P168" s="141">
        <f>+IF(OR(N168="",N168=0),"",IF(N168&lt;=datos!$AD$3,datos!$AC$3,IF(AND(N168&gt;datos!$AD$3,N168&lt;=datos!$AD$4),datos!$AC$4,IF(AND(N168&gt;datos!$AD$4,N168&lt;=datos!$AD$5),datos!$AC$5,IF(AND(N168&gt;datos!$AD$5,N168&lt;=datos!$AD$6),datos!$AC$6,IF(N168&gt;datos!$AD$7,datos!$AC$7,0))))))</f>
        <v>0.6</v>
      </c>
      <c r="Q168" s="155" t="s">
        <v>72</v>
      </c>
      <c r="R168" s="157" t="str">
        <f>_xlfn.IFERROR(VLOOKUP(Q168,datos!$AB$10:$AC$21,2,0),"")</f>
        <v>Moderado</v>
      </c>
      <c r="S168" s="141">
        <f>_xlfn.IFERROR(IF(OR(Q168=datos!$AB$10,Q168=datos!$AB$16),"",VLOOKUP(Q168,datos!$AB$10:$AD$21,3,0)),"")</f>
        <v>0.6</v>
      </c>
      <c r="T168" s="143" t="str">
        <f ca="1">_xlfn.IFERROR(INDIRECT("datos!"&amp;HLOOKUP(R168,calculo_imp,2,FALSE)&amp;VLOOKUP(O168,calculo_prob,2,FALSE)),"")</f>
        <v>Moderado</v>
      </c>
      <c r="U168" s="95">
        <v>1</v>
      </c>
      <c r="V168" s="84" t="s">
        <v>1648</v>
      </c>
      <c r="W168" s="83" t="s">
        <v>1649</v>
      </c>
      <c r="X168" s="83" t="s">
        <v>279</v>
      </c>
      <c r="Y168" s="83" t="s">
        <v>1650</v>
      </c>
      <c r="Z168" s="83" t="s">
        <v>1651</v>
      </c>
      <c r="AA168" s="83" t="s">
        <v>1652</v>
      </c>
      <c r="AB168" s="83" t="s">
        <v>1653</v>
      </c>
      <c r="AC168" s="83" t="s">
        <v>772</v>
      </c>
      <c r="AD168" s="83" t="s">
        <v>1654</v>
      </c>
      <c r="AE168" s="92" t="str">
        <f>IF(AF168="","",VLOOKUP(AF168,datos!$AT$6:$AU$9,2,0))</f>
        <v>Probabilidad</v>
      </c>
      <c r="AF168" s="84" t="s">
        <v>80</v>
      </c>
      <c r="AG168" s="84" t="s">
        <v>84</v>
      </c>
      <c r="AH168" s="87">
        <f>IF(AND(AF168="",AG168=""),"",IF(AF168="",0,VLOOKUP(AF168,datos!$AP$3:$AR$7,3,0))+IF(AG168="",0,VLOOKUP(AG168,datos!$AP$3:$AR$7,3,0)))</f>
        <v>0.4</v>
      </c>
      <c r="AI168" s="113" t="str">
        <f>IF(OR(AJ168="",AJ168=0),"",IF(AJ168&lt;=datos!$AC$3,datos!$AE$3,IF(AJ168&lt;=datos!$AC$4,datos!$AE$4,IF(AJ168&lt;=datos!$AC$5,datos!$AE$5,IF(AJ168&lt;=datos!$AC$6,datos!$AE$6,IF(AJ168&lt;=datos!$AC$7,datos!$AE$7,""))))))</f>
        <v>Baja</v>
      </c>
      <c r="AJ168" s="106">
        <f>IF(AE168="","",IF(U168=1,IF(AE168="Probabilidad",P168-(P168*AH168),P168),IF(AE168="Probabilidad",#REF!-(#REF!*AH168),#REF!)))</f>
        <v>0.36</v>
      </c>
      <c r="AK168" s="107" t="str">
        <f>+IF(AL168&lt;=datos!$AD$11,datos!$AC$11,IF(AL168&lt;=datos!$AD$12,datos!$AC$12,IF(AL168&lt;=datos!$AD$13,datos!$AC$13,IF(AL168&lt;=datos!$AD$14,datos!$AC$14,IF(AL168&lt;=datos!$AD$15,datos!$AC$15,"")))))</f>
        <v>Moderado</v>
      </c>
      <c r="AL168" s="106">
        <f>IF(AE168="","",IF(U168=1,IF(AE168="Impacto",S168-(S168*AH168),S168),IF(AE168="Impacto",#REF!-(#REF!*AH168),#REF!)))</f>
        <v>0.6</v>
      </c>
      <c r="AM168" s="107" t="str">
        <f ca="1" t="shared" si="24"/>
        <v>Moderado</v>
      </c>
      <c r="AN168" s="145" t="s">
        <v>92</v>
      </c>
      <c r="AO168" s="147" t="s">
        <v>1662</v>
      </c>
      <c r="AP168" s="149">
        <v>45291</v>
      </c>
      <c r="AQ168" s="151" t="s">
        <v>1663</v>
      </c>
    </row>
    <row r="169" spans="1:43" ht="48.75" thickBot="1">
      <c r="A169" s="154"/>
      <c r="B169" s="156"/>
      <c r="C169" s="156"/>
      <c r="D169" s="160"/>
      <c r="E169" s="156"/>
      <c r="F169" s="156"/>
      <c r="G169" s="156"/>
      <c r="H169" s="156"/>
      <c r="I169" s="156"/>
      <c r="J169" s="156"/>
      <c r="K169" s="156"/>
      <c r="L169" s="162"/>
      <c r="M169" s="152"/>
      <c r="N169" s="164"/>
      <c r="O169" s="166"/>
      <c r="P169" s="142"/>
      <c r="Q169" s="156"/>
      <c r="R169" s="158"/>
      <c r="S169" s="142" t="e">
        <f>IF(OR(#REF!=datos!$AB$10,#REF!=datos!$AB$16),"",VLOOKUP(#REF!,datos!$AA$10:$AC$21,3,0))</f>
        <v>#REF!</v>
      </c>
      <c r="T169" s="144"/>
      <c r="U169" s="96">
        <v>2</v>
      </c>
      <c r="V169" s="80" t="s">
        <v>1655</v>
      </c>
      <c r="W169" s="79" t="s">
        <v>1656</v>
      </c>
      <c r="X169" s="79" t="s">
        <v>279</v>
      </c>
      <c r="Y169" s="79" t="s">
        <v>1657</v>
      </c>
      <c r="Z169" s="79" t="s">
        <v>1658</v>
      </c>
      <c r="AA169" s="79" t="s">
        <v>1659</v>
      </c>
      <c r="AB169" s="79" t="s">
        <v>1660</v>
      </c>
      <c r="AC169" s="79" t="s">
        <v>1661</v>
      </c>
      <c r="AD169" s="79" t="s">
        <v>1654</v>
      </c>
      <c r="AE169" s="91" t="str">
        <f>IF(AF169="","",VLOOKUP(AF169,datos!$AT$6:$AU$9,2,0))</f>
        <v>Probabilidad</v>
      </c>
      <c r="AF169" s="80" t="s">
        <v>80</v>
      </c>
      <c r="AG169" s="80" t="s">
        <v>84</v>
      </c>
      <c r="AH169" s="88">
        <f>IF(AND(AF169="",AG169=""),"",IF(AF169="",0,VLOOKUP(AF169,datos!$AP$3:$AR$7,3,0))+IF(AG169="",0,VLOOKUP(AG169,datos!$AP$3:$AR$7,3,0)))</f>
        <v>0.4</v>
      </c>
      <c r="AI169" s="114" t="str">
        <f>IF(OR(AJ169="",AJ169=0),"",IF(AJ169&lt;=datos!$AC$3,datos!$AE$3,IF(AJ169&lt;=datos!$AC$4,datos!$AE$4,IF(AJ169&lt;=datos!$AC$5,datos!$AE$5,IF(AJ169&lt;=datos!$AC$6,datos!$AE$6,IF(AJ169&lt;=datos!$AC$7,datos!$AE$7,""))))))</f>
        <v>Baja</v>
      </c>
      <c r="AJ169" s="109">
        <f aca="true" t="shared" si="25" ref="AJ169:AJ196">IF(AE169="","",IF(U169=1,IF(AE169="Probabilidad",P169-(P169*AH169),P169),IF(AE169="Probabilidad",AJ168-(AJ168*AH169),AJ168)))</f>
        <v>0.216</v>
      </c>
      <c r="AK169" s="110" t="str">
        <f>+IF(AL169&lt;=datos!$AD$11,datos!$AC$11,IF(AL169&lt;=datos!$AD$12,datos!$AC$12,IF(AL169&lt;=datos!$AD$13,datos!$AC$13,IF(AL169&lt;=datos!$AD$14,datos!$AC$14,IF(AL169&lt;=datos!$AD$15,datos!$AC$15,"")))))</f>
        <v>Moderado</v>
      </c>
      <c r="AL169" s="109">
        <f aca="true" t="shared" si="26" ref="AL169:AL196">IF(AE169="","",IF(U169=1,IF(AE169="Impacto",S169-(S169*AH169),S169),IF(AE169="Impacto",AL168-(AL168*AH169),AL168)))</f>
        <v>0.6</v>
      </c>
      <c r="AM169" s="110" t="str">
        <f ca="1" t="shared" si="24"/>
        <v>Moderado</v>
      </c>
      <c r="AN169" s="146"/>
      <c r="AO169" s="148"/>
      <c r="AP169" s="150"/>
      <c r="AQ169" s="152"/>
    </row>
    <row r="170" spans="1:43" ht="312.75" thickBot="1">
      <c r="A170" s="127">
        <v>79</v>
      </c>
      <c r="B170" s="82" t="s">
        <v>44</v>
      </c>
      <c r="C170" s="84" t="s">
        <v>209</v>
      </c>
      <c r="D170" s="92" t="str">
        <f>_xlfn.IFERROR(VLOOKUP(B170,datos!$B$1:$C$21,2,0),"")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0" s="82" t="s">
        <v>54</v>
      </c>
      <c r="F170" s="82" t="s">
        <v>1664</v>
      </c>
      <c r="G170" s="82" t="s">
        <v>1665</v>
      </c>
      <c r="H170" s="84" t="s">
        <v>194</v>
      </c>
      <c r="I170" s="84" t="s">
        <v>238</v>
      </c>
      <c r="J170" s="82" t="s">
        <v>1666</v>
      </c>
      <c r="K170" s="82" t="s">
        <v>155</v>
      </c>
      <c r="L170" s="128" t="s">
        <v>59</v>
      </c>
      <c r="M170" s="122" t="s">
        <v>12</v>
      </c>
      <c r="N170" s="129">
        <v>12</v>
      </c>
      <c r="O170" s="135" t="str">
        <f>_xlfn.IFERROR(VLOOKUP(P170,datos!$AC$2:$AE$7,3,0),"")</f>
        <v>Baja</v>
      </c>
      <c r="P170" s="131">
        <f>+IF(OR(N170="",N170=0),"",IF(N170&lt;=datos!$AD$3,datos!$AC$3,IF(AND(N170&gt;datos!$AD$3,N170&lt;=datos!$AD$4),datos!$AC$4,IF(AND(N170&gt;datos!$AD$4,N170&lt;=datos!$AD$5),datos!$AC$5,IF(AND(N170&gt;datos!$AD$5,N170&lt;=datos!$AD$6),datos!$AC$6,IF(N170&gt;datos!$AD$7,datos!$AC$7,0))))))</f>
        <v>0.4</v>
      </c>
      <c r="Q170" s="82" t="s">
        <v>76</v>
      </c>
      <c r="R170" s="136" t="str">
        <f>_xlfn.IFERROR(VLOOKUP(Q170,datos!$AB$10:$AC$21,2,0),"")</f>
        <v>Menor</v>
      </c>
      <c r="S170" s="131">
        <f>_xlfn.IFERROR(IF(OR(Q170=datos!$AB$10,Q170=datos!$AB$16),"",VLOOKUP(Q170,datos!$AB$10:$AD$21,3,0)),"")</f>
        <v>0.4</v>
      </c>
      <c r="T170" s="124" t="str">
        <f ca="1">_xlfn.IFERROR(INDIRECT("datos!"&amp;HLOOKUP(R170,calculo_imp,2,FALSE)&amp;VLOOKUP(O170,calculo_prob,2,FALSE)),"")</f>
        <v>Moderado</v>
      </c>
      <c r="U170" s="98">
        <v>1</v>
      </c>
      <c r="V170" s="82" t="s">
        <v>1667</v>
      </c>
      <c r="W170" s="81" t="s">
        <v>1668</v>
      </c>
      <c r="X170" s="81" t="s">
        <v>279</v>
      </c>
      <c r="Y170" s="81" t="s">
        <v>1669</v>
      </c>
      <c r="Z170" s="81" t="s">
        <v>1670</v>
      </c>
      <c r="AA170" s="81" t="s">
        <v>1671</v>
      </c>
      <c r="AB170" s="81" t="s">
        <v>1667</v>
      </c>
      <c r="AC170" s="81" t="s">
        <v>1672</v>
      </c>
      <c r="AD170" s="81" t="s">
        <v>1560</v>
      </c>
      <c r="AE170" s="90" t="str">
        <f>IF(AF170="","",VLOOKUP(AF170,datos!$AT$6:$AU$9,2,0))</f>
        <v>Probabilidad</v>
      </c>
      <c r="AF170" s="82" t="s">
        <v>80</v>
      </c>
      <c r="AG170" s="82" t="s">
        <v>84</v>
      </c>
      <c r="AH170" s="87">
        <f>IF(AND(AF170="",AG170=""),"",IF(AF170="",0,VLOOKUP(AF170,datos!$AP$3:$AR$7,3,0))+IF(AG170="",0,VLOOKUP(AG170,datos!$AP$3:$AR$7,3,0)))</f>
        <v>0.4</v>
      </c>
      <c r="AI170" s="113" t="str">
        <f>IF(OR(AJ170="",AJ170=0),"",IF(AJ170&lt;=datos!$AC$3,datos!$AE$3,IF(AJ170&lt;=datos!$AC$4,datos!$AE$4,IF(AJ170&lt;=datos!$AC$5,datos!$AE$5,IF(AJ170&lt;=datos!$AC$6,datos!$AE$6,IF(AJ170&lt;=datos!$AC$7,datos!$AE$7,""))))))</f>
        <v>Baja</v>
      </c>
      <c r="AJ170" s="106">
        <f>IF(AE170="","",IF(U170=1,IF(AE170="Probabilidad",P170-(P170*AH170),P170),IF(AE170="Probabilidad",#REF!-(#REF!*AH170),#REF!)))</f>
        <v>0.24</v>
      </c>
      <c r="AK170" s="107" t="str">
        <f>+IF(AL170&lt;=datos!$AD$11,datos!$AC$11,IF(AL170&lt;=datos!$AD$12,datos!$AC$12,IF(AL170&lt;=datos!$AD$13,datos!$AC$13,IF(AL170&lt;=datos!$AD$14,datos!$AC$14,IF(AL170&lt;=datos!$AD$15,datos!$AC$15,"")))))</f>
        <v>Menor</v>
      </c>
      <c r="AL170" s="106">
        <f>IF(AE170="","",IF(U170=1,IF(AE170="Impacto",S170-(S170*AH170),S170),IF(AE170="Impacto",#REF!-(#REF!*AH170),#REF!)))</f>
        <v>0.4</v>
      </c>
      <c r="AM170" s="107" t="str">
        <f ca="1" t="shared" si="24"/>
        <v>Moderado</v>
      </c>
      <c r="AN170" s="139" t="s">
        <v>92</v>
      </c>
      <c r="AO170" s="137" t="s">
        <v>1673</v>
      </c>
      <c r="AP170" s="138">
        <v>45291</v>
      </c>
      <c r="AQ170" s="121" t="s">
        <v>1674</v>
      </c>
    </row>
    <row r="171" spans="1:43" ht="72">
      <c r="A171" s="153">
        <v>80</v>
      </c>
      <c r="B171" s="155" t="s">
        <v>44</v>
      </c>
      <c r="C171" s="155" t="s">
        <v>209</v>
      </c>
      <c r="D171" s="159" t="str">
        <f>_xlfn.IFERROR(VLOOKUP(B171,datos!$B$1:$C$21,2,0),"")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1" s="155" t="s">
        <v>54</v>
      </c>
      <c r="F171" s="155" t="s">
        <v>1675</v>
      </c>
      <c r="G171" s="155" t="s">
        <v>1676</v>
      </c>
      <c r="H171" s="155" t="s">
        <v>194</v>
      </c>
      <c r="I171" s="155" t="s">
        <v>238</v>
      </c>
      <c r="J171" s="155" t="s">
        <v>1677</v>
      </c>
      <c r="K171" s="155" t="s">
        <v>160</v>
      </c>
      <c r="L171" s="161" t="s">
        <v>167</v>
      </c>
      <c r="M171" s="151" t="s">
        <v>12</v>
      </c>
      <c r="N171" s="163">
        <v>108</v>
      </c>
      <c r="O171" s="165" t="str">
        <f>_xlfn.IFERROR(VLOOKUP(P171,datos!$AC$2:$AE$7,3,0),"")</f>
        <v>Media</v>
      </c>
      <c r="P171" s="141">
        <f>+IF(OR(N171="",N171=0),"",IF(N171&lt;=datos!$AD$3,datos!$AC$3,IF(AND(N171&gt;datos!$AD$3,N171&lt;=datos!$AD$4),datos!$AC$4,IF(AND(N171&gt;datos!$AD$4,N171&lt;=datos!$AD$5),datos!$AC$5,IF(AND(N171&gt;datos!$AD$5,N171&lt;=datos!$AD$6),datos!$AC$6,IF(N171&gt;datos!$AD$7,datos!$AC$7,0))))))</f>
        <v>0.6</v>
      </c>
      <c r="Q171" s="155" t="s">
        <v>145</v>
      </c>
      <c r="R171" s="157" t="str">
        <f>_xlfn.IFERROR(VLOOKUP(Q171,datos!$AB$10:$AC$21,2,0),"")</f>
        <v>Moderado</v>
      </c>
      <c r="S171" s="141">
        <f>_xlfn.IFERROR(IF(OR(Q171=datos!$AB$10,Q171=datos!$AB$16),"",VLOOKUP(Q171,datos!$AB$10:$AD$21,3,0)),"")</f>
        <v>0.6</v>
      </c>
      <c r="T171" s="143" t="str">
        <f ca="1">_xlfn.IFERROR(INDIRECT("datos!"&amp;HLOOKUP(R171,calculo_imp,2,FALSE)&amp;VLOOKUP(O171,calculo_prob,2,FALSE)),"")</f>
        <v>Moderado</v>
      </c>
      <c r="U171" s="95">
        <v>1</v>
      </c>
      <c r="V171" s="84" t="s">
        <v>1681</v>
      </c>
      <c r="W171" s="83" t="s">
        <v>1682</v>
      </c>
      <c r="X171" s="83" t="s">
        <v>923</v>
      </c>
      <c r="Y171" s="83" t="s">
        <v>1683</v>
      </c>
      <c r="Z171" s="83" t="s">
        <v>1684</v>
      </c>
      <c r="AA171" s="83" t="s">
        <v>1685</v>
      </c>
      <c r="AB171" s="83" t="s">
        <v>1686</v>
      </c>
      <c r="AC171" s="83" t="s">
        <v>1687</v>
      </c>
      <c r="AD171" s="83" t="s">
        <v>1032</v>
      </c>
      <c r="AE171" s="92" t="str">
        <f>IF(AF171="","",VLOOKUP(AF171,datos!$AT$6:$AU$9,2,0))</f>
        <v>Probabilidad</v>
      </c>
      <c r="AF171" s="84" t="s">
        <v>80</v>
      </c>
      <c r="AG171" s="84" t="s">
        <v>84</v>
      </c>
      <c r="AH171" s="87">
        <f>IF(AND(AF171="",AG171=""),"",IF(AF171="",0,VLOOKUP(AF171,datos!$AP$3:$AR$7,3,0))+IF(AG171="",0,VLOOKUP(AG171,datos!$AP$3:$AR$7,3,0)))</f>
        <v>0.4</v>
      </c>
      <c r="AI171" s="113" t="str">
        <f>IF(OR(AJ171="",AJ171=0),"",IF(AJ171&lt;=datos!$AC$3,datos!$AE$3,IF(AJ171&lt;=datos!$AC$4,datos!$AE$4,IF(AJ171&lt;=datos!$AC$5,datos!$AE$5,IF(AJ171&lt;=datos!$AC$6,datos!$AE$6,IF(AJ171&lt;=datos!$AC$7,datos!$AE$7,""))))))</f>
        <v>Baja</v>
      </c>
      <c r="AJ171" s="106">
        <f>IF(AE171="","",IF(U171=1,IF(AE171="Probabilidad",P171-(P171*AH171),P171),IF(AE171="Probabilidad",#REF!-(#REF!*AH171),#REF!)))</f>
        <v>0.36</v>
      </c>
      <c r="AK171" s="107" t="str">
        <f>+IF(AL171&lt;=datos!$AD$11,datos!$AC$11,IF(AL171&lt;=datos!$AD$12,datos!$AC$12,IF(AL171&lt;=datos!$AD$13,datos!$AC$13,IF(AL171&lt;=datos!$AD$14,datos!$AC$14,IF(AL171&lt;=datos!$AD$15,datos!$AC$15,"")))))</f>
        <v>Moderado</v>
      </c>
      <c r="AL171" s="106">
        <f>IF(AE171="","",IF(U171=1,IF(AE171="Impacto",S171-(S171*AH171),S171),IF(AE171="Impacto",#REF!-(#REF!*AH171),#REF!)))</f>
        <v>0.6</v>
      </c>
      <c r="AM171" s="107" t="str">
        <f ca="1" t="shared" si="24"/>
        <v>Moderado</v>
      </c>
      <c r="AN171" s="145" t="s">
        <v>92</v>
      </c>
      <c r="AO171" s="147" t="s">
        <v>1705</v>
      </c>
      <c r="AP171" s="149">
        <v>45291</v>
      </c>
      <c r="AQ171" s="151" t="s">
        <v>1706</v>
      </c>
    </row>
    <row r="172" spans="1:43" ht="48.75" thickBot="1">
      <c r="A172" s="154"/>
      <c r="B172" s="156"/>
      <c r="C172" s="156"/>
      <c r="D172" s="160"/>
      <c r="E172" s="156"/>
      <c r="F172" s="156"/>
      <c r="G172" s="156"/>
      <c r="H172" s="156"/>
      <c r="I172" s="156"/>
      <c r="J172" s="156"/>
      <c r="K172" s="156"/>
      <c r="L172" s="162"/>
      <c r="M172" s="152"/>
      <c r="N172" s="164"/>
      <c r="O172" s="166"/>
      <c r="P172" s="142"/>
      <c r="Q172" s="156"/>
      <c r="R172" s="158"/>
      <c r="S172" s="142" t="e">
        <f>IF(OR(#REF!=datos!$AB$10,#REF!=datos!$AB$16),"",VLOOKUP(#REF!,datos!$AA$10:$AC$21,3,0))</f>
        <v>#REF!</v>
      </c>
      <c r="T172" s="144"/>
      <c r="U172" s="96">
        <v>2</v>
      </c>
      <c r="V172" s="80" t="s">
        <v>1688</v>
      </c>
      <c r="W172" s="79" t="s">
        <v>1689</v>
      </c>
      <c r="X172" s="79" t="s">
        <v>909</v>
      </c>
      <c r="Y172" s="79" t="s">
        <v>1690</v>
      </c>
      <c r="Z172" s="79" t="s">
        <v>1691</v>
      </c>
      <c r="AA172" s="79" t="s">
        <v>1692</v>
      </c>
      <c r="AB172" s="79" t="s">
        <v>1693</v>
      </c>
      <c r="AC172" s="79" t="s">
        <v>1687</v>
      </c>
      <c r="AD172" s="79" t="s">
        <v>1032</v>
      </c>
      <c r="AE172" s="91" t="str">
        <f>IF(AF172="","",VLOOKUP(AF172,datos!$AT$6:$AU$9,2,0))</f>
        <v>Probabilidad</v>
      </c>
      <c r="AF172" s="80" t="s">
        <v>81</v>
      </c>
      <c r="AG172" s="80" t="s">
        <v>84</v>
      </c>
      <c r="AH172" s="88">
        <f>IF(AND(AF172="",AG172=""),"",IF(AF172="",0,VLOOKUP(AF172,datos!$AP$3:$AR$7,3,0))+IF(AG172="",0,VLOOKUP(AG172,datos!$AP$3:$AR$7,3,0)))</f>
        <v>0.3</v>
      </c>
      <c r="AI172" s="114" t="str">
        <f>IF(OR(AJ172="",AJ172=0),"",IF(AJ172&lt;=datos!$AC$3,datos!$AE$3,IF(AJ172&lt;=datos!$AC$4,datos!$AE$4,IF(AJ172&lt;=datos!$AC$5,datos!$AE$5,IF(AJ172&lt;=datos!$AC$6,datos!$AE$6,IF(AJ172&lt;=datos!$AC$7,datos!$AE$7,""))))))</f>
        <v>Baja</v>
      </c>
      <c r="AJ172" s="109">
        <f t="shared" si="25"/>
        <v>0.252</v>
      </c>
      <c r="AK172" s="110" t="str">
        <f>+IF(AL172&lt;=datos!$AD$11,datos!$AC$11,IF(AL172&lt;=datos!$AD$12,datos!$AC$12,IF(AL172&lt;=datos!$AD$13,datos!$AC$13,IF(AL172&lt;=datos!$AD$14,datos!$AC$14,IF(AL172&lt;=datos!$AD$15,datos!$AC$15,"")))))</f>
        <v>Moderado</v>
      </c>
      <c r="AL172" s="109">
        <f t="shared" si="26"/>
        <v>0.6</v>
      </c>
      <c r="AM172" s="110" t="str">
        <f ca="1" t="shared" si="24"/>
        <v>Moderado</v>
      </c>
      <c r="AN172" s="146"/>
      <c r="AO172" s="148"/>
      <c r="AP172" s="150"/>
      <c r="AQ172" s="152"/>
    </row>
    <row r="173" spans="1:43" ht="60">
      <c r="A173" s="153">
        <v>81</v>
      </c>
      <c r="B173" s="155" t="s">
        <v>44</v>
      </c>
      <c r="C173" s="155" t="s">
        <v>206</v>
      </c>
      <c r="D173" s="159" t="str">
        <f>_xlfn.IFERROR(VLOOKUP(B173,datos!$B$1:$C$21,2,0),"")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3" s="155" t="s">
        <v>54</v>
      </c>
      <c r="F173" s="155" t="s">
        <v>1678</v>
      </c>
      <c r="G173" s="155" t="s">
        <v>1679</v>
      </c>
      <c r="H173" s="155" t="s">
        <v>193</v>
      </c>
      <c r="I173" s="155" t="s">
        <v>889</v>
      </c>
      <c r="J173" s="155" t="s">
        <v>1680</v>
      </c>
      <c r="K173" s="155" t="s">
        <v>159</v>
      </c>
      <c r="L173" s="161" t="s">
        <v>167</v>
      </c>
      <c r="M173" s="151" t="s">
        <v>12</v>
      </c>
      <c r="N173" s="163">
        <v>12</v>
      </c>
      <c r="O173" s="165" t="str">
        <f>_xlfn.IFERROR(VLOOKUP(P173,datos!$AC$2:$AE$7,3,0),"")</f>
        <v>Baja</v>
      </c>
      <c r="P173" s="141">
        <f>+IF(OR(N173="",N173=0),"",IF(N173&lt;=datos!$AD$3,datos!$AC$3,IF(AND(N173&gt;datos!$AD$3,N173&lt;=datos!$AD$4),datos!$AC$4,IF(AND(N173&gt;datos!$AD$4,N173&lt;=datos!$AD$5),datos!$AC$5,IF(AND(N173&gt;datos!$AD$5,N173&lt;=datos!$AD$6),datos!$AC$6,IF(N173&gt;datos!$AD$7,datos!$AC$7,0))))))</f>
        <v>0.4</v>
      </c>
      <c r="Q173" s="155" t="s">
        <v>145</v>
      </c>
      <c r="R173" s="157" t="str">
        <f>_xlfn.IFERROR(VLOOKUP(Q173,datos!$AB$10:$AC$21,2,0),"")</f>
        <v>Moderado</v>
      </c>
      <c r="S173" s="141">
        <f>_xlfn.IFERROR(IF(OR(Q173=datos!$AB$10,Q173=datos!$AB$16),"",VLOOKUP(Q173,datos!$AB$10:$AD$21,3,0)),"")</f>
        <v>0.6</v>
      </c>
      <c r="T173" s="143" t="str">
        <f ca="1">_xlfn.IFERROR(INDIRECT("datos!"&amp;HLOOKUP(R173,calculo_imp,2,FALSE)&amp;VLOOKUP(O173,calculo_prob,2,FALSE)),"")</f>
        <v>Moderado</v>
      </c>
      <c r="U173" s="95">
        <v>1</v>
      </c>
      <c r="V173" s="84" t="s">
        <v>1694</v>
      </c>
      <c r="W173" s="83" t="s">
        <v>1546</v>
      </c>
      <c r="X173" s="83" t="s">
        <v>1445</v>
      </c>
      <c r="Y173" s="83" t="s">
        <v>1695</v>
      </c>
      <c r="Z173" s="83" t="s">
        <v>1696</v>
      </c>
      <c r="AA173" s="83" t="s">
        <v>1697</v>
      </c>
      <c r="AB173" s="83" t="s">
        <v>1698</v>
      </c>
      <c r="AC173" s="83" t="s">
        <v>1699</v>
      </c>
      <c r="AD173" s="83" t="s">
        <v>1654</v>
      </c>
      <c r="AE173" s="92" t="str">
        <f>IF(AF173="","",VLOOKUP(AF173,datos!$AT$6:$AU$9,2,0))</f>
        <v>Probabilidad</v>
      </c>
      <c r="AF173" s="84" t="s">
        <v>80</v>
      </c>
      <c r="AG173" s="84" t="s">
        <v>84</v>
      </c>
      <c r="AH173" s="87">
        <f>IF(AND(AF173="",AG173=""),"",IF(AF173="",0,VLOOKUP(AF173,datos!$AP$3:$AR$7,3,0))+IF(AG173="",0,VLOOKUP(AG173,datos!$AP$3:$AR$7,3,0)))</f>
        <v>0.4</v>
      </c>
      <c r="AI173" s="113" t="str">
        <f>IF(OR(AJ173="",AJ173=0),"",IF(AJ173&lt;=datos!$AC$3,datos!$AE$3,IF(AJ173&lt;=datos!$AC$4,datos!$AE$4,IF(AJ173&lt;=datos!$AC$5,datos!$AE$5,IF(AJ173&lt;=datos!$AC$6,datos!$AE$6,IF(AJ173&lt;=datos!$AC$7,datos!$AE$7,""))))))</f>
        <v>Baja</v>
      </c>
      <c r="AJ173" s="106">
        <f>IF(AE173="","",IF(U173=1,IF(AE173="Probabilidad",P173-(P173*AH173),P173),IF(AE173="Probabilidad",#REF!-(#REF!*AH173),#REF!)))</f>
        <v>0.24</v>
      </c>
      <c r="AK173" s="107" t="str">
        <f>+IF(AL173&lt;=datos!$AD$11,datos!$AC$11,IF(AL173&lt;=datos!$AD$12,datos!$AC$12,IF(AL173&lt;=datos!$AD$13,datos!$AC$13,IF(AL173&lt;=datos!$AD$14,datos!$AC$14,IF(AL173&lt;=datos!$AD$15,datos!$AC$15,"")))))</f>
        <v>Moderado</v>
      </c>
      <c r="AL173" s="106">
        <f>IF(AE173="","",IF(U173=1,IF(AE173="Impacto",S173-(S173*AH173),S173),IF(AE173="Impacto",#REF!-(#REF!*AH173),#REF!)))</f>
        <v>0.6</v>
      </c>
      <c r="AM173" s="107" t="str">
        <f ca="1" t="shared" si="24"/>
        <v>Moderado</v>
      </c>
      <c r="AN173" s="145" t="s">
        <v>92</v>
      </c>
      <c r="AO173" s="147" t="s">
        <v>1586</v>
      </c>
      <c r="AP173" s="149">
        <v>45291</v>
      </c>
      <c r="AQ173" s="151" t="s">
        <v>1587</v>
      </c>
    </row>
    <row r="174" spans="1:43" ht="72.75" thickBot="1">
      <c r="A174" s="154"/>
      <c r="B174" s="156"/>
      <c r="C174" s="156"/>
      <c r="D174" s="160"/>
      <c r="E174" s="156"/>
      <c r="F174" s="156"/>
      <c r="G174" s="156"/>
      <c r="H174" s="156"/>
      <c r="I174" s="156"/>
      <c r="J174" s="156"/>
      <c r="K174" s="156"/>
      <c r="L174" s="162"/>
      <c r="M174" s="152"/>
      <c r="N174" s="164"/>
      <c r="O174" s="166"/>
      <c r="P174" s="142"/>
      <c r="Q174" s="156"/>
      <c r="R174" s="158"/>
      <c r="S174" s="142" t="e">
        <f>IF(OR(#REF!=datos!$AB$10,#REF!=datos!$AB$16),"",VLOOKUP(#REF!,datos!$AA$10:$AC$21,3,0))</f>
        <v>#REF!</v>
      </c>
      <c r="T174" s="144"/>
      <c r="U174" s="96">
        <v>2</v>
      </c>
      <c r="V174" s="80" t="s">
        <v>1700</v>
      </c>
      <c r="W174" s="79" t="s">
        <v>1546</v>
      </c>
      <c r="X174" s="79" t="s">
        <v>1445</v>
      </c>
      <c r="Y174" s="79" t="s">
        <v>1701</v>
      </c>
      <c r="Z174" s="79" t="s">
        <v>1702</v>
      </c>
      <c r="AA174" s="79" t="s">
        <v>1703</v>
      </c>
      <c r="AB174" s="79" t="s">
        <v>1704</v>
      </c>
      <c r="AC174" s="79" t="s">
        <v>1699</v>
      </c>
      <c r="AD174" s="79" t="s">
        <v>1654</v>
      </c>
      <c r="AE174" s="91" t="str">
        <f>IF(AF174="","",VLOOKUP(AF174,datos!$AT$6:$AU$9,2,0))</f>
        <v>Probabilidad</v>
      </c>
      <c r="AF174" s="80" t="s">
        <v>80</v>
      </c>
      <c r="AG174" s="80" t="s">
        <v>84</v>
      </c>
      <c r="AH174" s="88">
        <f>IF(AND(AF174="",AG174=""),"",IF(AF174="",0,VLOOKUP(AF174,datos!$AP$3:$AR$7,3,0))+IF(AG174="",0,VLOOKUP(AG174,datos!$AP$3:$AR$7,3,0)))</f>
        <v>0.4</v>
      </c>
      <c r="AI174" s="114" t="str">
        <f>IF(OR(AJ174="",AJ174=0),"",IF(AJ174&lt;=datos!$AC$3,datos!$AE$3,IF(AJ174&lt;=datos!$AC$4,datos!$AE$4,IF(AJ174&lt;=datos!$AC$5,datos!$AE$5,IF(AJ174&lt;=datos!$AC$6,datos!$AE$6,IF(AJ174&lt;=datos!$AC$7,datos!$AE$7,""))))))</f>
        <v>Muy Baja</v>
      </c>
      <c r="AJ174" s="109">
        <f t="shared" si="25"/>
        <v>0.144</v>
      </c>
      <c r="AK174" s="110" t="str">
        <f>+IF(AL174&lt;=datos!$AD$11,datos!$AC$11,IF(AL174&lt;=datos!$AD$12,datos!$AC$12,IF(AL174&lt;=datos!$AD$13,datos!$AC$13,IF(AL174&lt;=datos!$AD$14,datos!$AC$14,IF(AL174&lt;=datos!$AD$15,datos!$AC$15,"")))))</f>
        <v>Moderado</v>
      </c>
      <c r="AL174" s="109">
        <f t="shared" si="26"/>
        <v>0.6</v>
      </c>
      <c r="AM174" s="110" t="str">
        <f ca="1" t="shared" si="24"/>
        <v>Moderado</v>
      </c>
      <c r="AN174" s="146"/>
      <c r="AO174" s="148"/>
      <c r="AP174" s="150"/>
      <c r="AQ174" s="152"/>
    </row>
    <row r="175" spans="1:43" ht="84">
      <c r="A175" s="153">
        <v>82</v>
      </c>
      <c r="B175" s="155" t="s">
        <v>46</v>
      </c>
      <c r="C175" s="155" t="s">
        <v>206</v>
      </c>
      <c r="D175" s="159" t="str">
        <f>_xlfn.IFERROR(VLOOKUP(B175,datos!$B$1:$C$21,2,0),"")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5" s="155" t="s">
        <v>54</v>
      </c>
      <c r="F175" s="155" t="s">
        <v>1707</v>
      </c>
      <c r="G175" s="155" t="s">
        <v>1708</v>
      </c>
      <c r="H175" s="155" t="s">
        <v>194</v>
      </c>
      <c r="I175" s="155" t="s">
        <v>783</v>
      </c>
      <c r="J175" s="155" t="s">
        <v>1709</v>
      </c>
      <c r="K175" s="155" t="s">
        <v>162</v>
      </c>
      <c r="L175" s="161" t="s">
        <v>167</v>
      </c>
      <c r="M175" s="151" t="s">
        <v>12</v>
      </c>
      <c r="N175" s="163">
        <v>1</v>
      </c>
      <c r="O175" s="165" t="str">
        <f>_xlfn.IFERROR(VLOOKUP(P175,datos!$AC$2:$AE$7,3,0),"")</f>
        <v>Muy Baja</v>
      </c>
      <c r="P175" s="141">
        <f>+IF(OR(N175="",N175=0),"",IF(N175&lt;=datos!$AD$3,datos!$AC$3,IF(AND(N175&gt;datos!$AD$3,N175&lt;=datos!$AD$4),datos!$AC$4,IF(AND(N175&gt;datos!$AD$4,N175&lt;=datos!$AD$5),datos!$AC$5,IF(AND(N175&gt;datos!$AD$5,N175&lt;=datos!$AD$6),datos!$AC$6,IF(N175&gt;datos!$AD$7,datos!$AC$7,0))))))</f>
        <v>0.2</v>
      </c>
      <c r="Q175" s="155" t="s">
        <v>144</v>
      </c>
      <c r="R175" s="157" t="str">
        <f>_xlfn.IFERROR(VLOOKUP(Q175,datos!$AB$10:$AC$21,2,0),"")</f>
        <v>Leve</v>
      </c>
      <c r="S175" s="141">
        <f>_xlfn.IFERROR(IF(OR(Q175=datos!$AB$10,Q175=datos!$AB$16),"",VLOOKUP(Q175,datos!$AB$10:$AD$21,3,0)),"")</f>
        <v>0.2</v>
      </c>
      <c r="T175" s="143" t="str">
        <f ca="1">_xlfn.IFERROR(INDIRECT("datos!"&amp;HLOOKUP(R175,calculo_imp,2,FALSE)&amp;VLOOKUP(O175,calculo_prob,2,FALSE)),"")</f>
        <v>Bajo</v>
      </c>
      <c r="U175" s="95">
        <v>1</v>
      </c>
      <c r="V175" s="84" t="s">
        <v>1722</v>
      </c>
      <c r="W175" s="83" t="s">
        <v>1723</v>
      </c>
      <c r="X175" s="83" t="s">
        <v>1724</v>
      </c>
      <c r="Y175" s="83" t="s">
        <v>1725</v>
      </c>
      <c r="Z175" s="83" t="s">
        <v>1726</v>
      </c>
      <c r="AA175" s="83" t="s">
        <v>1727</v>
      </c>
      <c r="AB175" s="83" t="s">
        <v>1728</v>
      </c>
      <c r="AC175" s="83" t="s">
        <v>1729</v>
      </c>
      <c r="AD175" s="83" t="s">
        <v>1811</v>
      </c>
      <c r="AE175" s="92" t="str">
        <f>IF(AF175="","",VLOOKUP(AF175,datos!$AT$6:$AU$9,2,0))</f>
        <v>Probabilidad</v>
      </c>
      <c r="AF175" s="84" t="s">
        <v>80</v>
      </c>
      <c r="AG175" s="84" t="s">
        <v>84</v>
      </c>
      <c r="AH175" s="87">
        <f>IF(AND(AF175="",AG175=""),"",IF(AF175="",0,VLOOKUP(AF175,datos!$AP$3:$AR$7,3,0))+IF(AG175="",0,VLOOKUP(AG175,datos!$AP$3:$AR$7,3,0)))</f>
        <v>0.4</v>
      </c>
      <c r="AI175" s="113" t="str">
        <f>IF(OR(AJ175="",AJ175=0),"",IF(AJ175&lt;=datos!$AC$3,datos!$AE$3,IF(AJ175&lt;=datos!$AC$4,datos!$AE$4,IF(AJ175&lt;=datos!$AC$5,datos!$AE$5,IF(AJ175&lt;=datos!$AC$6,datos!$AE$6,IF(AJ175&lt;=datos!$AC$7,datos!$AE$7,""))))))</f>
        <v>Muy Baja</v>
      </c>
      <c r="AJ175" s="106">
        <f>IF(AE175="","",IF(U175=1,IF(AE175="Probabilidad",P175-(P175*AH175),P175),IF(AE175="Probabilidad",#REF!-(#REF!*AH175),#REF!)))</f>
        <v>0.12</v>
      </c>
      <c r="AK175" s="107" t="str">
        <f>+IF(AL175&lt;=datos!$AD$11,datos!$AC$11,IF(AL175&lt;=datos!$AD$12,datos!$AC$12,IF(AL175&lt;=datos!$AD$13,datos!$AC$13,IF(AL175&lt;=datos!$AD$14,datos!$AC$14,IF(AL175&lt;=datos!$AD$15,datos!$AC$15,"")))))</f>
        <v>Leve</v>
      </c>
      <c r="AL175" s="106">
        <f>IF(AE175="","",IF(U175=1,IF(AE175="Impacto",S175-(S175*AH175),S175),IF(AE175="Impacto",#REF!-(#REF!*AH175),#REF!)))</f>
        <v>0.2</v>
      </c>
      <c r="AM175" s="107" t="str">
        <f ca="1" t="shared" si="24"/>
        <v>Bajo</v>
      </c>
      <c r="AN175" s="145" t="s">
        <v>92</v>
      </c>
      <c r="AO175" s="147" t="s">
        <v>1820</v>
      </c>
      <c r="AP175" s="149">
        <v>45291</v>
      </c>
      <c r="AQ175" s="151" t="s">
        <v>1821</v>
      </c>
    </row>
    <row r="176" spans="1:43" ht="156">
      <c r="A176" s="154"/>
      <c r="B176" s="156"/>
      <c r="C176" s="156"/>
      <c r="D176" s="160"/>
      <c r="E176" s="156"/>
      <c r="F176" s="156"/>
      <c r="G176" s="156"/>
      <c r="H176" s="156"/>
      <c r="I176" s="156"/>
      <c r="J176" s="156"/>
      <c r="K176" s="156"/>
      <c r="L176" s="162"/>
      <c r="M176" s="152"/>
      <c r="N176" s="164"/>
      <c r="O176" s="166"/>
      <c r="P176" s="142"/>
      <c r="Q176" s="156"/>
      <c r="R176" s="158"/>
      <c r="S176" s="142" t="e">
        <f>IF(OR(#REF!=datos!$AB$10,#REF!=datos!$AB$16),"",VLOOKUP(#REF!,datos!$AA$10:$AC$21,3,0))</f>
        <v>#REF!</v>
      </c>
      <c r="T176" s="144"/>
      <c r="U176" s="96">
        <v>2</v>
      </c>
      <c r="V176" s="80" t="s">
        <v>1730</v>
      </c>
      <c r="W176" s="79" t="s">
        <v>1723</v>
      </c>
      <c r="X176" s="79" t="s">
        <v>1724</v>
      </c>
      <c r="Y176" s="79" t="s">
        <v>1731</v>
      </c>
      <c r="Z176" s="79" t="s">
        <v>1732</v>
      </c>
      <c r="AA176" s="79" t="s">
        <v>1733</v>
      </c>
      <c r="AB176" s="79" t="s">
        <v>1734</v>
      </c>
      <c r="AC176" s="79" t="s">
        <v>1735</v>
      </c>
      <c r="AD176" s="79" t="s">
        <v>1811</v>
      </c>
      <c r="AE176" s="91" t="str">
        <f>IF(AF176="","",VLOOKUP(AF176,datos!$AT$6:$AU$9,2,0))</f>
        <v>Probabilidad</v>
      </c>
      <c r="AF176" s="80" t="s">
        <v>80</v>
      </c>
      <c r="AG176" s="80" t="s">
        <v>84</v>
      </c>
      <c r="AH176" s="88">
        <f>IF(AND(AF176="",AG176=""),"",IF(AF176="",0,VLOOKUP(AF176,datos!$AP$3:$AR$7,3,0))+IF(AG176="",0,VLOOKUP(AG176,datos!$AP$3:$AR$7,3,0)))</f>
        <v>0.4</v>
      </c>
      <c r="AI176" s="114" t="str">
        <f>IF(OR(AJ176="",AJ176=0),"",IF(AJ176&lt;=datos!$AC$3,datos!$AE$3,IF(AJ176&lt;=datos!$AC$4,datos!$AE$4,IF(AJ176&lt;=datos!$AC$5,datos!$AE$5,IF(AJ176&lt;=datos!$AC$6,datos!$AE$6,IF(AJ176&lt;=datos!$AC$7,datos!$AE$7,""))))))</f>
        <v>Muy Baja</v>
      </c>
      <c r="AJ176" s="109">
        <f t="shared" si="25"/>
        <v>0.072</v>
      </c>
      <c r="AK176" s="110" t="str">
        <f>+IF(AL176&lt;=datos!$AD$11,datos!$AC$11,IF(AL176&lt;=datos!$AD$12,datos!$AC$12,IF(AL176&lt;=datos!$AD$13,datos!$AC$13,IF(AL176&lt;=datos!$AD$14,datos!$AC$14,IF(AL176&lt;=datos!$AD$15,datos!$AC$15,"")))))</f>
        <v>Leve</v>
      </c>
      <c r="AL176" s="109">
        <f t="shared" si="26"/>
        <v>0.2</v>
      </c>
      <c r="AM176" s="110" t="str">
        <f ca="1" t="shared" si="24"/>
        <v>Bajo</v>
      </c>
      <c r="AN176" s="146"/>
      <c r="AO176" s="148"/>
      <c r="AP176" s="150"/>
      <c r="AQ176" s="152"/>
    </row>
    <row r="177" spans="1:43" ht="72.75" thickBot="1">
      <c r="A177" s="154"/>
      <c r="B177" s="156"/>
      <c r="C177" s="156"/>
      <c r="D177" s="160"/>
      <c r="E177" s="156"/>
      <c r="F177" s="156"/>
      <c r="G177" s="156"/>
      <c r="H177" s="156"/>
      <c r="I177" s="156"/>
      <c r="J177" s="156"/>
      <c r="K177" s="156"/>
      <c r="L177" s="162"/>
      <c r="M177" s="152"/>
      <c r="N177" s="164"/>
      <c r="O177" s="166"/>
      <c r="P177" s="142"/>
      <c r="Q177" s="156"/>
      <c r="R177" s="158"/>
      <c r="S177" s="142" t="e">
        <f>IF(OR(#REF!=datos!$AB$10,#REF!=datos!$AB$16),"",VLOOKUP(#REF!,datos!$AA$10:$AC$21,3,0))</f>
        <v>#REF!</v>
      </c>
      <c r="T177" s="144"/>
      <c r="U177" s="96">
        <v>3</v>
      </c>
      <c r="V177" s="80" t="s">
        <v>1736</v>
      </c>
      <c r="W177" s="79" t="s">
        <v>1737</v>
      </c>
      <c r="X177" s="79" t="s">
        <v>1724</v>
      </c>
      <c r="Y177" s="79" t="s">
        <v>1738</v>
      </c>
      <c r="Z177" s="79" t="s">
        <v>1739</v>
      </c>
      <c r="AA177" s="79" t="s">
        <v>1740</v>
      </c>
      <c r="AB177" s="79" t="s">
        <v>1741</v>
      </c>
      <c r="AC177" s="79" t="s">
        <v>1742</v>
      </c>
      <c r="AD177" s="79" t="s">
        <v>1812</v>
      </c>
      <c r="AE177" s="91" t="str">
        <f>IF(AF177="","",VLOOKUP(AF177,datos!$AT$6:$AU$9,2,0))</f>
        <v>Probabilidad</v>
      </c>
      <c r="AF177" s="80" t="s">
        <v>80</v>
      </c>
      <c r="AG177" s="80" t="s">
        <v>84</v>
      </c>
      <c r="AH177" s="88">
        <f>IF(AND(AF177="",AG177=""),"",IF(AF177="",0,VLOOKUP(AF177,datos!$AP$3:$AR$7,3,0))+IF(AG177="",0,VLOOKUP(AG177,datos!$AP$3:$AR$7,3,0)))</f>
        <v>0.4</v>
      </c>
      <c r="AI177" s="114" t="str">
        <f>IF(OR(AJ177="",AJ177=0),"",IF(AJ177&lt;=datos!$AC$3,datos!$AE$3,IF(AJ177&lt;=datos!$AC$4,datos!$AE$4,IF(AJ177&lt;=datos!$AC$5,datos!$AE$5,IF(AJ177&lt;=datos!$AC$6,datos!$AE$6,IF(AJ177&lt;=datos!$AC$7,datos!$AE$7,""))))))</f>
        <v>Muy Baja</v>
      </c>
      <c r="AJ177" s="109">
        <f t="shared" si="25"/>
        <v>0.043199999999999995</v>
      </c>
      <c r="AK177" s="110" t="str">
        <f>+IF(AL177&lt;=datos!$AD$11,datos!$AC$11,IF(AL177&lt;=datos!$AD$12,datos!$AC$12,IF(AL177&lt;=datos!$AD$13,datos!$AC$13,IF(AL177&lt;=datos!$AD$14,datos!$AC$14,IF(AL177&lt;=datos!$AD$15,datos!$AC$15,"")))))</f>
        <v>Leve</v>
      </c>
      <c r="AL177" s="109">
        <f t="shared" si="26"/>
        <v>0.2</v>
      </c>
      <c r="AM177" s="110" t="str">
        <f ca="1" t="shared" si="24"/>
        <v>Bajo</v>
      </c>
      <c r="AN177" s="146"/>
      <c r="AO177" s="148"/>
      <c r="AP177" s="150"/>
      <c r="AQ177" s="152"/>
    </row>
    <row r="178" spans="1:43" ht="120">
      <c r="A178" s="170">
        <v>83</v>
      </c>
      <c r="B178" s="171" t="s">
        <v>46</v>
      </c>
      <c r="C178" s="155" t="s">
        <v>206</v>
      </c>
      <c r="D178" s="159" t="str">
        <f>_xlfn.IFERROR(VLOOKUP(B178,datos!$B$1:$C$21,2,0),"")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8" s="171" t="s">
        <v>54</v>
      </c>
      <c r="F178" s="171" t="s">
        <v>1710</v>
      </c>
      <c r="G178" s="171" t="s">
        <v>1711</v>
      </c>
      <c r="H178" s="155" t="s">
        <v>194</v>
      </c>
      <c r="I178" s="155" t="s">
        <v>783</v>
      </c>
      <c r="J178" s="171" t="s">
        <v>1712</v>
      </c>
      <c r="K178" s="171" t="s">
        <v>162</v>
      </c>
      <c r="L178" s="172" t="s">
        <v>167</v>
      </c>
      <c r="M178" s="173" t="s">
        <v>12</v>
      </c>
      <c r="N178" s="174">
        <v>55</v>
      </c>
      <c r="O178" s="175" t="str">
        <f>_xlfn.IFERROR(VLOOKUP(P178,datos!$AC$2:$AE$7,3,0),"")</f>
        <v>Media</v>
      </c>
      <c r="P178" s="168">
        <f>+IF(OR(N178="",N178=0),"",IF(N178&lt;=datos!$AD$3,datos!$AC$3,IF(AND(N178&gt;datos!$AD$3,N178&lt;=datos!$AD$4),datos!$AC$4,IF(AND(N178&gt;datos!$AD$4,N178&lt;=datos!$AD$5),datos!$AC$5,IF(AND(N178&gt;datos!$AD$5,N178&lt;=datos!$AD$6),datos!$AC$6,IF(N178&gt;datos!$AD$7,datos!$AC$7,0))))))</f>
        <v>0.6</v>
      </c>
      <c r="Q178" s="171" t="s">
        <v>144</v>
      </c>
      <c r="R178" s="167" t="str">
        <f>_xlfn.IFERROR(VLOOKUP(Q178,datos!$AB$10:$AC$21,2,0),"")</f>
        <v>Leve</v>
      </c>
      <c r="S178" s="168">
        <f>_xlfn.IFERROR(IF(OR(Q178=datos!$AB$10,Q178=datos!$AB$16),"",VLOOKUP(Q178,datos!$AB$10:$AD$21,3,0)),"")</f>
        <v>0.2</v>
      </c>
      <c r="T178" s="169" t="str">
        <f ca="1">_xlfn.IFERROR(INDIRECT("datos!"&amp;HLOOKUP(R178,calculo_imp,2,FALSE)&amp;VLOOKUP(O178,calculo_prob,2,FALSE)),"")</f>
        <v>Moderado</v>
      </c>
      <c r="U178" s="98">
        <v>1</v>
      </c>
      <c r="V178" s="82" t="s">
        <v>1743</v>
      </c>
      <c r="W178" s="81" t="s">
        <v>1744</v>
      </c>
      <c r="X178" s="81" t="s">
        <v>374</v>
      </c>
      <c r="Y178" s="81" t="s">
        <v>1745</v>
      </c>
      <c r="Z178" s="81" t="s">
        <v>1746</v>
      </c>
      <c r="AA178" s="81" t="s">
        <v>1747</v>
      </c>
      <c r="AB178" s="81" t="s">
        <v>1748</v>
      </c>
      <c r="AC178" s="81" t="s">
        <v>1749</v>
      </c>
      <c r="AD178" s="81" t="s">
        <v>1813</v>
      </c>
      <c r="AE178" s="90" t="str">
        <f>IF(AF178="","",VLOOKUP(AF178,datos!$AT$6:$AU$9,2,0))</f>
        <v>Probabilidad</v>
      </c>
      <c r="AF178" s="82" t="s">
        <v>80</v>
      </c>
      <c r="AG178" s="82" t="s">
        <v>84</v>
      </c>
      <c r="AH178" s="87">
        <f>IF(AND(AF178="",AG178=""),"",IF(AF178="",0,VLOOKUP(AF178,datos!$AP$3:$AR$7,3,0))+IF(AG178="",0,VLOOKUP(AG178,datos!$AP$3:$AR$7,3,0)))</f>
        <v>0.4</v>
      </c>
      <c r="AI178" s="113" t="str">
        <f>IF(OR(AJ178="",AJ178=0),"",IF(AJ178&lt;=datos!$AC$3,datos!$AE$3,IF(AJ178&lt;=datos!$AC$4,datos!$AE$4,IF(AJ178&lt;=datos!$AC$5,datos!$AE$5,IF(AJ178&lt;=datos!$AC$6,datos!$AE$6,IF(AJ178&lt;=datos!$AC$7,datos!$AE$7,""))))))</f>
        <v>Baja</v>
      </c>
      <c r="AJ178" s="106">
        <f>IF(AE178="","",IF(U178=1,IF(AE178="Probabilidad",P178-(P178*AH178),P178),IF(AE178="Probabilidad",#REF!-(#REF!*AH178),#REF!)))</f>
        <v>0.36</v>
      </c>
      <c r="AK178" s="107" t="str">
        <f>+IF(AL178&lt;=datos!$AD$11,datos!$AC$11,IF(AL178&lt;=datos!$AD$12,datos!$AC$12,IF(AL178&lt;=datos!$AD$13,datos!$AC$13,IF(AL178&lt;=datos!$AD$14,datos!$AC$14,IF(AL178&lt;=datos!$AD$15,datos!$AC$15,"")))))</f>
        <v>Leve</v>
      </c>
      <c r="AL178" s="106">
        <f>IF(AE178="","",IF(U178=1,IF(AE178="Impacto",S178-(S178*AH178),S178),IF(AE178="Impacto",#REF!-(#REF!*AH178),#REF!)))</f>
        <v>0.2</v>
      </c>
      <c r="AM178" s="107" t="str">
        <f ca="1" t="shared" si="24"/>
        <v>Bajo</v>
      </c>
      <c r="AN178" s="145" t="s">
        <v>92</v>
      </c>
      <c r="AO178" s="147" t="s">
        <v>1822</v>
      </c>
      <c r="AP178" s="149">
        <v>45291</v>
      </c>
      <c r="AQ178" s="151" t="s">
        <v>1823</v>
      </c>
    </row>
    <row r="179" spans="1:43" ht="72.75" thickBot="1">
      <c r="A179" s="154"/>
      <c r="B179" s="156"/>
      <c r="C179" s="156"/>
      <c r="D179" s="160"/>
      <c r="E179" s="156"/>
      <c r="F179" s="156"/>
      <c r="G179" s="156"/>
      <c r="H179" s="156"/>
      <c r="I179" s="156"/>
      <c r="J179" s="156"/>
      <c r="K179" s="156"/>
      <c r="L179" s="162"/>
      <c r="M179" s="152"/>
      <c r="N179" s="164"/>
      <c r="O179" s="166"/>
      <c r="P179" s="142"/>
      <c r="Q179" s="156"/>
      <c r="R179" s="158"/>
      <c r="S179" s="142" t="e">
        <f>IF(OR(#REF!=datos!$AB$10,#REF!=datos!$AB$16),"",VLOOKUP(#REF!,datos!$AA$10:$AC$21,3,0))</f>
        <v>#REF!</v>
      </c>
      <c r="T179" s="144"/>
      <c r="U179" s="96">
        <v>2</v>
      </c>
      <c r="V179" s="80" t="s">
        <v>1736</v>
      </c>
      <c r="W179" s="79" t="s">
        <v>1737</v>
      </c>
      <c r="X179" s="79" t="s">
        <v>1724</v>
      </c>
      <c r="Y179" s="79" t="s">
        <v>1750</v>
      </c>
      <c r="Z179" s="79" t="s">
        <v>1751</v>
      </c>
      <c r="AA179" s="79" t="s">
        <v>1740</v>
      </c>
      <c r="AB179" s="79" t="s">
        <v>1741</v>
      </c>
      <c r="AC179" s="79" t="s">
        <v>1742</v>
      </c>
      <c r="AD179" s="79" t="s">
        <v>1812</v>
      </c>
      <c r="AE179" s="91" t="str">
        <f>IF(AF179="","",VLOOKUP(AF179,datos!$AT$6:$AU$9,2,0))</f>
        <v>Probabilidad</v>
      </c>
      <c r="AF179" s="80" t="s">
        <v>80</v>
      </c>
      <c r="AG179" s="80" t="s">
        <v>84</v>
      </c>
      <c r="AH179" s="88">
        <f>IF(AND(AF179="",AG179=""),"",IF(AF179="",0,VLOOKUP(AF179,datos!$AP$3:$AR$7,3,0))+IF(AG179="",0,VLOOKUP(AG179,datos!$AP$3:$AR$7,3,0)))</f>
        <v>0.4</v>
      </c>
      <c r="AI179" s="114" t="str">
        <f>IF(OR(AJ179="",AJ179=0),"",IF(AJ179&lt;=datos!$AC$3,datos!$AE$3,IF(AJ179&lt;=datos!$AC$4,datos!$AE$4,IF(AJ179&lt;=datos!$AC$5,datos!$AE$5,IF(AJ179&lt;=datos!$AC$6,datos!$AE$6,IF(AJ179&lt;=datos!$AC$7,datos!$AE$7,""))))))</f>
        <v>Baja</v>
      </c>
      <c r="AJ179" s="109">
        <f t="shared" si="25"/>
        <v>0.216</v>
      </c>
      <c r="AK179" s="110" t="str">
        <f>+IF(AL179&lt;=datos!$AD$11,datos!$AC$11,IF(AL179&lt;=datos!$AD$12,datos!$AC$12,IF(AL179&lt;=datos!$AD$13,datos!$AC$13,IF(AL179&lt;=datos!$AD$14,datos!$AC$14,IF(AL179&lt;=datos!$AD$15,datos!$AC$15,"")))))</f>
        <v>Leve</v>
      </c>
      <c r="AL179" s="109">
        <f t="shared" si="26"/>
        <v>0.2</v>
      </c>
      <c r="AM179" s="110" t="str">
        <f ca="1" t="shared" si="24"/>
        <v>Bajo</v>
      </c>
      <c r="AN179" s="146"/>
      <c r="AO179" s="148"/>
      <c r="AP179" s="150"/>
      <c r="AQ179" s="152"/>
    </row>
    <row r="180" spans="1:43" ht="144">
      <c r="A180" s="153">
        <v>84</v>
      </c>
      <c r="B180" s="155" t="s">
        <v>46</v>
      </c>
      <c r="C180" s="155" t="s">
        <v>206</v>
      </c>
      <c r="D180" s="159" t="str">
        <f>_xlfn.IFERROR(VLOOKUP(B180,datos!$B$1:$C$21,2,0),"")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0" s="155" t="s">
        <v>54</v>
      </c>
      <c r="F180" s="155" t="s">
        <v>1713</v>
      </c>
      <c r="G180" s="155" t="s">
        <v>1714</v>
      </c>
      <c r="H180" s="155" t="s">
        <v>194</v>
      </c>
      <c r="I180" s="155" t="s">
        <v>783</v>
      </c>
      <c r="J180" s="155" t="s">
        <v>1715</v>
      </c>
      <c r="K180" s="155" t="s">
        <v>162</v>
      </c>
      <c r="L180" s="161" t="s">
        <v>167</v>
      </c>
      <c r="M180" s="151" t="s">
        <v>12</v>
      </c>
      <c r="N180" s="163">
        <v>1289</v>
      </c>
      <c r="O180" s="165" t="str">
        <f>_xlfn.IFERROR(VLOOKUP(P180,datos!$AC$2:$AE$7,3,0),"")</f>
        <v>Alta</v>
      </c>
      <c r="P180" s="141">
        <f>+IF(OR(N180="",N180=0),"",IF(N180&lt;=datos!$AD$3,datos!$AC$3,IF(AND(N180&gt;datos!$AD$3,N180&lt;=datos!$AD$4),datos!$AC$4,IF(AND(N180&gt;datos!$AD$4,N180&lt;=datos!$AD$5),datos!$AC$5,IF(AND(N180&gt;datos!$AD$5,N180&lt;=datos!$AD$6),datos!$AC$6,IF(N180&gt;datos!$AD$7,datos!$AC$7,0))))))</f>
        <v>0.8</v>
      </c>
      <c r="Q180" s="155" t="s">
        <v>144</v>
      </c>
      <c r="R180" s="157" t="str">
        <f>_xlfn.IFERROR(VLOOKUP(Q180,datos!$AB$10:$AC$21,2,0),"")</f>
        <v>Leve</v>
      </c>
      <c r="S180" s="141">
        <f>_xlfn.IFERROR(IF(OR(Q180=datos!$AB$10,Q180=datos!$AB$16),"",VLOOKUP(Q180,datos!$AB$10:$AD$21,3,0)),"")</f>
        <v>0.2</v>
      </c>
      <c r="T180" s="143" t="str">
        <f ca="1">_xlfn.IFERROR(INDIRECT("datos!"&amp;HLOOKUP(R180,calculo_imp,2,FALSE)&amp;VLOOKUP(O180,calculo_prob,2,FALSE)),"")</f>
        <v>Moderado</v>
      </c>
      <c r="U180" s="95">
        <v>1</v>
      </c>
      <c r="V180" s="84" t="s">
        <v>1752</v>
      </c>
      <c r="W180" s="83" t="s">
        <v>1753</v>
      </c>
      <c r="X180" s="83" t="s">
        <v>1724</v>
      </c>
      <c r="Y180" s="83" t="s">
        <v>1754</v>
      </c>
      <c r="Z180" s="83" t="s">
        <v>1755</v>
      </c>
      <c r="AA180" s="83" t="s">
        <v>1756</v>
      </c>
      <c r="AB180" s="83" t="s">
        <v>1757</v>
      </c>
      <c r="AC180" s="83" t="s">
        <v>1758</v>
      </c>
      <c r="AD180" s="83" t="s">
        <v>1814</v>
      </c>
      <c r="AE180" s="92" t="str">
        <f>IF(AF180="","",VLOOKUP(AF180,datos!$AT$6:$AU$9,2,0))</f>
        <v>Probabilidad</v>
      </c>
      <c r="AF180" s="84" t="s">
        <v>80</v>
      </c>
      <c r="AG180" s="84" t="s">
        <v>84</v>
      </c>
      <c r="AH180" s="87">
        <f>IF(AND(AF180="",AG180=""),"",IF(AF180="",0,VLOOKUP(AF180,datos!$AP$3:$AR$7,3,0))+IF(AG180="",0,VLOOKUP(AG180,datos!$AP$3:$AR$7,3,0)))</f>
        <v>0.4</v>
      </c>
      <c r="AI180" s="113" t="str">
        <f>IF(OR(AJ180="",AJ180=0),"",IF(AJ180&lt;=datos!$AC$3,datos!$AE$3,IF(AJ180&lt;=datos!$AC$4,datos!$AE$4,IF(AJ180&lt;=datos!$AC$5,datos!$AE$5,IF(AJ180&lt;=datos!$AC$6,datos!$AE$6,IF(AJ180&lt;=datos!$AC$7,datos!$AE$7,""))))))</f>
        <v>Media</v>
      </c>
      <c r="AJ180" s="106">
        <f>IF(AE180="","",IF(U180=1,IF(AE180="Probabilidad",P180-(P180*AH180),P180),IF(AE180="Probabilidad",#REF!-(#REF!*AH180),#REF!)))</f>
        <v>0.48</v>
      </c>
      <c r="AK180" s="107" t="str">
        <f>+IF(AL180&lt;=datos!$AD$11,datos!$AC$11,IF(AL180&lt;=datos!$AD$12,datos!$AC$12,IF(AL180&lt;=datos!$AD$13,datos!$AC$13,IF(AL180&lt;=datos!$AD$14,datos!$AC$14,IF(AL180&lt;=datos!$AD$15,datos!$AC$15,"")))))</f>
        <v>Leve</v>
      </c>
      <c r="AL180" s="106">
        <f>IF(AE180="","",IF(U180=1,IF(AE180="Impacto",S180-(S180*AH180),S180),IF(AE180="Impacto",#REF!-(#REF!*AH180),#REF!)))</f>
        <v>0.2</v>
      </c>
      <c r="AM180" s="107" t="str">
        <f ca="1" t="shared" si="24"/>
        <v>Moderado</v>
      </c>
      <c r="AN180" s="145" t="s">
        <v>92</v>
      </c>
      <c r="AO180" s="147" t="s">
        <v>1824</v>
      </c>
      <c r="AP180" s="149">
        <v>45291</v>
      </c>
      <c r="AQ180" s="151" t="s">
        <v>1825</v>
      </c>
    </row>
    <row r="181" spans="1:43" ht="72.75" thickBot="1">
      <c r="A181" s="154"/>
      <c r="B181" s="156"/>
      <c r="C181" s="156"/>
      <c r="D181" s="160"/>
      <c r="E181" s="156"/>
      <c r="F181" s="156"/>
      <c r="G181" s="156"/>
      <c r="H181" s="156"/>
      <c r="I181" s="156"/>
      <c r="J181" s="156"/>
      <c r="K181" s="156"/>
      <c r="L181" s="162"/>
      <c r="M181" s="152"/>
      <c r="N181" s="164"/>
      <c r="O181" s="166"/>
      <c r="P181" s="142"/>
      <c r="Q181" s="156"/>
      <c r="R181" s="158"/>
      <c r="S181" s="142" t="e">
        <f>IF(OR(#REF!=datos!$AB$10,#REF!=datos!$AB$16),"",VLOOKUP(#REF!,datos!$AA$10:$AC$21,3,0))</f>
        <v>#REF!</v>
      </c>
      <c r="T181" s="144"/>
      <c r="U181" s="96">
        <v>2</v>
      </c>
      <c r="V181" s="80" t="s">
        <v>1736</v>
      </c>
      <c r="W181" s="79" t="s">
        <v>1737</v>
      </c>
      <c r="X181" s="79" t="s">
        <v>1724</v>
      </c>
      <c r="Y181" s="79" t="s">
        <v>1759</v>
      </c>
      <c r="Z181" s="79" t="s">
        <v>1760</v>
      </c>
      <c r="AA181" s="79" t="s">
        <v>1740</v>
      </c>
      <c r="AB181" s="79" t="s">
        <v>1741</v>
      </c>
      <c r="AC181" s="79" t="s">
        <v>1742</v>
      </c>
      <c r="AD181" s="79" t="s">
        <v>1815</v>
      </c>
      <c r="AE181" s="91" t="str">
        <f>IF(AF181="","",VLOOKUP(AF181,datos!$AT$6:$AU$9,2,0))</f>
        <v>Probabilidad</v>
      </c>
      <c r="AF181" s="80" t="s">
        <v>80</v>
      </c>
      <c r="AG181" s="80" t="s">
        <v>84</v>
      </c>
      <c r="AH181" s="88">
        <f>IF(AND(AF181="",AG181=""),"",IF(AF181="",0,VLOOKUP(AF181,datos!$AP$3:$AR$7,3,0))+IF(AG181="",0,VLOOKUP(AG181,datos!$AP$3:$AR$7,3,0)))</f>
        <v>0.4</v>
      </c>
      <c r="AI181" s="114" t="str">
        <f>IF(OR(AJ181="",AJ181=0),"",IF(AJ181&lt;=datos!$AC$3,datos!$AE$3,IF(AJ181&lt;=datos!$AC$4,datos!$AE$4,IF(AJ181&lt;=datos!$AC$5,datos!$AE$5,IF(AJ181&lt;=datos!$AC$6,datos!$AE$6,IF(AJ181&lt;=datos!$AC$7,datos!$AE$7,""))))))</f>
        <v>Baja</v>
      </c>
      <c r="AJ181" s="109">
        <f t="shared" si="25"/>
        <v>0.288</v>
      </c>
      <c r="AK181" s="110" t="str">
        <f>+IF(AL181&lt;=datos!$AD$11,datos!$AC$11,IF(AL181&lt;=datos!$AD$12,datos!$AC$12,IF(AL181&lt;=datos!$AD$13,datos!$AC$13,IF(AL181&lt;=datos!$AD$14,datos!$AC$14,IF(AL181&lt;=datos!$AD$15,datos!$AC$15,"")))))</f>
        <v>Leve</v>
      </c>
      <c r="AL181" s="109">
        <f t="shared" si="26"/>
        <v>0.2</v>
      </c>
      <c r="AM181" s="110" t="str">
        <f ca="1" t="shared" si="24"/>
        <v>Bajo</v>
      </c>
      <c r="AN181" s="146"/>
      <c r="AO181" s="148"/>
      <c r="AP181" s="150"/>
      <c r="AQ181" s="152"/>
    </row>
    <row r="182" spans="1:43" ht="132">
      <c r="A182" s="153">
        <v>85</v>
      </c>
      <c r="B182" s="155" t="s">
        <v>46</v>
      </c>
      <c r="C182" s="155" t="s">
        <v>206</v>
      </c>
      <c r="D182" s="159" t="str">
        <f>_xlfn.IFERROR(VLOOKUP(B182,datos!$B$1:$C$21,2,0),"")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2" s="155" t="s">
        <v>54</v>
      </c>
      <c r="F182" s="155" t="s">
        <v>1716</v>
      </c>
      <c r="G182" s="155" t="s">
        <v>1717</v>
      </c>
      <c r="H182" s="155" t="s">
        <v>194</v>
      </c>
      <c r="I182" s="155" t="s">
        <v>783</v>
      </c>
      <c r="J182" s="155" t="s">
        <v>1718</v>
      </c>
      <c r="K182" s="155" t="s">
        <v>162</v>
      </c>
      <c r="L182" s="161" t="s">
        <v>167</v>
      </c>
      <c r="M182" s="151" t="s">
        <v>12</v>
      </c>
      <c r="N182" s="163">
        <v>313</v>
      </c>
      <c r="O182" s="165" t="str">
        <f>_xlfn.IFERROR(VLOOKUP(P182,datos!$AC$2:$AE$7,3,0),"")</f>
        <v>Media</v>
      </c>
      <c r="P182" s="141">
        <f>+IF(OR(N182="",N182=0),"",IF(N182&lt;=datos!$AD$3,datos!$AC$3,IF(AND(N182&gt;datos!$AD$3,N182&lt;=datos!$AD$4),datos!$AC$4,IF(AND(N182&gt;datos!$AD$4,N182&lt;=datos!$AD$5),datos!$AC$5,IF(AND(N182&gt;datos!$AD$5,N182&lt;=datos!$AD$6),datos!$AC$6,IF(N182&gt;datos!$AD$7,datos!$AC$7,0))))))</f>
        <v>0.6</v>
      </c>
      <c r="Q182" s="155" t="s">
        <v>144</v>
      </c>
      <c r="R182" s="157" t="str">
        <f>_xlfn.IFERROR(VLOOKUP(Q182,datos!$AB$10:$AC$21,2,0),"")</f>
        <v>Leve</v>
      </c>
      <c r="S182" s="141">
        <f>_xlfn.IFERROR(IF(OR(Q182=datos!$AB$10,Q182=datos!$AB$16),"",VLOOKUP(Q182,datos!$AB$10:$AD$21,3,0)),"")</f>
        <v>0.2</v>
      </c>
      <c r="T182" s="143" t="str">
        <f ca="1">_xlfn.IFERROR(INDIRECT("datos!"&amp;HLOOKUP(R182,calculo_imp,2,FALSE)&amp;VLOOKUP(O182,calculo_prob,2,FALSE)),"")</f>
        <v>Moderado</v>
      </c>
      <c r="U182" s="95">
        <v>1</v>
      </c>
      <c r="V182" s="84" t="s">
        <v>1761</v>
      </c>
      <c r="W182" s="83" t="s">
        <v>1762</v>
      </c>
      <c r="X182" s="83" t="s">
        <v>408</v>
      </c>
      <c r="Y182" s="83" t="s">
        <v>1763</v>
      </c>
      <c r="Z182" s="83" t="s">
        <v>1764</v>
      </c>
      <c r="AA182" s="83" t="s">
        <v>1765</v>
      </c>
      <c r="AB182" s="83" t="s">
        <v>1766</v>
      </c>
      <c r="AC182" s="83" t="s">
        <v>1767</v>
      </c>
      <c r="AD182" s="83" t="s">
        <v>1816</v>
      </c>
      <c r="AE182" s="92" t="str">
        <f>IF(AF182="","",VLOOKUP(AF182,datos!$AT$6:$AU$9,2,0))</f>
        <v>Probabilidad</v>
      </c>
      <c r="AF182" s="84" t="s">
        <v>80</v>
      </c>
      <c r="AG182" s="84" t="s">
        <v>84</v>
      </c>
      <c r="AH182" s="87">
        <f>IF(AND(AF182="",AG182=""),"",IF(AF182="",0,VLOOKUP(AF182,datos!$AP$3:$AR$7,3,0))+IF(AG182="",0,VLOOKUP(AG182,datos!$AP$3:$AR$7,3,0)))</f>
        <v>0.4</v>
      </c>
      <c r="AI182" s="113" t="str">
        <f>IF(OR(AJ182="",AJ182=0),"",IF(AJ182&lt;=datos!$AC$3,datos!$AE$3,IF(AJ182&lt;=datos!$AC$4,datos!$AE$4,IF(AJ182&lt;=datos!$AC$5,datos!$AE$5,IF(AJ182&lt;=datos!$AC$6,datos!$AE$6,IF(AJ182&lt;=datos!$AC$7,datos!$AE$7,""))))))</f>
        <v>Baja</v>
      </c>
      <c r="AJ182" s="106">
        <f>IF(AE182="","",IF(U182=1,IF(AE182="Probabilidad",P182-(P182*AH182),P182),IF(AE182="Probabilidad",#REF!-(#REF!*AH182),#REF!)))</f>
        <v>0.36</v>
      </c>
      <c r="AK182" s="107" t="str">
        <f>+IF(AL182&lt;=datos!$AD$11,datos!$AC$11,IF(AL182&lt;=datos!$AD$12,datos!$AC$12,IF(AL182&lt;=datos!$AD$13,datos!$AC$13,IF(AL182&lt;=datos!$AD$14,datos!$AC$14,IF(AL182&lt;=datos!$AD$15,datos!$AC$15,"")))))</f>
        <v>Leve</v>
      </c>
      <c r="AL182" s="106">
        <f>IF(AE182="","",IF(U182=1,IF(AE182="Impacto",S182-(S182*AH182),S182),IF(AE182="Impacto",#REF!-(#REF!*AH182),#REF!)))</f>
        <v>0.2</v>
      </c>
      <c r="AM182" s="107" t="str">
        <f ca="1" t="shared" si="24"/>
        <v>Bajo</v>
      </c>
      <c r="AN182" s="145" t="s">
        <v>92</v>
      </c>
      <c r="AO182" s="147" t="s">
        <v>1826</v>
      </c>
      <c r="AP182" s="149">
        <v>45291</v>
      </c>
      <c r="AQ182" s="151" t="s">
        <v>1827</v>
      </c>
    </row>
    <row r="183" spans="1:43" ht="96">
      <c r="A183" s="154"/>
      <c r="B183" s="156"/>
      <c r="C183" s="156"/>
      <c r="D183" s="160"/>
      <c r="E183" s="156"/>
      <c r="F183" s="156"/>
      <c r="G183" s="156"/>
      <c r="H183" s="156"/>
      <c r="I183" s="156"/>
      <c r="J183" s="156"/>
      <c r="K183" s="156"/>
      <c r="L183" s="162"/>
      <c r="M183" s="152"/>
      <c r="N183" s="164"/>
      <c r="O183" s="166"/>
      <c r="P183" s="142"/>
      <c r="Q183" s="156"/>
      <c r="R183" s="158"/>
      <c r="S183" s="142" t="e">
        <f>IF(OR(#REF!=datos!$AB$10,#REF!=datos!$AB$16),"",VLOOKUP(#REF!,datos!$AA$10:$AC$21,3,0))</f>
        <v>#REF!</v>
      </c>
      <c r="T183" s="144"/>
      <c r="U183" s="96">
        <v>2</v>
      </c>
      <c r="V183" s="80" t="s">
        <v>1768</v>
      </c>
      <c r="W183" s="79" t="s">
        <v>1762</v>
      </c>
      <c r="X183" s="79" t="s">
        <v>408</v>
      </c>
      <c r="Y183" s="79" t="s">
        <v>1769</v>
      </c>
      <c r="Z183" s="79" t="s">
        <v>1770</v>
      </c>
      <c r="AA183" s="79" t="s">
        <v>1771</v>
      </c>
      <c r="AB183" s="79" t="s">
        <v>1772</v>
      </c>
      <c r="AC183" s="79" t="s">
        <v>1773</v>
      </c>
      <c r="AD183" s="79" t="s">
        <v>1816</v>
      </c>
      <c r="AE183" s="91" t="str">
        <f>IF(AF183="","",VLOOKUP(AF183,datos!$AT$6:$AU$9,2,0))</f>
        <v>Probabilidad</v>
      </c>
      <c r="AF183" s="80" t="s">
        <v>80</v>
      </c>
      <c r="AG183" s="80" t="s">
        <v>84</v>
      </c>
      <c r="AH183" s="88">
        <f>IF(AND(AF183="",AG183=""),"",IF(AF183="",0,VLOOKUP(AF183,datos!$AP$3:$AR$7,3,0))+IF(AG183="",0,VLOOKUP(AG183,datos!$AP$3:$AR$7,3,0)))</f>
        <v>0.4</v>
      </c>
      <c r="AI183" s="114" t="str">
        <f>IF(OR(AJ183="",AJ183=0),"",IF(AJ183&lt;=datos!$AC$3,datos!$AE$3,IF(AJ183&lt;=datos!$AC$4,datos!$AE$4,IF(AJ183&lt;=datos!$AC$5,datos!$AE$5,IF(AJ183&lt;=datos!$AC$6,datos!$AE$6,IF(AJ183&lt;=datos!$AC$7,datos!$AE$7,""))))))</f>
        <v>Baja</v>
      </c>
      <c r="AJ183" s="109">
        <f t="shared" si="25"/>
        <v>0.216</v>
      </c>
      <c r="AK183" s="110" t="str">
        <f>+IF(AL183&lt;=datos!$AD$11,datos!$AC$11,IF(AL183&lt;=datos!$AD$12,datos!$AC$12,IF(AL183&lt;=datos!$AD$13,datos!$AC$13,IF(AL183&lt;=datos!$AD$14,datos!$AC$14,IF(AL183&lt;=datos!$AD$15,datos!$AC$15,"")))))</f>
        <v>Leve</v>
      </c>
      <c r="AL183" s="109">
        <f t="shared" si="26"/>
        <v>0.2</v>
      </c>
      <c r="AM183" s="110" t="str">
        <f ca="1" t="shared" si="24"/>
        <v>Bajo</v>
      </c>
      <c r="AN183" s="146"/>
      <c r="AO183" s="148"/>
      <c r="AP183" s="150"/>
      <c r="AQ183" s="152"/>
    </row>
    <row r="184" spans="1:43" ht="96">
      <c r="A184" s="154"/>
      <c r="B184" s="156"/>
      <c r="C184" s="156"/>
      <c r="D184" s="160"/>
      <c r="E184" s="156"/>
      <c r="F184" s="156"/>
      <c r="G184" s="156"/>
      <c r="H184" s="156"/>
      <c r="I184" s="156"/>
      <c r="J184" s="156"/>
      <c r="K184" s="156"/>
      <c r="L184" s="162"/>
      <c r="M184" s="152"/>
      <c r="N184" s="164"/>
      <c r="O184" s="166"/>
      <c r="P184" s="142"/>
      <c r="Q184" s="156"/>
      <c r="R184" s="158"/>
      <c r="S184" s="142" t="e">
        <f>IF(OR(#REF!=datos!$AB$10,#REF!=datos!$AB$16),"",VLOOKUP(#REF!,datos!$AA$10:$AC$21,3,0))</f>
        <v>#REF!</v>
      </c>
      <c r="T184" s="144"/>
      <c r="U184" s="96">
        <v>3</v>
      </c>
      <c r="V184" s="80" t="s">
        <v>1774</v>
      </c>
      <c r="W184" s="79" t="s">
        <v>1762</v>
      </c>
      <c r="X184" s="79" t="s">
        <v>408</v>
      </c>
      <c r="Y184" s="79" t="s">
        <v>1775</v>
      </c>
      <c r="Z184" s="79" t="s">
        <v>1776</v>
      </c>
      <c r="AA184" s="79" t="s">
        <v>1777</v>
      </c>
      <c r="AB184" s="79" t="s">
        <v>1778</v>
      </c>
      <c r="AC184" s="79" t="s">
        <v>1779</v>
      </c>
      <c r="AD184" s="79" t="s">
        <v>1816</v>
      </c>
      <c r="AE184" s="91" t="str">
        <f>IF(AF184="","",VLOOKUP(AF184,datos!$AT$6:$AU$9,2,0))</f>
        <v>Probabilidad</v>
      </c>
      <c r="AF184" s="80" t="s">
        <v>80</v>
      </c>
      <c r="AG184" s="80" t="s">
        <v>83</v>
      </c>
      <c r="AH184" s="88">
        <f>IF(AND(AF184="",AG184=""),"",IF(AF184="",0,VLOOKUP(AF184,datos!$AP$3:$AR$7,3,0))+IF(AG184="",0,VLOOKUP(AG184,datos!$AP$3:$AR$7,3,0)))</f>
        <v>0.5</v>
      </c>
      <c r="AI184" s="114" t="str">
        <f>IF(OR(AJ184="",AJ184=0),"",IF(AJ184&lt;=datos!$AC$3,datos!$AE$3,IF(AJ184&lt;=datos!$AC$4,datos!$AE$4,IF(AJ184&lt;=datos!$AC$5,datos!$AE$5,IF(AJ184&lt;=datos!$AC$6,datos!$AE$6,IF(AJ184&lt;=datos!$AC$7,datos!$AE$7,""))))))</f>
        <v>Muy Baja</v>
      </c>
      <c r="AJ184" s="109">
        <f t="shared" si="25"/>
        <v>0.108</v>
      </c>
      <c r="AK184" s="110" t="str">
        <f>+IF(AL184&lt;=datos!$AD$11,datos!$AC$11,IF(AL184&lt;=datos!$AD$12,datos!$AC$12,IF(AL184&lt;=datos!$AD$13,datos!$AC$13,IF(AL184&lt;=datos!$AD$14,datos!$AC$14,IF(AL184&lt;=datos!$AD$15,datos!$AC$15,"")))))</f>
        <v>Leve</v>
      </c>
      <c r="AL184" s="109">
        <f t="shared" si="26"/>
        <v>0.2</v>
      </c>
      <c r="AM184" s="110" t="str">
        <f ca="1" t="shared" si="24"/>
        <v>Bajo</v>
      </c>
      <c r="AN184" s="146"/>
      <c r="AO184" s="148"/>
      <c r="AP184" s="150"/>
      <c r="AQ184" s="152"/>
    </row>
    <row r="185" spans="1:43" ht="132">
      <c r="A185" s="154"/>
      <c r="B185" s="156"/>
      <c r="C185" s="156"/>
      <c r="D185" s="160"/>
      <c r="E185" s="156"/>
      <c r="F185" s="156"/>
      <c r="G185" s="156"/>
      <c r="H185" s="156"/>
      <c r="I185" s="156"/>
      <c r="J185" s="156"/>
      <c r="K185" s="156"/>
      <c r="L185" s="162"/>
      <c r="M185" s="152"/>
      <c r="N185" s="164"/>
      <c r="O185" s="166"/>
      <c r="P185" s="142"/>
      <c r="Q185" s="156"/>
      <c r="R185" s="158"/>
      <c r="S185" s="142" t="e">
        <f>IF(OR(#REF!=datos!$AB$10,#REF!=datos!$AB$16),"",VLOOKUP(#REF!,datos!$AA$10:$AC$21,3,0))</f>
        <v>#REF!</v>
      </c>
      <c r="T185" s="144"/>
      <c r="U185" s="96">
        <v>4</v>
      </c>
      <c r="V185" s="80" t="s">
        <v>1780</v>
      </c>
      <c r="W185" s="79" t="s">
        <v>1762</v>
      </c>
      <c r="X185" s="79" t="s">
        <v>408</v>
      </c>
      <c r="Y185" s="79" t="s">
        <v>1781</v>
      </c>
      <c r="Z185" s="79" t="s">
        <v>1782</v>
      </c>
      <c r="AA185" s="79" t="s">
        <v>1783</v>
      </c>
      <c r="AB185" s="79" t="s">
        <v>1784</v>
      </c>
      <c r="AC185" s="79" t="s">
        <v>1785</v>
      </c>
      <c r="AD185" s="79" t="s">
        <v>1816</v>
      </c>
      <c r="AE185" s="91" t="str">
        <f>IF(AF185="","",VLOOKUP(AF185,datos!$AT$6:$AU$9,2,0))</f>
        <v>Probabilidad</v>
      </c>
      <c r="AF185" s="80" t="s">
        <v>80</v>
      </c>
      <c r="AG185" s="80" t="s">
        <v>84</v>
      </c>
      <c r="AH185" s="88">
        <f>IF(AND(AF185="",AG185=""),"",IF(AF185="",0,VLOOKUP(AF185,datos!$AP$3:$AR$7,3,0))+IF(AG185="",0,VLOOKUP(AG185,datos!$AP$3:$AR$7,3,0)))</f>
        <v>0.4</v>
      </c>
      <c r="AI185" s="114" t="str">
        <f>IF(OR(AJ185="",AJ185=0),"",IF(AJ185&lt;=datos!$AC$3,datos!$AE$3,IF(AJ185&lt;=datos!$AC$4,datos!$AE$4,IF(AJ185&lt;=datos!$AC$5,datos!$AE$5,IF(AJ185&lt;=datos!$AC$6,datos!$AE$6,IF(AJ185&lt;=datos!$AC$7,datos!$AE$7,""))))))</f>
        <v>Muy Baja</v>
      </c>
      <c r="AJ185" s="109">
        <f t="shared" si="25"/>
        <v>0.0648</v>
      </c>
      <c r="AK185" s="110" t="str">
        <f>+IF(AL185&lt;=datos!$AD$11,datos!$AC$11,IF(AL185&lt;=datos!$AD$12,datos!$AC$12,IF(AL185&lt;=datos!$AD$13,datos!$AC$13,IF(AL185&lt;=datos!$AD$14,datos!$AC$14,IF(AL185&lt;=datos!$AD$15,datos!$AC$15,"")))))</f>
        <v>Leve</v>
      </c>
      <c r="AL185" s="109">
        <f t="shared" si="26"/>
        <v>0.2</v>
      </c>
      <c r="AM185" s="110" t="str">
        <f ca="1" t="shared" si="24"/>
        <v>Bajo</v>
      </c>
      <c r="AN185" s="146"/>
      <c r="AO185" s="148"/>
      <c r="AP185" s="150"/>
      <c r="AQ185" s="152"/>
    </row>
    <row r="186" spans="1:43" ht="120.75" thickBot="1">
      <c r="A186" s="183"/>
      <c r="B186" s="184"/>
      <c r="C186" s="184"/>
      <c r="D186" s="185"/>
      <c r="E186" s="184"/>
      <c r="F186" s="184"/>
      <c r="G186" s="184"/>
      <c r="H186" s="184"/>
      <c r="I186" s="184"/>
      <c r="J186" s="184"/>
      <c r="K186" s="184"/>
      <c r="L186" s="186"/>
      <c r="M186" s="182"/>
      <c r="N186" s="187"/>
      <c r="O186" s="188"/>
      <c r="P186" s="177"/>
      <c r="Q186" s="184"/>
      <c r="R186" s="176"/>
      <c r="S186" s="177" t="e">
        <f>IF(OR(#REF!=datos!$AB$10,#REF!=datos!$AB$16),"",VLOOKUP(#REF!,datos!$AA$10:$AC$21,3,0))</f>
        <v>#REF!</v>
      </c>
      <c r="T186" s="178"/>
      <c r="U186" s="97">
        <v>5</v>
      </c>
      <c r="V186" s="86" t="s">
        <v>1736</v>
      </c>
      <c r="W186" s="85" t="s">
        <v>1762</v>
      </c>
      <c r="X186" s="85" t="s">
        <v>1724</v>
      </c>
      <c r="Y186" s="85" t="s">
        <v>1786</v>
      </c>
      <c r="Z186" s="85" t="s">
        <v>1787</v>
      </c>
      <c r="AA186" s="85" t="s">
        <v>1740</v>
      </c>
      <c r="AB186" s="85" t="s">
        <v>1741</v>
      </c>
      <c r="AC186" s="85" t="s">
        <v>1742</v>
      </c>
      <c r="AD186" s="85" t="s">
        <v>1817</v>
      </c>
      <c r="AE186" s="93" t="str">
        <f>IF(AF186="","",VLOOKUP(AF186,datos!$AT$6:$AU$9,2,0))</f>
        <v>Probabilidad</v>
      </c>
      <c r="AF186" s="86" t="s">
        <v>80</v>
      </c>
      <c r="AG186" s="86" t="s">
        <v>84</v>
      </c>
      <c r="AH186" s="89">
        <f>IF(AND(AF186="",AG186=""),"",IF(AF186="",0,VLOOKUP(AF186,datos!$AP$3:$AR$7,3,0))+IF(AG186="",0,VLOOKUP(AG186,datos!$AP$3:$AR$7,3,0)))</f>
        <v>0.4</v>
      </c>
      <c r="AI186" s="115" t="str">
        <f>IF(OR(AJ186="",AJ186=0),"",IF(AJ186&lt;=datos!$AC$3,datos!$AE$3,IF(AJ186&lt;=datos!$AC$4,datos!$AE$4,IF(AJ186&lt;=datos!$AC$5,datos!$AE$5,IF(AJ186&lt;=datos!$AC$6,datos!$AE$6,IF(AJ186&lt;=datos!$AC$7,datos!$AE$7,""))))))</f>
        <v>Muy Baja</v>
      </c>
      <c r="AJ186" s="111">
        <f t="shared" si="25"/>
        <v>0.03888</v>
      </c>
      <c r="AK186" s="112" t="str">
        <f>+IF(AL186&lt;=datos!$AD$11,datos!$AC$11,IF(AL186&lt;=datos!$AD$12,datos!$AC$12,IF(AL186&lt;=datos!$AD$13,datos!$AC$13,IF(AL186&lt;=datos!$AD$14,datos!$AC$14,IF(AL186&lt;=datos!$AD$15,datos!$AC$15,"")))))</f>
        <v>Leve</v>
      </c>
      <c r="AL186" s="111">
        <f t="shared" si="26"/>
        <v>0.2</v>
      </c>
      <c r="AM186" s="112" t="str">
        <f ca="1" t="shared" si="24"/>
        <v>Bajo</v>
      </c>
      <c r="AN186" s="179"/>
      <c r="AO186" s="180"/>
      <c r="AP186" s="181"/>
      <c r="AQ186" s="182"/>
    </row>
    <row r="187" spans="1:43" ht="180">
      <c r="A187" s="153">
        <v>86</v>
      </c>
      <c r="B187" s="155" t="s">
        <v>46</v>
      </c>
      <c r="C187" s="155" t="s">
        <v>206</v>
      </c>
      <c r="D187" s="159" t="str">
        <f>_xlfn.IFERROR(VLOOKUP(B187,datos!$B$1:$C$21,2,0),"")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7" s="155" t="s">
        <v>54</v>
      </c>
      <c r="F187" s="155" t="s">
        <v>1719</v>
      </c>
      <c r="G187" s="155" t="s">
        <v>1720</v>
      </c>
      <c r="H187" s="155" t="s">
        <v>194</v>
      </c>
      <c r="I187" s="155" t="s">
        <v>783</v>
      </c>
      <c r="J187" s="155" t="s">
        <v>1721</v>
      </c>
      <c r="K187" s="155" t="s">
        <v>162</v>
      </c>
      <c r="L187" s="161" t="s">
        <v>167</v>
      </c>
      <c r="M187" s="151" t="s">
        <v>12</v>
      </c>
      <c r="N187" s="163">
        <v>7773</v>
      </c>
      <c r="O187" s="165" t="str">
        <f>_xlfn.IFERROR(VLOOKUP(P187,datos!$AC$2:$AE$7,3,0),"")</f>
        <v>Muy Alta</v>
      </c>
      <c r="P187" s="141">
        <f>+IF(OR(N187="",N187=0),"",IF(N187&lt;=datos!$AD$3,datos!$AC$3,IF(AND(N187&gt;datos!$AD$3,N187&lt;=datos!$AD$4),datos!$AC$4,IF(AND(N187&gt;datos!$AD$4,N187&lt;=datos!$AD$5),datos!$AC$5,IF(AND(N187&gt;datos!$AD$5,N187&lt;=datos!$AD$6),datos!$AC$6,IF(N187&gt;datos!$AD$7,datos!$AC$7,0))))))</f>
        <v>1</v>
      </c>
      <c r="Q187" s="155" t="s">
        <v>144</v>
      </c>
      <c r="R187" s="157" t="str">
        <f>_xlfn.IFERROR(VLOOKUP(Q187,datos!$AB$10:$AC$21,2,0),"")</f>
        <v>Leve</v>
      </c>
      <c r="S187" s="141">
        <f>_xlfn.IFERROR(IF(OR(Q187=datos!$AB$10,Q187=datos!$AB$16),"",VLOOKUP(Q187,datos!$AB$10:$AD$21,3,0)),"")</f>
        <v>0.2</v>
      </c>
      <c r="T187" s="143" t="str">
        <f ca="1">_xlfn.IFERROR(INDIRECT("datos!"&amp;HLOOKUP(R187,calculo_imp,2,FALSE)&amp;VLOOKUP(O187,calculo_prob,2,FALSE)),"")</f>
        <v>Alto</v>
      </c>
      <c r="U187" s="95">
        <v>1</v>
      </c>
      <c r="V187" s="84" t="s">
        <v>1788</v>
      </c>
      <c r="W187" s="83" t="s">
        <v>1789</v>
      </c>
      <c r="X187" s="83" t="s">
        <v>374</v>
      </c>
      <c r="Y187" s="83" t="s">
        <v>1790</v>
      </c>
      <c r="Z187" s="83" t="s">
        <v>1791</v>
      </c>
      <c r="AA187" s="83" t="s">
        <v>1792</v>
      </c>
      <c r="AB187" s="83" t="s">
        <v>1793</v>
      </c>
      <c r="AC187" s="83" t="s">
        <v>1794</v>
      </c>
      <c r="AD187" s="83" t="s">
        <v>1818</v>
      </c>
      <c r="AE187" s="92" t="str">
        <f>IF(AF187="","",VLOOKUP(AF187,datos!$AT$6:$AU$9,2,0))</f>
        <v>Probabilidad</v>
      </c>
      <c r="AF187" s="84" t="s">
        <v>80</v>
      </c>
      <c r="AG187" s="84" t="s">
        <v>84</v>
      </c>
      <c r="AH187" s="87">
        <f>IF(AND(AF187="",AG187=""),"",IF(AF187="",0,VLOOKUP(AF187,datos!$AP$3:$AR$7,3,0))+IF(AG187="",0,VLOOKUP(AG187,datos!$AP$3:$AR$7,3,0)))</f>
        <v>0.4</v>
      </c>
      <c r="AI187" s="113" t="str">
        <f>IF(OR(AJ187="",AJ187=0),"",IF(AJ187&lt;=datos!$AC$3,datos!$AE$3,IF(AJ187&lt;=datos!$AC$4,datos!$AE$4,IF(AJ187&lt;=datos!$AC$5,datos!$AE$5,IF(AJ187&lt;=datos!$AC$6,datos!$AE$6,IF(AJ187&lt;=datos!$AC$7,datos!$AE$7,""))))))</f>
        <v>Media</v>
      </c>
      <c r="AJ187" s="106">
        <f t="shared" si="25"/>
        <v>0.6</v>
      </c>
      <c r="AK187" s="107" t="str">
        <f>+IF(AL187&lt;=datos!$AD$11,datos!$AC$11,IF(AL187&lt;=datos!$AD$12,datos!$AC$12,IF(AL187&lt;=datos!$AD$13,datos!$AC$13,IF(AL187&lt;=datos!$AD$14,datos!$AC$14,IF(AL187&lt;=datos!$AD$15,datos!$AC$15,"")))))</f>
        <v>Leve</v>
      </c>
      <c r="AL187" s="106">
        <f t="shared" si="26"/>
        <v>0.2</v>
      </c>
      <c r="AM187" s="107" t="str">
        <f ca="1" t="shared" si="24"/>
        <v>Moderado</v>
      </c>
      <c r="AN187" s="145" t="s">
        <v>92</v>
      </c>
      <c r="AO187" s="147" t="s">
        <v>1828</v>
      </c>
      <c r="AP187" s="149">
        <v>45291</v>
      </c>
      <c r="AQ187" s="151" t="s">
        <v>1829</v>
      </c>
    </row>
    <row r="188" spans="1:43" ht="168">
      <c r="A188" s="154"/>
      <c r="B188" s="156"/>
      <c r="C188" s="156"/>
      <c r="D188" s="160"/>
      <c r="E188" s="156"/>
      <c r="F188" s="156"/>
      <c r="G188" s="156"/>
      <c r="H188" s="156"/>
      <c r="I188" s="156"/>
      <c r="J188" s="156"/>
      <c r="K188" s="156"/>
      <c r="L188" s="162"/>
      <c r="M188" s="152"/>
      <c r="N188" s="164"/>
      <c r="O188" s="166"/>
      <c r="P188" s="142"/>
      <c r="Q188" s="156"/>
      <c r="R188" s="158"/>
      <c r="S188" s="142" t="e">
        <f>IF(OR(#REF!=datos!$AB$10,#REF!=datos!$AB$16),"",VLOOKUP(#REF!,datos!$AA$10:$AC$21,3,0))</f>
        <v>#REF!</v>
      </c>
      <c r="T188" s="144"/>
      <c r="U188" s="96">
        <v>2</v>
      </c>
      <c r="V188" s="80" t="s">
        <v>1795</v>
      </c>
      <c r="W188" s="79" t="s">
        <v>1789</v>
      </c>
      <c r="X188" s="79" t="s">
        <v>408</v>
      </c>
      <c r="Y188" s="79" t="s">
        <v>1796</v>
      </c>
      <c r="Z188" s="79" t="s">
        <v>1797</v>
      </c>
      <c r="AA188" s="79" t="s">
        <v>1798</v>
      </c>
      <c r="AB188" s="79" t="s">
        <v>1799</v>
      </c>
      <c r="AC188" s="79" t="s">
        <v>1800</v>
      </c>
      <c r="AD188" s="79" t="s">
        <v>1818</v>
      </c>
      <c r="AE188" s="91" t="str">
        <f>IF(AF188="","",VLOOKUP(AF188,datos!$AT$6:$AU$9,2,0))</f>
        <v>Probabilidad</v>
      </c>
      <c r="AF188" s="80" t="s">
        <v>80</v>
      </c>
      <c r="AG188" s="80" t="s">
        <v>84</v>
      </c>
      <c r="AH188" s="88">
        <f>IF(AND(AF188="",AG188=""),"",IF(AF188="",0,VLOOKUP(AF188,datos!$AP$3:$AR$7,3,0))+IF(AG188="",0,VLOOKUP(AG188,datos!$AP$3:$AR$7,3,0)))</f>
        <v>0.4</v>
      </c>
      <c r="AI188" s="114" t="str">
        <f>IF(OR(AJ188="",AJ188=0),"",IF(AJ188&lt;=datos!$AC$3,datos!$AE$3,IF(AJ188&lt;=datos!$AC$4,datos!$AE$4,IF(AJ188&lt;=datos!$AC$5,datos!$AE$5,IF(AJ188&lt;=datos!$AC$6,datos!$AE$6,IF(AJ188&lt;=datos!$AC$7,datos!$AE$7,""))))))</f>
        <v>Baja</v>
      </c>
      <c r="AJ188" s="109">
        <f t="shared" si="25"/>
        <v>0.36</v>
      </c>
      <c r="AK188" s="110" t="str">
        <f>+IF(AL188&lt;=datos!$AD$11,datos!$AC$11,IF(AL188&lt;=datos!$AD$12,datos!$AC$12,IF(AL188&lt;=datos!$AD$13,datos!$AC$13,IF(AL188&lt;=datos!$AD$14,datos!$AC$14,IF(AL188&lt;=datos!$AD$15,datos!$AC$15,"")))))</f>
        <v>Leve</v>
      </c>
      <c r="AL188" s="109">
        <f t="shared" si="26"/>
        <v>0.2</v>
      </c>
      <c r="AM188" s="110" t="str">
        <f ca="1" t="shared" si="24"/>
        <v>Bajo</v>
      </c>
      <c r="AN188" s="146"/>
      <c r="AO188" s="148"/>
      <c r="AP188" s="150"/>
      <c r="AQ188" s="152"/>
    </row>
    <row r="189" spans="1:43" ht="276">
      <c r="A189" s="154"/>
      <c r="B189" s="156"/>
      <c r="C189" s="156"/>
      <c r="D189" s="160"/>
      <c r="E189" s="156"/>
      <c r="F189" s="156"/>
      <c r="G189" s="156"/>
      <c r="H189" s="156"/>
      <c r="I189" s="156"/>
      <c r="J189" s="156"/>
      <c r="K189" s="156"/>
      <c r="L189" s="162"/>
      <c r="M189" s="152"/>
      <c r="N189" s="164"/>
      <c r="O189" s="166"/>
      <c r="P189" s="142"/>
      <c r="Q189" s="156"/>
      <c r="R189" s="158"/>
      <c r="S189" s="142" t="e">
        <f>IF(OR(#REF!=datos!$AB$10,#REF!=datos!$AB$16),"",VLOOKUP(#REF!,datos!$AA$10:$AC$21,3,0))</f>
        <v>#REF!</v>
      </c>
      <c r="T189" s="144"/>
      <c r="U189" s="96">
        <v>3</v>
      </c>
      <c r="V189" s="80" t="s">
        <v>1801</v>
      </c>
      <c r="W189" s="79" t="s">
        <v>1802</v>
      </c>
      <c r="X189" s="79" t="s">
        <v>408</v>
      </c>
      <c r="Y189" s="79" t="s">
        <v>1803</v>
      </c>
      <c r="Z189" s="79" t="s">
        <v>1804</v>
      </c>
      <c r="AA189" s="79" t="s">
        <v>1805</v>
      </c>
      <c r="AB189" s="79" t="s">
        <v>1806</v>
      </c>
      <c r="AC189" s="79" t="s">
        <v>1807</v>
      </c>
      <c r="AD189" s="79" t="s">
        <v>1818</v>
      </c>
      <c r="AE189" s="91" t="str">
        <f>IF(AF189="","",VLOOKUP(AF189,datos!$AT$6:$AU$9,2,0))</f>
        <v>Probabilidad</v>
      </c>
      <c r="AF189" s="80" t="s">
        <v>80</v>
      </c>
      <c r="AG189" s="80" t="s">
        <v>84</v>
      </c>
      <c r="AH189" s="88">
        <f>IF(AND(AF189="",AG189=""),"",IF(AF189="",0,VLOOKUP(AF189,datos!$AP$3:$AR$7,3,0))+IF(AG189="",0,VLOOKUP(AG189,datos!$AP$3:$AR$7,3,0)))</f>
        <v>0.4</v>
      </c>
      <c r="AI189" s="114" t="str">
        <f>IF(OR(AJ189="",AJ189=0),"",IF(AJ189&lt;=datos!$AC$3,datos!$AE$3,IF(AJ189&lt;=datos!$AC$4,datos!$AE$4,IF(AJ189&lt;=datos!$AC$5,datos!$AE$5,IF(AJ189&lt;=datos!$AC$6,datos!$AE$6,IF(AJ189&lt;=datos!$AC$7,datos!$AE$7,""))))))</f>
        <v>Baja</v>
      </c>
      <c r="AJ189" s="109">
        <f t="shared" si="25"/>
        <v>0.216</v>
      </c>
      <c r="AK189" s="110" t="str">
        <f>+IF(AL189&lt;=datos!$AD$11,datos!$AC$11,IF(AL189&lt;=datos!$AD$12,datos!$AC$12,IF(AL189&lt;=datos!$AD$13,datos!$AC$13,IF(AL189&lt;=datos!$AD$14,datos!$AC$14,IF(AL189&lt;=datos!$AD$15,datos!$AC$15,"")))))</f>
        <v>Leve</v>
      </c>
      <c r="AL189" s="109">
        <f t="shared" si="26"/>
        <v>0.2</v>
      </c>
      <c r="AM189" s="110" t="str">
        <f ca="1" t="shared" si="24"/>
        <v>Bajo</v>
      </c>
      <c r="AN189" s="146"/>
      <c r="AO189" s="148"/>
      <c r="AP189" s="150"/>
      <c r="AQ189" s="152"/>
    </row>
    <row r="190" spans="1:43" ht="60.75" thickBot="1">
      <c r="A190" s="154"/>
      <c r="B190" s="156"/>
      <c r="C190" s="156"/>
      <c r="D190" s="160"/>
      <c r="E190" s="156"/>
      <c r="F190" s="156"/>
      <c r="G190" s="156"/>
      <c r="H190" s="156"/>
      <c r="I190" s="156"/>
      <c r="J190" s="156"/>
      <c r="K190" s="156"/>
      <c r="L190" s="162"/>
      <c r="M190" s="152"/>
      <c r="N190" s="164"/>
      <c r="O190" s="166"/>
      <c r="P190" s="142"/>
      <c r="Q190" s="156"/>
      <c r="R190" s="158"/>
      <c r="S190" s="142" t="e">
        <f>IF(OR(#REF!=datos!$AB$10,#REF!=datos!$AB$16),"",VLOOKUP(#REF!,datos!$AA$10:$AC$21,3,0))</f>
        <v>#REF!</v>
      </c>
      <c r="T190" s="144"/>
      <c r="U190" s="96">
        <v>4</v>
      </c>
      <c r="V190" s="80" t="s">
        <v>1736</v>
      </c>
      <c r="W190" s="79" t="s">
        <v>1808</v>
      </c>
      <c r="X190" s="79" t="s">
        <v>1724</v>
      </c>
      <c r="Y190" s="79" t="s">
        <v>1809</v>
      </c>
      <c r="Z190" s="79" t="s">
        <v>1810</v>
      </c>
      <c r="AA190" s="79" t="s">
        <v>1740</v>
      </c>
      <c r="AB190" s="79" t="s">
        <v>1741</v>
      </c>
      <c r="AC190" s="79" t="s">
        <v>1742</v>
      </c>
      <c r="AD190" s="79" t="s">
        <v>1819</v>
      </c>
      <c r="AE190" s="91" t="str">
        <f>IF(AF190="","",VLOOKUP(AF190,datos!$AT$6:$AU$9,2,0))</f>
        <v>Probabilidad</v>
      </c>
      <c r="AF190" s="80" t="s">
        <v>80</v>
      </c>
      <c r="AG190" s="80" t="s">
        <v>84</v>
      </c>
      <c r="AH190" s="88">
        <f>IF(AND(AF190="",AG190=""),"",IF(AF190="",0,VLOOKUP(AF190,datos!$AP$3:$AR$7,3,0))+IF(AG190="",0,VLOOKUP(AG190,datos!$AP$3:$AR$7,3,0)))</f>
        <v>0.4</v>
      </c>
      <c r="AI190" s="114" t="str">
        <f>IF(OR(AJ190="",AJ190=0),"",IF(AJ190&lt;=datos!$AC$3,datos!$AE$3,IF(AJ190&lt;=datos!$AC$4,datos!$AE$4,IF(AJ190&lt;=datos!$AC$5,datos!$AE$5,IF(AJ190&lt;=datos!$AC$6,datos!$AE$6,IF(AJ190&lt;=datos!$AC$7,datos!$AE$7,""))))))</f>
        <v>Muy Baja</v>
      </c>
      <c r="AJ190" s="109">
        <f t="shared" si="25"/>
        <v>0.1296</v>
      </c>
      <c r="AK190" s="110" t="str">
        <f>+IF(AL190&lt;=datos!$AD$11,datos!$AC$11,IF(AL190&lt;=datos!$AD$12,datos!$AC$12,IF(AL190&lt;=datos!$AD$13,datos!$AC$13,IF(AL190&lt;=datos!$AD$14,datos!$AC$14,IF(AL190&lt;=datos!$AD$15,datos!$AC$15,"")))))</f>
        <v>Leve</v>
      </c>
      <c r="AL190" s="109">
        <f t="shared" si="26"/>
        <v>0.2</v>
      </c>
      <c r="AM190" s="110" t="str">
        <f ca="1" t="shared" si="24"/>
        <v>Bajo</v>
      </c>
      <c r="AN190" s="146"/>
      <c r="AO190" s="148"/>
      <c r="AP190" s="150"/>
      <c r="AQ190" s="152"/>
    </row>
    <row r="191" spans="1:43" ht="15" customHeight="1">
      <c r="A191" s="170">
        <v>87</v>
      </c>
      <c r="B191" s="171" t="s">
        <v>43</v>
      </c>
      <c r="C191" s="155" t="s">
        <v>1830</v>
      </c>
      <c r="D191" s="159" t="str">
        <f>_xlfn.IFERROR(VLOOKUP(B191,datos!$B$1:$C$21,2,0),"")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91" s="171" t="s">
        <v>54</v>
      </c>
      <c r="F191" s="171" t="s">
        <v>1831</v>
      </c>
      <c r="G191" s="171" t="s">
        <v>1832</v>
      </c>
      <c r="H191" s="155" t="s">
        <v>194</v>
      </c>
      <c r="I191" s="155" t="s">
        <v>1172</v>
      </c>
      <c r="J191" s="171" t="s">
        <v>1833</v>
      </c>
      <c r="K191" s="171" t="s">
        <v>162</v>
      </c>
      <c r="L191" s="172" t="s">
        <v>167</v>
      </c>
      <c r="M191" s="173" t="s">
        <v>12</v>
      </c>
      <c r="N191" s="174">
        <v>1900</v>
      </c>
      <c r="O191" s="175" t="str">
        <f>_xlfn.IFERROR(VLOOKUP(P191,datos!$AC$2:$AE$7,3,0),"")</f>
        <v>Alta</v>
      </c>
      <c r="P191" s="168">
        <f>+IF(OR(N191="",N191=0),"",IF(N191&lt;=datos!$AD$3,datos!$AC$3,IF(AND(N191&gt;datos!$AD$3,N191&lt;=datos!$AD$4),datos!$AC$4,IF(AND(N191&gt;datos!$AD$4,N191&lt;=datos!$AD$5),datos!$AC$5,IF(AND(N191&gt;datos!$AD$5,N191&lt;=datos!$AD$6),datos!$AC$6,IF(N191&gt;datos!$AD$7,datos!$AC$7,0))))))</f>
        <v>0.8</v>
      </c>
      <c r="Q191" s="171" t="s">
        <v>150</v>
      </c>
      <c r="R191" s="167" t="str">
        <f>_xlfn.IFERROR(VLOOKUP(Q191,datos!$AB$10:$AC$21,2,0),"")</f>
        <v>Mayor</v>
      </c>
      <c r="S191" s="168">
        <f>_xlfn.IFERROR(IF(OR(Q191=datos!$AB$10,Q191=datos!$AB$16),"",VLOOKUP(Q191,datos!$AB$10:$AD$21,3,0)),"")</f>
        <v>0.8</v>
      </c>
      <c r="T191" s="169" t="str">
        <f ca="1">_xlfn.IFERROR(INDIRECT("datos!"&amp;HLOOKUP(R191,calculo_imp,2,FALSE)&amp;VLOOKUP(O191,calculo_prob,2,FALSE)),"")</f>
        <v>Alto</v>
      </c>
      <c r="U191" s="98">
        <v>1</v>
      </c>
      <c r="V191" s="82" t="s">
        <v>1834</v>
      </c>
      <c r="W191" s="81" t="s">
        <v>1839</v>
      </c>
      <c r="X191" s="81" t="s">
        <v>1840</v>
      </c>
      <c r="Y191" s="81" t="s">
        <v>1841</v>
      </c>
      <c r="Z191" s="81" t="s">
        <v>1842</v>
      </c>
      <c r="AA191" s="81" t="s">
        <v>1843</v>
      </c>
      <c r="AB191" s="81" t="s">
        <v>1844</v>
      </c>
      <c r="AC191" s="81" t="s">
        <v>1845</v>
      </c>
      <c r="AD191" s="140" t="s">
        <v>1866</v>
      </c>
      <c r="AE191" s="90" t="str">
        <f>IF(AF191="","",VLOOKUP(AF191,datos!$AT$6:$AU$9,2,0))</f>
        <v>Probabilidad</v>
      </c>
      <c r="AF191" s="82" t="s">
        <v>80</v>
      </c>
      <c r="AG191" s="82" t="s">
        <v>84</v>
      </c>
      <c r="AH191" s="87">
        <f>IF(AND(AF191="",AG191=""),"",IF(AF191="",0,VLOOKUP(AF191,datos!$AP$3:$AR$7,3,0))+IF(AG191="",0,VLOOKUP(AG191,datos!$AP$3:$AR$7,3,0)))</f>
        <v>0.4</v>
      </c>
      <c r="AI191" s="113" t="str">
        <f>IF(OR(AJ191="",AJ191=0),"",IF(AJ191&lt;=datos!$AC$3,datos!$AE$3,IF(AJ191&lt;=datos!$AC$4,datos!$AE$4,IF(AJ191&lt;=datos!$AC$5,datos!$AE$5,IF(AJ191&lt;=datos!$AC$6,datos!$AE$6,IF(AJ191&lt;=datos!$AC$7,datos!$AE$7,""))))))</f>
        <v>Media</v>
      </c>
      <c r="AJ191" s="106">
        <f>IF(AE191="","",IF(U191=1,IF(AE191="Probabilidad",P191-(P191*AH191),P191),IF(AE191="Probabilidad",#REF!-(#REF!*AH191),#REF!)))</f>
        <v>0.48</v>
      </c>
      <c r="AK191" s="107" t="str">
        <f>+IF(AL191&lt;=datos!$AD$11,datos!$AC$11,IF(AL191&lt;=datos!$AD$12,datos!$AC$12,IF(AL191&lt;=datos!$AD$13,datos!$AC$13,IF(AL191&lt;=datos!$AD$14,datos!$AC$14,IF(AL191&lt;=datos!$AD$15,datos!$AC$15,"")))))</f>
        <v>Mayor</v>
      </c>
      <c r="AL191" s="106">
        <f>IF(AE191="","",IF(U191=1,IF(AE191="Impacto",S191-(S191*AH191),S191),IF(AE191="Impacto",#REF!-(#REF!*AH191),#REF!)))</f>
        <v>0.8</v>
      </c>
      <c r="AM191" s="107" t="str">
        <f ca="1" t="shared" si="24"/>
        <v>Alto</v>
      </c>
      <c r="AN191" s="145" t="s">
        <v>92</v>
      </c>
      <c r="AO191" s="147"/>
      <c r="AP191" s="149"/>
      <c r="AQ191" s="151"/>
    </row>
    <row r="192" spans="1:43" ht="15" customHeight="1">
      <c r="A192" s="154"/>
      <c r="B192" s="156"/>
      <c r="C192" s="156"/>
      <c r="D192" s="160"/>
      <c r="E192" s="156"/>
      <c r="F192" s="156"/>
      <c r="G192" s="156"/>
      <c r="H192" s="156"/>
      <c r="I192" s="156"/>
      <c r="J192" s="156"/>
      <c r="K192" s="156"/>
      <c r="L192" s="162"/>
      <c r="M192" s="152"/>
      <c r="N192" s="164"/>
      <c r="O192" s="166"/>
      <c r="P192" s="142"/>
      <c r="Q192" s="156"/>
      <c r="R192" s="158"/>
      <c r="S192" s="142" t="e">
        <f>IF(OR(#REF!=datos!$AB$10,#REF!=datos!$AB$16),"",VLOOKUP(#REF!,datos!$AA$10:$AC$21,3,0))</f>
        <v>#REF!</v>
      </c>
      <c r="T192" s="144"/>
      <c r="U192" s="96">
        <v>2</v>
      </c>
      <c r="V192" s="80" t="s">
        <v>1835</v>
      </c>
      <c r="W192" s="79" t="s">
        <v>1839</v>
      </c>
      <c r="X192" s="79" t="s">
        <v>1445</v>
      </c>
      <c r="Y192" s="79" t="s">
        <v>1846</v>
      </c>
      <c r="Z192" s="79" t="s">
        <v>1847</v>
      </c>
      <c r="AA192" s="79" t="s">
        <v>1848</v>
      </c>
      <c r="AB192" s="79" t="s">
        <v>1849</v>
      </c>
      <c r="AC192" s="79" t="s">
        <v>1850</v>
      </c>
      <c r="AD192" s="79" t="s">
        <v>1866</v>
      </c>
      <c r="AE192" s="91" t="str">
        <f>IF(AF192="","",VLOOKUP(AF192,datos!$AT$6:$AU$9,2,0))</f>
        <v>Probabilidad</v>
      </c>
      <c r="AF192" s="80" t="s">
        <v>80</v>
      </c>
      <c r="AG192" s="80" t="s">
        <v>84</v>
      </c>
      <c r="AH192" s="88">
        <f>IF(AND(AF192="",AG192=""),"",IF(AF192="",0,VLOOKUP(AF192,datos!$AP$3:$AR$7,3,0))+IF(AG192="",0,VLOOKUP(AG192,datos!$AP$3:$AR$7,3,0)))</f>
        <v>0.4</v>
      </c>
      <c r="AI192" s="114" t="str">
        <f>IF(OR(AJ192="",AJ192=0),"",IF(AJ192&lt;=datos!$AC$3,datos!$AE$3,IF(AJ192&lt;=datos!$AC$4,datos!$AE$4,IF(AJ192&lt;=datos!$AC$5,datos!$AE$5,IF(AJ192&lt;=datos!$AC$6,datos!$AE$6,IF(AJ192&lt;=datos!$AC$7,datos!$AE$7,""))))))</f>
        <v>Baja</v>
      </c>
      <c r="AJ192" s="109">
        <f t="shared" si="25"/>
        <v>0.288</v>
      </c>
      <c r="AK192" s="110" t="str">
        <f>+IF(AL192&lt;=datos!$AD$11,datos!$AC$11,IF(AL192&lt;=datos!$AD$12,datos!$AC$12,IF(AL192&lt;=datos!$AD$13,datos!$AC$13,IF(AL192&lt;=datos!$AD$14,datos!$AC$14,IF(AL192&lt;=datos!$AD$15,datos!$AC$15,"")))))</f>
        <v>Mayor</v>
      </c>
      <c r="AL192" s="109">
        <f t="shared" si="26"/>
        <v>0.8</v>
      </c>
      <c r="AM192" s="110" t="str">
        <f ca="1" t="shared" si="24"/>
        <v>Alto</v>
      </c>
      <c r="AN192" s="146"/>
      <c r="AO192" s="148"/>
      <c r="AP192" s="150"/>
      <c r="AQ192" s="152"/>
    </row>
    <row r="193" spans="1:43" ht="15" customHeight="1">
      <c r="A193" s="154"/>
      <c r="B193" s="156"/>
      <c r="C193" s="156"/>
      <c r="D193" s="160"/>
      <c r="E193" s="156"/>
      <c r="F193" s="156"/>
      <c r="G193" s="156"/>
      <c r="H193" s="156"/>
      <c r="I193" s="156"/>
      <c r="J193" s="156"/>
      <c r="K193" s="156"/>
      <c r="L193" s="162"/>
      <c r="M193" s="152"/>
      <c r="N193" s="164"/>
      <c r="O193" s="166"/>
      <c r="P193" s="142"/>
      <c r="Q193" s="156"/>
      <c r="R193" s="158"/>
      <c r="S193" s="142" t="e">
        <f>IF(OR(#REF!=datos!$AB$10,#REF!=datos!$AB$16),"",VLOOKUP(#REF!,datos!$AA$10:$AC$21,3,0))</f>
        <v>#REF!</v>
      </c>
      <c r="T193" s="144"/>
      <c r="U193" s="96">
        <v>3</v>
      </c>
      <c r="V193" s="80" t="s">
        <v>1836</v>
      </c>
      <c r="W193" s="79" t="s">
        <v>1839</v>
      </c>
      <c r="X193" s="79" t="s">
        <v>1445</v>
      </c>
      <c r="Y193" s="79" t="s">
        <v>1851</v>
      </c>
      <c r="Z193" s="79" t="s">
        <v>1852</v>
      </c>
      <c r="AA193" s="79" t="s">
        <v>1853</v>
      </c>
      <c r="AB193" s="79" t="s">
        <v>1854</v>
      </c>
      <c r="AC193" s="79" t="s">
        <v>1855</v>
      </c>
      <c r="AD193" s="79" t="s">
        <v>1866</v>
      </c>
      <c r="AE193" s="91" t="str">
        <f>IF(AF193="","",VLOOKUP(AF193,datos!$AT$6:$AU$9,2,0))</f>
        <v>Probabilidad</v>
      </c>
      <c r="AF193" s="80" t="s">
        <v>80</v>
      </c>
      <c r="AG193" s="80" t="s">
        <v>84</v>
      </c>
      <c r="AH193" s="88">
        <f>IF(AND(AF193="",AG193=""),"",IF(AF193="",0,VLOOKUP(AF193,datos!$AP$3:$AR$7,3,0))+IF(AG193="",0,VLOOKUP(AG193,datos!$AP$3:$AR$7,3,0)))</f>
        <v>0.4</v>
      </c>
      <c r="AI193" s="114" t="str">
        <f>IF(OR(AJ193="",AJ193=0),"",IF(AJ193&lt;=datos!$AC$3,datos!$AE$3,IF(AJ193&lt;=datos!$AC$4,datos!$AE$4,IF(AJ193&lt;=datos!$AC$5,datos!$AE$5,IF(AJ193&lt;=datos!$AC$6,datos!$AE$6,IF(AJ193&lt;=datos!$AC$7,datos!$AE$7,""))))))</f>
        <v>Muy Baja</v>
      </c>
      <c r="AJ193" s="109">
        <f t="shared" si="25"/>
        <v>0.17279999999999998</v>
      </c>
      <c r="AK193" s="110" t="str">
        <f>+IF(AL193&lt;=datos!$AD$11,datos!$AC$11,IF(AL193&lt;=datos!$AD$12,datos!$AC$12,IF(AL193&lt;=datos!$AD$13,datos!$AC$13,IF(AL193&lt;=datos!$AD$14,datos!$AC$14,IF(AL193&lt;=datos!$AD$15,datos!$AC$15,"")))))</f>
        <v>Mayor</v>
      </c>
      <c r="AL193" s="109">
        <f t="shared" si="26"/>
        <v>0.8</v>
      </c>
      <c r="AM193" s="110" t="str">
        <f ca="1" t="shared" si="24"/>
        <v>Alto</v>
      </c>
      <c r="AN193" s="146"/>
      <c r="AO193" s="148"/>
      <c r="AP193" s="150"/>
      <c r="AQ193" s="152"/>
    </row>
    <row r="194" spans="1:43" ht="15" customHeight="1">
      <c r="A194" s="154"/>
      <c r="B194" s="156"/>
      <c r="C194" s="156"/>
      <c r="D194" s="160"/>
      <c r="E194" s="156"/>
      <c r="F194" s="156"/>
      <c r="G194" s="156"/>
      <c r="H194" s="156"/>
      <c r="I194" s="156"/>
      <c r="J194" s="156"/>
      <c r="K194" s="156"/>
      <c r="L194" s="162"/>
      <c r="M194" s="152"/>
      <c r="N194" s="164"/>
      <c r="O194" s="166"/>
      <c r="P194" s="142"/>
      <c r="Q194" s="156"/>
      <c r="R194" s="158"/>
      <c r="S194" s="142" t="e">
        <f>IF(OR(#REF!=datos!$AB$10,#REF!=datos!$AB$16),"",VLOOKUP(#REF!,datos!$AA$10:$AC$21,3,0))</f>
        <v>#REF!</v>
      </c>
      <c r="T194" s="144"/>
      <c r="U194" s="96">
        <v>4</v>
      </c>
      <c r="V194" s="80" t="s">
        <v>1837</v>
      </c>
      <c r="W194" s="79" t="s">
        <v>1839</v>
      </c>
      <c r="X194" s="79" t="s">
        <v>1445</v>
      </c>
      <c r="Y194" s="79" t="s">
        <v>1856</v>
      </c>
      <c r="Z194" s="79" t="s">
        <v>1857</v>
      </c>
      <c r="AA194" s="79" t="s">
        <v>1858</v>
      </c>
      <c r="AB194" s="79" t="s">
        <v>1859</v>
      </c>
      <c r="AC194" s="79" t="s">
        <v>1860</v>
      </c>
      <c r="AD194" s="79" t="s">
        <v>1866</v>
      </c>
      <c r="AE194" s="91" t="str">
        <f>IF(AF194="","",VLOOKUP(AF194,datos!$AT$6:$AU$9,2,0))</f>
        <v>Probabilidad</v>
      </c>
      <c r="AF194" s="80" t="s">
        <v>80</v>
      </c>
      <c r="AG194" s="80" t="s">
        <v>84</v>
      </c>
      <c r="AH194" s="88">
        <f>IF(AND(AF194="",AG194=""),"",IF(AF194="",0,VLOOKUP(AF194,datos!$AP$3:$AR$7,3,0))+IF(AG194="",0,VLOOKUP(AG194,datos!$AP$3:$AR$7,3,0)))</f>
        <v>0.4</v>
      </c>
      <c r="AI194" s="114" t="str">
        <f>IF(OR(AJ194="",AJ194=0),"",IF(AJ194&lt;=datos!$AC$3,datos!$AE$3,IF(AJ194&lt;=datos!$AC$4,datos!$AE$4,IF(AJ194&lt;=datos!$AC$5,datos!$AE$5,IF(AJ194&lt;=datos!$AC$6,datos!$AE$6,IF(AJ194&lt;=datos!$AC$7,datos!$AE$7,""))))))</f>
        <v>Muy Baja</v>
      </c>
      <c r="AJ194" s="109">
        <f t="shared" si="25"/>
        <v>0.10367999999999998</v>
      </c>
      <c r="AK194" s="110" t="str">
        <f>+IF(AL194&lt;=datos!$AD$11,datos!$AC$11,IF(AL194&lt;=datos!$AD$12,datos!$AC$12,IF(AL194&lt;=datos!$AD$13,datos!$AC$13,IF(AL194&lt;=datos!$AD$14,datos!$AC$14,IF(AL194&lt;=datos!$AD$15,datos!$AC$15,"")))))</f>
        <v>Mayor</v>
      </c>
      <c r="AL194" s="109">
        <f t="shared" si="26"/>
        <v>0.8</v>
      </c>
      <c r="AM194" s="110" t="str">
        <f ca="1" t="shared" si="24"/>
        <v>Alto</v>
      </c>
      <c r="AN194" s="146"/>
      <c r="AO194" s="148"/>
      <c r="AP194" s="150"/>
      <c r="AQ194" s="152"/>
    </row>
    <row r="195" spans="1:43" ht="15" customHeight="1" thickBot="1">
      <c r="A195" s="183"/>
      <c r="B195" s="184"/>
      <c r="C195" s="184"/>
      <c r="D195" s="185"/>
      <c r="E195" s="184"/>
      <c r="F195" s="184"/>
      <c r="G195" s="184"/>
      <c r="H195" s="184"/>
      <c r="I195" s="184"/>
      <c r="J195" s="184"/>
      <c r="K195" s="184"/>
      <c r="L195" s="186"/>
      <c r="M195" s="182"/>
      <c r="N195" s="187"/>
      <c r="O195" s="188"/>
      <c r="P195" s="177"/>
      <c r="Q195" s="184"/>
      <c r="R195" s="176"/>
      <c r="S195" s="177" t="e">
        <f>IF(OR(#REF!=datos!$AB$10,#REF!=datos!$AB$16),"",VLOOKUP(#REF!,datos!$AA$10:$AC$21,3,0))</f>
        <v>#REF!</v>
      </c>
      <c r="T195" s="178"/>
      <c r="U195" s="97">
        <v>5</v>
      </c>
      <c r="V195" s="86" t="s">
        <v>1838</v>
      </c>
      <c r="W195" s="85" t="s">
        <v>1839</v>
      </c>
      <c r="X195" s="85" t="s">
        <v>1445</v>
      </c>
      <c r="Y195" s="85" t="s">
        <v>1861</v>
      </c>
      <c r="Z195" s="85" t="s">
        <v>1862</v>
      </c>
      <c r="AA195" s="85" t="s">
        <v>1863</v>
      </c>
      <c r="AB195" s="85" t="s">
        <v>1864</v>
      </c>
      <c r="AC195" s="85" t="s">
        <v>1865</v>
      </c>
      <c r="AD195" s="85" t="s">
        <v>1866</v>
      </c>
      <c r="AE195" s="93" t="str">
        <f>IF(AF195="","",VLOOKUP(AF195,datos!$AT$6:$AU$9,2,0))</f>
        <v>Probabilidad</v>
      </c>
      <c r="AF195" s="86" t="s">
        <v>80</v>
      </c>
      <c r="AG195" s="8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Muy Baja</v>
      </c>
      <c r="AJ195" s="111">
        <f t="shared" si="25"/>
        <v>0.062207999999999986</v>
      </c>
      <c r="AK195" s="112" t="str">
        <f>+IF(AL195&lt;=datos!$AD$11,datos!$AC$11,IF(AL195&lt;=datos!$AD$12,datos!$AC$12,IF(AL195&lt;=datos!$AD$13,datos!$AC$13,IF(AL195&lt;=datos!$AD$14,datos!$AC$14,IF(AL195&lt;=datos!$AD$15,datos!$AC$15,"")))))</f>
        <v>Mayor</v>
      </c>
      <c r="AL195" s="111">
        <f t="shared" si="26"/>
        <v>0.8</v>
      </c>
      <c r="AM195" s="112" t="str">
        <f ca="1" t="shared" si="24"/>
        <v>Alto</v>
      </c>
      <c r="AN195" s="179"/>
      <c r="AO195" s="180"/>
      <c r="AP195" s="181"/>
      <c r="AQ195" s="182"/>
    </row>
    <row r="196" spans="1:43" ht="216.75" thickBot="1">
      <c r="A196" s="132">
        <v>88</v>
      </c>
      <c r="B196" s="84" t="s">
        <v>37</v>
      </c>
      <c r="C196" s="84" t="s">
        <v>1830</v>
      </c>
      <c r="D196" s="92" t="str">
        <f>_xlfn.IFERROR(VLOOKUP(B196,datos!$B$1:$C$21,2,0),"")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6" s="84" t="s">
        <v>55</v>
      </c>
      <c r="F196" s="84" t="s">
        <v>1867</v>
      </c>
      <c r="G196" s="84" t="s">
        <v>1868</v>
      </c>
      <c r="H196" s="84" t="s">
        <v>194</v>
      </c>
      <c r="I196" s="84" t="s">
        <v>238</v>
      </c>
      <c r="J196" s="84" t="s">
        <v>1869</v>
      </c>
      <c r="K196" s="84" t="s">
        <v>162</v>
      </c>
      <c r="L196" s="133" t="s">
        <v>167</v>
      </c>
      <c r="M196" s="121" t="s">
        <v>12</v>
      </c>
      <c r="N196" s="134">
        <v>172</v>
      </c>
      <c r="O196" s="130" t="str">
        <f>_xlfn.IFERROR(VLOOKUP(P196,datos!$AC$2:$AE$7,3,0),"")</f>
        <v>Media</v>
      </c>
      <c r="P196" s="123">
        <f>+IF(OR(N196="",N196=0),"",IF(N196&lt;=datos!$AD$3,datos!$AC$3,IF(AND(N196&gt;datos!$AD$3,N196&lt;=datos!$AD$4),datos!$AC$4,IF(AND(N196&gt;datos!$AD$4,N196&lt;=datos!$AD$5),datos!$AC$5,IF(AND(N196&gt;datos!$AD$5,N196&lt;=datos!$AD$6),datos!$AC$6,IF(N196&gt;datos!$AD$7,datos!$AC$7,0))))))</f>
        <v>0.6</v>
      </c>
      <c r="Q196" s="84" t="s">
        <v>144</v>
      </c>
      <c r="R196" s="125" t="str">
        <f>_xlfn.IFERROR(VLOOKUP(Q196,datos!$AB$10:$AC$21,2,0),"")</f>
        <v>Leve</v>
      </c>
      <c r="S196" s="123">
        <f>_xlfn.IFERROR(IF(OR(Q196=datos!$AB$10,Q196=datos!$AB$16),"",VLOOKUP(Q196,datos!$AB$10:$AD$21,3,0)),"")</f>
        <v>0.2</v>
      </c>
      <c r="T196" s="126" t="str">
        <f aca="true" ca="1" t="shared" si="27" ref="T196:T208">_xlfn.IFERROR(INDIRECT("datos!"&amp;HLOOKUP(R196,calculo_imp,2,FALSE)&amp;VLOOKUP(O196,calculo_prob,2,FALSE)),"")</f>
        <v>Moderado</v>
      </c>
      <c r="U196" s="95">
        <v>1</v>
      </c>
      <c r="V196" s="84" t="s">
        <v>1904</v>
      </c>
      <c r="W196" s="83" t="s">
        <v>1905</v>
      </c>
      <c r="X196" s="83" t="s">
        <v>1906</v>
      </c>
      <c r="Y196" s="83" t="s">
        <v>1907</v>
      </c>
      <c r="Z196" s="83" t="s">
        <v>1908</v>
      </c>
      <c r="AA196" s="83" t="s">
        <v>1909</v>
      </c>
      <c r="AB196" s="83" t="s">
        <v>1910</v>
      </c>
      <c r="AC196" s="83" t="s">
        <v>1911</v>
      </c>
      <c r="AD196" s="83" t="s">
        <v>372</v>
      </c>
      <c r="AE196" s="92" t="str">
        <f>IF(AF196="","",VLOOKUP(AF196,datos!$AT$6:$AU$9,2,0))</f>
        <v>Probabilidad</v>
      </c>
      <c r="AF196" s="84" t="s">
        <v>80</v>
      </c>
      <c r="AG196" s="84" t="s">
        <v>84</v>
      </c>
      <c r="AH196" s="87">
        <f>IF(AND(AF196="",AG196=""),"",IF(AF196="",0,VLOOKUP(AF196,datos!$AP$3:$AR$7,3,0))+IF(AG196="",0,VLOOKUP(AG196,datos!$AP$3:$AR$7,3,0)))</f>
        <v>0.4</v>
      </c>
      <c r="AI196" s="113" t="str">
        <f>IF(OR(AJ196="",AJ196=0),"",IF(AJ196&lt;=datos!$AC$3,datos!$AE$3,IF(AJ196&lt;=datos!$AC$4,datos!$AE$4,IF(AJ196&lt;=datos!$AC$5,datos!$AE$5,IF(AJ196&lt;=datos!$AC$6,datos!$AE$6,IF(AJ196&lt;=datos!$AC$7,datos!$AE$7,""))))))</f>
        <v>Baja</v>
      </c>
      <c r="AJ196" s="106">
        <f t="shared" si="25"/>
        <v>0.36</v>
      </c>
      <c r="AK196" s="107" t="str">
        <f>+IF(AL196&lt;=datos!$AD$11,datos!$AC$11,IF(AL196&lt;=datos!$AD$12,datos!$AC$12,IF(AL196&lt;=datos!$AD$13,datos!$AC$13,IF(AL196&lt;=datos!$AD$14,datos!$AC$14,IF(AL196&lt;=datos!$AD$15,datos!$AC$15,"")))))</f>
        <v>Leve</v>
      </c>
      <c r="AL196" s="106">
        <f t="shared" si="26"/>
        <v>0.2</v>
      </c>
      <c r="AM196" s="107" t="str">
        <f ca="1" t="shared" si="24"/>
        <v>Bajo</v>
      </c>
      <c r="AN196" s="139" t="s">
        <v>92</v>
      </c>
      <c r="AO196" s="137" t="s">
        <v>1993</v>
      </c>
      <c r="AP196" s="138">
        <v>44957</v>
      </c>
      <c r="AQ196" s="121" t="s">
        <v>1994</v>
      </c>
    </row>
    <row r="197" spans="1:43" ht="216.75" thickBot="1">
      <c r="A197" s="132">
        <v>89</v>
      </c>
      <c r="B197" s="84" t="s">
        <v>37</v>
      </c>
      <c r="C197" s="84" t="s">
        <v>1830</v>
      </c>
      <c r="D197" s="92" t="str">
        <f>_xlfn.IFERROR(VLOOKUP(B197,datos!$B$1:$C$21,2,0),"")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7" s="84" t="s">
        <v>55</v>
      </c>
      <c r="F197" s="84" t="s">
        <v>1870</v>
      </c>
      <c r="G197" s="84" t="s">
        <v>1871</v>
      </c>
      <c r="H197" s="84" t="s">
        <v>194</v>
      </c>
      <c r="I197" s="84" t="s">
        <v>238</v>
      </c>
      <c r="J197" s="84" t="s">
        <v>1872</v>
      </c>
      <c r="K197" s="84" t="s">
        <v>162</v>
      </c>
      <c r="L197" s="133" t="s">
        <v>167</v>
      </c>
      <c r="M197" s="121" t="s">
        <v>12</v>
      </c>
      <c r="N197" s="134">
        <v>105</v>
      </c>
      <c r="O197" s="130" t="str">
        <f>_xlfn.IFERROR(VLOOKUP(P197,datos!$AC$2:$AE$7,3,0),"")</f>
        <v>Media</v>
      </c>
      <c r="P197" s="123">
        <f>+IF(OR(N197="",N197=0),"",IF(N197&lt;=datos!$AD$3,datos!$AC$3,IF(AND(N197&gt;datos!$AD$3,N197&lt;=datos!$AD$4),datos!$AC$4,IF(AND(N197&gt;datos!$AD$4,N197&lt;=datos!$AD$5),datos!$AC$5,IF(AND(N197&gt;datos!$AD$5,N197&lt;=datos!$AD$6),datos!$AC$6,IF(N197&gt;datos!$AD$7,datos!$AC$7,0))))))</f>
        <v>0.6</v>
      </c>
      <c r="Q197" s="84" t="s">
        <v>144</v>
      </c>
      <c r="R197" s="125" t="str">
        <f>_xlfn.IFERROR(VLOOKUP(Q197,datos!$AB$10:$AC$21,2,0),"")</f>
        <v>Leve</v>
      </c>
      <c r="S197" s="123">
        <f>_xlfn.IFERROR(IF(OR(Q197=datos!$AB$10,Q197=datos!$AB$16),"",VLOOKUP(Q197,datos!$AB$10:$AD$21,3,0)),"")</f>
        <v>0.2</v>
      </c>
      <c r="T197" s="126" t="str">
        <f ca="1" t="shared" si="27"/>
        <v>Moderado</v>
      </c>
      <c r="U197" s="95">
        <v>1</v>
      </c>
      <c r="V197" s="84" t="s">
        <v>1912</v>
      </c>
      <c r="W197" s="83" t="s">
        <v>1913</v>
      </c>
      <c r="X197" s="83" t="s">
        <v>1914</v>
      </c>
      <c r="Y197" s="83" t="s">
        <v>1915</v>
      </c>
      <c r="Z197" s="83" t="s">
        <v>1916</v>
      </c>
      <c r="AA197" s="83" t="s">
        <v>1917</v>
      </c>
      <c r="AB197" s="83" t="s">
        <v>1918</v>
      </c>
      <c r="AC197" s="83" t="s">
        <v>1919</v>
      </c>
      <c r="AD197" s="83" t="s">
        <v>1920</v>
      </c>
      <c r="AE197" s="92" t="str">
        <f>IF(AF197="","",VLOOKUP(AF197,datos!$AT$6:$AU$9,2,0))</f>
        <v>Probabilidad</v>
      </c>
      <c r="AF197" s="84" t="s">
        <v>80</v>
      </c>
      <c r="AG197" s="84" t="s">
        <v>84</v>
      </c>
      <c r="AH197" s="87">
        <f>IF(AND(AF197="",AG197=""),"",IF(AF197="",0,VLOOKUP(AF197,datos!$AP$3:$AR$7,3,0))+IF(AG197="",0,VLOOKUP(AG197,datos!$AP$3:$AR$7,3,0)))</f>
        <v>0.4</v>
      </c>
      <c r="AI197" s="113" t="str">
        <f>IF(OR(AJ197="",AJ197=0),"",IF(AJ197&lt;=datos!$AC$3,datos!$AE$3,IF(AJ197&lt;=datos!$AC$4,datos!$AE$4,IF(AJ197&lt;=datos!$AC$5,datos!$AE$5,IF(AJ197&lt;=datos!$AC$6,datos!$AE$6,IF(AJ197&lt;=datos!$AC$7,datos!$AE$7,""))))))</f>
        <v>Baja</v>
      </c>
      <c r="AJ197" s="106">
        <f>IF(AE197="","",IF(U197=1,IF(AE197="Probabilidad",P197-(P197*AH197),P197),IF(AE197="Probabilidad",#REF!-(#REF!*AH197),#REF!)))</f>
        <v>0.36</v>
      </c>
      <c r="AK197" s="107" t="str">
        <f>+IF(AL197&lt;=datos!$AD$11,datos!$AC$11,IF(AL197&lt;=datos!$AD$12,datos!$AC$12,IF(AL197&lt;=datos!$AD$13,datos!$AC$13,IF(AL197&lt;=datos!$AD$14,datos!$AC$14,IF(AL197&lt;=datos!$AD$15,datos!$AC$15,"")))))</f>
        <v>Leve</v>
      </c>
      <c r="AL197" s="106">
        <f>IF(AE197="","",IF(U197=1,IF(AE197="Impacto",S197-(S197*AH197),S197),IF(AE197="Impacto",#REF!-(#REF!*AH197),#REF!)))</f>
        <v>0.2</v>
      </c>
      <c r="AM197" s="107" t="str">
        <f ca="1">_xlfn.IFERROR(INDIRECT("datos!"&amp;HLOOKUP(AK197,calculo_imp,2,FALSE)&amp;VLOOKUP(AI197,calculo_prob,2,FALSE)),"")</f>
        <v>Bajo</v>
      </c>
      <c r="AN197" s="139" t="s">
        <v>92</v>
      </c>
      <c r="AO197" s="137" t="s">
        <v>1995</v>
      </c>
      <c r="AP197" s="138">
        <v>44957</v>
      </c>
      <c r="AQ197" s="121" t="s">
        <v>1996</v>
      </c>
    </row>
    <row r="198" spans="1:43" ht="216.75" thickBot="1">
      <c r="A198" s="132">
        <v>90</v>
      </c>
      <c r="B198" s="84" t="s">
        <v>37</v>
      </c>
      <c r="C198" s="84" t="s">
        <v>207</v>
      </c>
      <c r="D198" s="92" t="str">
        <f>_xlfn.IFERROR(VLOOKUP(B198,datos!$B$1:$C$21,2,0),"")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8" s="84" t="s">
        <v>54</v>
      </c>
      <c r="F198" s="84" t="s">
        <v>1873</v>
      </c>
      <c r="G198" s="84" t="s">
        <v>1874</v>
      </c>
      <c r="H198" s="84" t="s">
        <v>194</v>
      </c>
      <c r="I198" s="84" t="s">
        <v>238</v>
      </c>
      <c r="J198" s="84" t="s">
        <v>1875</v>
      </c>
      <c r="K198" s="84" t="s">
        <v>162</v>
      </c>
      <c r="L198" s="133" t="s">
        <v>167</v>
      </c>
      <c r="M198" s="121" t="s">
        <v>12</v>
      </c>
      <c r="N198" s="134">
        <v>23</v>
      </c>
      <c r="O198" s="130" t="str">
        <f>_xlfn.IFERROR(VLOOKUP(P198,datos!$AC$2:$AE$7,3,0),"")</f>
        <v>Baja</v>
      </c>
      <c r="P198" s="123">
        <f>+IF(OR(N198="",N198=0),"",IF(N198&lt;=datos!$AD$3,datos!$AC$3,IF(AND(N198&gt;datos!$AD$3,N198&lt;=datos!$AD$4),datos!$AC$4,IF(AND(N198&gt;datos!$AD$4,N198&lt;=datos!$AD$5),datos!$AC$5,IF(AND(N198&gt;datos!$AD$5,N198&lt;=datos!$AD$6),datos!$AC$6,IF(N198&gt;datos!$AD$7,datos!$AC$7,0))))))</f>
        <v>0.4</v>
      </c>
      <c r="Q198" s="84" t="s">
        <v>144</v>
      </c>
      <c r="R198" s="125" t="str">
        <f>_xlfn.IFERROR(VLOOKUP(Q198,datos!$AB$10:$AC$21,2,0),"")</f>
        <v>Leve</v>
      </c>
      <c r="S198" s="123">
        <f>_xlfn.IFERROR(IF(OR(Q198=datos!$AB$10,Q198=datos!$AB$16),"",VLOOKUP(Q198,datos!$AB$10:$AD$21,3,0)),"")</f>
        <v>0.2</v>
      </c>
      <c r="T198" s="126" t="str">
        <f ca="1" t="shared" si="27"/>
        <v>Bajo</v>
      </c>
      <c r="U198" s="95">
        <v>1</v>
      </c>
      <c r="V198" s="84" t="s">
        <v>1921</v>
      </c>
      <c r="W198" s="83" t="s">
        <v>1922</v>
      </c>
      <c r="X198" s="83" t="s">
        <v>1923</v>
      </c>
      <c r="Y198" s="83" t="s">
        <v>1924</v>
      </c>
      <c r="Z198" s="83" t="s">
        <v>1925</v>
      </c>
      <c r="AA198" s="83" t="s">
        <v>1926</v>
      </c>
      <c r="AB198" s="83" t="s">
        <v>1927</v>
      </c>
      <c r="AC198" s="83" t="s">
        <v>1928</v>
      </c>
      <c r="AD198" s="83" t="s">
        <v>1920</v>
      </c>
      <c r="AE198" s="92" t="str">
        <f>IF(AF198="","",VLOOKUP(AF198,datos!$AT$6:$AU$9,2,0))</f>
        <v>Probabilidad</v>
      </c>
      <c r="AF198" s="84" t="s">
        <v>80</v>
      </c>
      <c r="AG198" s="84" t="s">
        <v>84</v>
      </c>
      <c r="AH198" s="87">
        <f>IF(AND(AF198="",AG198=""),"",IF(AF198="",0,VLOOKUP(AF198,datos!$AP$3:$AR$7,3,0))+IF(AG198="",0,VLOOKUP(AG198,datos!$AP$3:$AR$7,3,0)))</f>
        <v>0.4</v>
      </c>
      <c r="AI198" s="113" t="str">
        <f>IF(OR(AJ198="",AJ198=0),"",IF(AJ198&lt;=datos!$AC$3,datos!$AE$3,IF(AJ198&lt;=datos!$AC$4,datos!$AE$4,IF(AJ198&lt;=datos!$AC$5,datos!$AE$5,IF(AJ198&lt;=datos!$AC$6,datos!$AE$6,IF(AJ198&lt;=datos!$AC$7,datos!$AE$7,""))))))</f>
        <v>Baja</v>
      </c>
      <c r="AJ198" s="106">
        <f>IF(AE198="","",IF(U198=1,IF(AE198="Probabilidad",P198-(P198*AH198),P198),IF(AE198="Probabilidad",#REF!-(#REF!*AH198),#REF!)))</f>
        <v>0.24</v>
      </c>
      <c r="AK198" s="107" t="str">
        <f>+IF(AL198&lt;=datos!$AD$11,datos!$AC$11,IF(AL198&lt;=datos!$AD$12,datos!$AC$12,IF(AL198&lt;=datos!$AD$13,datos!$AC$13,IF(AL198&lt;=datos!$AD$14,datos!$AC$14,IF(AL198&lt;=datos!$AD$15,datos!$AC$15,"")))))</f>
        <v>Leve</v>
      </c>
      <c r="AL198" s="106">
        <f>IF(AE198="","",IF(U198=1,IF(AE198="Impacto",S198-(S198*AH198),S198),IF(AE198="Impacto",#REF!-(#REF!*AH198),#REF!)))</f>
        <v>0.2</v>
      </c>
      <c r="AM198" s="107" t="str">
        <f ca="1">_xlfn.IFERROR(INDIRECT("datos!"&amp;HLOOKUP(AK198,calculo_imp,2,FALSE)&amp;VLOOKUP(AI198,calculo_prob,2,FALSE)),"")</f>
        <v>Bajo</v>
      </c>
      <c r="AN198" s="139" t="s">
        <v>92</v>
      </c>
      <c r="AO198" s="137" t="s">
        <v>1997</v>
      </c>
      <c r="AP198" s="138">
        <v>44926</v>
      </c>
      <c r="AQ198" s="121" t="s">
        <v>1996</v>
      </c>
    </row>
    <row r="199" spans="1:43" ht="216.75" thickBot="1">
      <c r="A199" s="127">
        <v>91</v>
      </c>
      <c r="B199" s="82" t="s">
        <v>37</v>
      </c>
      <c r="C199" s="84" t="s">
        <v>207</v>
      </c>
      <c r="D199" s="92" t="str">
        <f>_xlfn.IFERROR(VLOOKUP(B199,datos!$B$1:$C$21,2,0),"")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9" s="82" t="s">
        <v>55</v>
      </c>
      <c r="F199" s="82" t="s">
        <v>1876</v>
      </c>
      <c r="G199" s="82" t="s">
        <v>1877</v>
      </c>
      <c r="H199" s="84" t="s">
        <v>194</v>
      </c>
      <c r="I199" s="84" t="s">
        <v>238</v>
      </c>
      <c r="J199" s="82" t="s">
        <v>1878</v>
      </c>
      <c r="K199" s="82" t="s">
        <v>162</v>
      </c>
      <c r="L199" s="128" t="s">
        <v>167</v>
      </c>
      <c r="M199" s="122" t="s">
        <v>12</v>
      </c>
      <c r="N199" s="129">
        <v>18</v>
      </c>
      <c r="O199" s="135" t="str">
        <f>_xlfn.IFERROR(VLOOKUP(P199,datos!$AC$2:$AE$7,3,0),"")</f>
        <v>Baja</v>
      </c>
      <c r="P199" s="131">
        <f>+IF(OR(N199="",N199=0),"",IF(N199&lt;=datos!$AD$3,datos!$AC$3,IF(AND(N199&gt;datos!$AD$3,N199&lt;=datos!$AD$4),datos!$AC$4,IF(AND(N199&gt;datos!$AD$4,N199&lt;=datos!$AD$5),datos!$AC$5,IF(AND(N199&gt;datos!$AD$5,N199&lt;=datos!$AD$6),datos!$AC$6,IF(N199&gt;datos!$AD$7,datos!$AC$7,0))))))</f>
        <v>0.4</v>
      </c>
      <c r="Q199" s="82" t="s">
        <v>144</v>
      </c>
      <c r="R199" s="136" t="str">
        <f>_xlfn.IFERROR(VLOOKUP(Q199,datos!$AB$10:$AC$21,2,0),"")</f>
        <v>Leve</v>
      </c>
      <c r="S199" s="131">
        <f>_xlfn.IFERROR(IF(OR(Q199=datos!$AB$10,Q199=datos!$AB$16),"",VLOOKUP(Q199,datos!$AB$10:$AD$21,3,0)),"")</f>
        <v>0.2</v>
      </c>
      <c r="T199" s="124" t="str">
        <f ca="1" t="shared" si="27"/>
        <v>Bajo</v>
      </c>
      <c r="U199" s="98">
        <v>1</v>
      </c>
      <c r="V199" s="82" t="s">
        <v>1929</v>
      </c>
      <c r="W199" s="81" t="s">
        <v>1930</v>
      </c>
      <c r="X199" s="81" t="s">
        <v>896</v>
      </c>
      <c r="Y199" s="81" t="s">
        <v>1931</v>
      </c>
      <c r="Z199" s="81" t="s">
        <v>1932</v>
      </c>
      <c r="AA199" s="81" t="s">
        <v>1933</v>
      </c>
      <c r="AB199" s="81" t="s">
        <v>1934</v>
      </c>
      <c r="AC199" s="81" t="s">
        <v>1935</v>
      </c>
      <c r="AD199" s="81" t="s">
        <v>1920</v>
      </c>
      <c r="AE199" s="90" t="str">
        <f>IF(AF199="","",VLOOKUP(AF199,datos!$AT$6:$AU$9,2,0))</f>
        <v>Probabilidad</v>
      </c>
      <c r="AF199" s="82" t="s">
        <v>80</v>
      </c>
      <c r="AG199" s="82" t="s">
        <v>84</v>
      </c>
      <c r="AH199" s="87">
        <f>IF(AND(AF199="",AG199=""),"",IF(AF199="",0,VLOOKUP(AF199,datos!$AP$3:$AR$7,3,0))+IF(AG199="",0,VLOOKUP(AG199,datos!$AP$3:$AR$7,3,0)))</f>
        <v>0.4</v>
      </c>
      <c r="AI199" s="113" t="str">
        <f>IF(OR(AJ199="",AJ199=0),"",IF(AJ199&lt;=datos!$AC$3,datos!$AE$3,IF(AJ199&lt;=datos!$AC$4,datos!$AE$4,IF(AJ199&lt;=datos!$AC$5,datos!$AE$5,IF(AJ199&lt;=datos!$AC$6,datos!$AE$6,IF(AJ199&lt;=datos!$AC$7,datos!$AE$7,""))))))</f>
        <v>Baja</v>
      </c>
      <c r="AJ199" s="106">
        <f>IF(AE199="","",IF(U199=1,IF(AE199="Probabilidad",P199-(P199*AH199),P199),IF(AE199="Probabilidad",#REF!-(#REF!*AH199),#REF!)))</f>
        <v>0.24</v>
      </c>
      <c r="AK199" s="107" t="str">
        <f>+IF(AL199&lt;=datos!$AD$11,datos!$AC$11,IF(AL199&lt;=datos!$AD$12,datos!$AC$12,IF(AL199&lt;=datos!$AD$13,datos!$AC$13,IF(AL199&lt;=datos!$AD$14,datos!$AC$14,IF(AL199&lt;=datos!$AD$15,datos!$AC$15,"")))))</f>
        <v>Leve</v>
      </c>
      <c r="AL199" s="106">
        <f>IF(AE199="","",IF(U199=1,IF(AE199="Impacto",S199-(S199*AH199),S199),IF(AE199="Impacto",#REF!-(#REF!*AH199),#REF!)))</f>
        <v>0.2</v>
      </c>
      <c r="AM199" s="107" t="str">
        <f ca="1">_xlfn.IFERROR(INDIRECT("datos!"&amp;HLOOKUP(AK199,calculo_imp,2,FALSE)&amp;VLOOKUP(AI199,calculo_prob,2,FALSE)),"")</f>
        <v>Bajo</v>
      </c>
      <c r="AN199" s="139" t="s">
        <v>92</v>
      </c>
      <c r="AO199" s="137" t="s">
        <v>1998</v>
      </c>
      <c r="AP199" s="138">
        <v>44957</v>
      </c>
      <c r="AQ199" s="121" t="s">
        <v>1996</v>
      </c>
    </row>
    <row r="200" spans="1:43" ht="216.75" thickBot="1">
      <c r="A200" s="132">
        <v>92</v>
      </c>
      <c r="B200" s="84" t="s">
        <v>37</v>
      </c>
      <c r="C200" s="84" t="s">
        <v>207</v>
      </c>
      <c r="D200" s="92" t="str">
        <f>_xlfn.IFERROR(VLOOKUP(B200,datos!$B$1:$C$21,2,0),"")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0" s="84" t="s">
        <v>55</v>
      </c>
      <c r="F200" s="84" t="s">
        <v>1879</v>
      </c>
      <c r="G200" s="84" t="s">
        <v>1880</v>
      </c>
      <c r="H200" s="84" t="s">
        <v>194</v>
      </c>
      <c r="I200" s="84" t="s">
        <v>238</v>
      </c>
      <c r="J200" s="84" t="s">
        <v>1881</v>
      </c>
      <c r="K200" s="84" t="s">
        <v>162</v>
      </c>
      <c r="L200" s="133" t="s">
        <v>167</v>
      </c>
      <c r="M200" s="121" t="s">
        <v>12</v>
      </c>
      <c r="N200" s="134">
        <v>27</v>
      </c>
      <c r="O200" s="130" t="str">
        <f>_xlfn.IFERROR(VLOOKUP(P200,datos!$AC$2:$AE$7,3,0),"")</f>
        <v>Media</v>
      </c>
      <c r="P200" s="123">
        <f>+IF(OR(N200="",N200=0),"",IF(N200&lt;=datos!$AD$3,datos!$AC$3,IF(AND(N200&gt;datos!$AD$3,N200&lt;=datos!$AD$4),datos!$AC$4,IF(AND(N200&gt;datos!$AD$4,N200&lt;=datos!$AD$5),datos!$AC$5,IF(AND(N200&gt;datos!$AD$5,N200&lt;=datos!$AD$6),datos!$AC$6,IF(N200&gt;datos!$AD$7,datos!$AC$7,0))))))</f>
        <v>0.6</v>
      </c>
      <c r="Q200" s="84" t="s">
        <v>144</v>
      </c>
      <c r="R200" s="125" t="str">
        <f>_xlfn.IFERROR(VLOOKUP(Q200,datos!$AB$10:$AC$21,2,0),"")</f>
        <v>Leve</v>
      </c>
      <c r="S200" s="123">
        <f>_xlfn.IFERROR(IF(OR(Q200=datos!$AB$10,Q200=datos!$AB$16),"",VLOOKUP(Q200,datos!$AB$10:$AD$21,3,0)),"")</f>
        <v>0.2</v>
      </c>
      <c r="T200" s="126" t="str">
        <f ca="1" t="shared" si="27"/>
        <v>Moderado</v>
      </c>
      <c r="U200" s="95">
        <v>1</v>
      </c>
      <c r="V200" s="84" t="s">
        <v>1936</v>
      </c>
      <c r="W200" s="83" t="s">
        <v>1937</v>
      </c>
      <c r="X200" s="83" t="s">
        <v>909</v>
      </c>
      <c r="Y200" s="83" t="s">
        <v>1938</v>
      </c>
      <c r="Z200" s="83" t="s">
        <v>1939</v>
      </c>
      <c r="AA200" s="83" t="s">
        <v>1926</v>
      </c>
      <c r="AB200" s="83" t="s">
        <v>1940</v>
      </c>
      <c r="AC200" s="83" t="s">
        <v>1941</v>
      </c>
      <c r="AD200" s="83" t="s">
        <v>1920</v>
      </c>
      <c r="AE200" s="92" t="str">
        <f>IF(AF200="","",VLOOKUP(AF200,datos!$AT$6:$AU$9,2,0))</f>
        <v>Probabilidad</v>
      </c>
      <c r="AF200" s="84" t="s">
        <v>81</v>
      </c>
      <c r="AG200" s="84" t="s">
        <v>84</v>
      </c>
      <c r="AH200" s="87">
        <f>IF(AND(AF200="",AG200=""),"",IF(AF200="",0,VLOOKUP(AF200,datos!$AP$3:$AR$7,3,0))+IF(AG200="",0,VLOOKUP(AG200,datos!$AP$3:$AR$7,3,0)))</f>
        <v>0.3</v>
      </c>
      <c r="AI200" s="113" t="str">
        <f>IF(OR(AJ200="",AJ200=0),"",IF(AJ200&lt;=datos!$AC$3,datos!$AE$3,IF(AJ200&lt;=datos!$AC$4,datos!$AE$4,IF(AJ200&lt;=datos!$AC$5,datos!$AE$5,IF(AJ200&lt;=datos!$AC$6,datos!$AE$6,IF(AJ200&lt;=datos!$AC$7,datos!$AE$7,""))))))</f>
        <v>Media</v>
      </c>
      <c r="AJ200" s="106">
        <f>IF(AE200="","",IF(U200=1,IF(AE200="Probabilidad",P200-(P200*AH200),P200),IF(AE200="Probabilidad",#REF!-(#REF!*AH200),#REF!)))</f>
        <v>0.42</v>
      </c>
      <c r="AK200" s="107" t="str">
        <f>+IF(AL200&lt;=datos!$AD$11,datos!$AC$11,IF(AL200&lt;=datos!$AD$12,datos!$AC$12,IF(AL200&lt;=datos!$AD$13,datos!$AC$13,IF(AL200&lt;=datos!$AD$14,datos!$AC$14,IF(AL200&lt;=datos!$AD$15,datos!$AC$15,"")))))</f>
        <v>Leve</v>
      </c>
      <c r="AL200" s="106">
        <f>IF(AE200="","",IF(U200=1,IF(AE200="Impacto",S200-(S200*AH200),S200),IF(AE200="Impacto",#REF!-(#REF!*AH200),#REF!)))</f>
        <v>0.2</v>
      </c>
      <c r="AM200" s="107" t="str">
        <f ca="1">_xlfn.IFERROR(INDIRECT("datos!"&amp;HLOOKUP(AK200,calculo_imp,2,FALSE)&amp;VLOOKUP(AI200,calculo_prob,2,FALSE)),"")</f>
        <v>Moderado</v>
      </c>
      <c r="AN200" s="139" t="s">
        <v>92</v>
      </c>
      <c r="AO200" s="137" t="s">
        <v>1999</v>
      </c>
      <c r="AP200" s="138">
        <v>44957</v>
      </c>
      <c r="AQ200" s="121" t="s">
        <v>1996</v>
      </c>
    </row>
    <row r="201" spans="1:43" ht="216.75" thickBot="1">
      <c r="A201" s="132">
        <v>93</v>
      </c>
      <c r="B201" s="84" t="s">
        <v>37</v>
      </c>
      <c r="C201" s="84" t="s">
        <v>207</v>
      </c>
      <c r="D201" s="92" t="str">
        <f>_xlfn.IFERROR(VLOOKUP(B201,datos!$B$1:$C$21,2,0),"")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1" s="84" t="s">
        <v>55</v>
      </c>
      <c r="F201" s="84" t="s">
        <v>1882</v>
      </c>
      <c r="G201" s="84" t="s">
        <v>1883</v>
      </c>
      <c r="H201" s="84" t="s">
        <v>194</v>
      </c>
      <c r="I201" s="84" t="s">
        <v>238</v>
      </c>
      <c r="J201" s="84" t="s">
        <v>1884</v>
      </c>
      <c r="K201" s="84" t="s">
        <v>162</v>
      </c>
      <c r="L201" s="133" t="s">
        <v>167</v>
      </c>
      <c r="M201" s="121" t="s">
        <v>12</v>
      </c>
      <c r="N201" s="134">
        <v>61</v>
      </c>
      <c r="O201" s="130" t="str">
        <f>_xlfn.IFERROR(VLOOKUP(P201,datos!$AC$2:$AE$7,3,0),"")</f>
        <v>Media</v>
      </c>
      <c r="P201" s="123">
        <f>+IF(OR(N201="",N201=0),"",IF(N201&lt;=datos!$AD$3,datos!$AC$3,IF(AND(N201&gt;datos!$AD$3,N201&lt;=datos!$AD$4),datos!$AC$4,IF(AND(N201&gt;datos!$AD$4,N201&lt;=datos!$AD$5),datos!$AC$5,IF(AND(N201&gt;datos!$AD$5,N201&lt;=datos!$AD$6),datos!$AC$6,IF(N201&gt;datos!$AD$7,datos!$AC$7,0))))))</f>
        <v>0.6</v>
      </c>
      <c r="Q201" s="84" t="s">
        <v>72</v>
      </c>
      <c r="R201" s="125" t="str">
        <f>_xlfn.IFERROR(VLOOKUP(Q201,datos!$AB$10:$AC$21,2,0),"")</f>
        <v>Moderado</v>
      </c>
      <c r="S201" s="123">
        <f>_xlfn.IFERROR(IF(OR(Q201=datos!$AB$10,Q201=datos!$AB$16),"",VLOOKUP(Q201,datos!$AB$10:$AD$21,3,0)),"")</f>
        <v>0.6</v>
      </c>
      <c r="T201" s="126" t="str">
        <f ca="1" t="shared" si="27"/>
        <v>Moderado</v>
      </c>
      <c r="U201" s="95">
        <v>1</v>
      </c>
      <c r="V201" s="84" t="s">
        <v>1942</v>
      </c>
      <c r="W201" s="83" t="s">
        <v>1943</v>
      </c>
      <c r="X201" s="83" t="s">
        <v>896</v>
      </c>
      <c r="Y201" s="83" t="s">
        <v>1944</v>
      </c>
      <c r="Z201" s="83" t="s">
        <v>1945</v>
      </c>
      <c r="AA201" s="83" t="s">
        <v>1946</v>
      </c>
      <c r="AB201" s="83" t="s">
        <v>1947</v>
      </c>
      <c r="AC201" s="83" t="s">
        <v>1948</v>
      </c>
      <c r="AD201" s="83" t="s">
        <v>372</v>
      </c>
      <c r="AE201" s="92" t="str">
        <f>IF(AF201="","",VLOOKUP(AF201,datos!$AT$6:$AU$9,2,0))</f>
        <v>Probabilidad</v>
      </c>
      <c r="AF201" s="84" t="s">
        <v>80</v>
      </c>
      <c r="AG201" s="84" t="s">
        <v>84</v>
      </c>
      <c r="AH201" s="87">
        <f>IF(AND(AF201="",AG201=""),"",IF(AF201="",0,VLOOKUP(AF201,datos!$AP$3:$AR$7,3,0))+IF(AG201="",0,VLOOKUP(AG201,datos!$AP$3:$AR$7,3,0)))</f>
        <v>0.4</v>
      </c>
      <c r="AI201" s="113" t="str">
        <f>IF(OR(AJ201="",AJ201=0),"",IF(AJ201&lt;=datos!$AC$3,datos!$AE$3,IF(AJ201&lt;=datos!$AC$4,datos!$AE$4,IF(AJ201&lt;=datos!$AC$5,datos!$AE$5,IF(AJ201&lt;=datos!$AC$6,datos!$AE$6,IF(AJ201&lt;=datos!$AC$7,datos!$AE$7,""))))))</f>
        <v>Baja</v>
      </c>
      <c r="AJ201" s="106">
        <f>IF(AE201="","",IF(U201=1,IF(AE201="Probabilidad",P201-(P201*AH201),P201),IF(AE201="Probabilidad",#REF!-(#REF!*AH201),#REF!)))</f>
        <v>0.36</v>
      </c>
      <c r="AK201" s="107" t="str">
        <f>+IF(AL201&lt;=datos!$AD$11,datos!$AC$11,IF(AL201&lt;=datos!$AD$12,datos!$AC$12,IF(AL201&lt;=datos!$AD$13,datos!$AC$13,IF(AL201&lt;=datos!$AD$14,datos!$AC$14,IF(AL201&lt;=datos!$AD$15,datos!$AC$15,"")))))</f>
        <v>Moderado</v>
      </c>
      <c r="AL201" s="106">
        <f>IF(AE201="","",IF(U201=1,IF(AE201="Impacto",S201-(S201*AH201),S201),IF(AE201="Impacto",#REF!-(#REF!*AH201),#REF!)))</f>
        <v>0.6</v>
      </c>
      <c r="AM201" s="107" t="str">
        <f ca="1">_xlfn.IFERROR(INDIRECT("datos!"&amp;HLOOKUP(AK201,calculo_imp,2,FALSE)&amp;VLOOKUP(AI201,calculo_prob,2,FALSE)),"")</f>
        <v>Moderado</v>
      </c>
      <c r="AN201" s="139" t="s">
        <v>92</v>
      </c>
      <c r="AO201" s="137" t="s">
        <v>2000</v>
      </c>
      <c r="AP201" s="138">
        <v>44957</v>
      </c>
      <c r="AQ201" s="121" t="s">
        <v>1994</v>
      </c>
    </row>
    <row r="202" spans="1:43" ht="216.75" thickBot="1">
      <c r="A202" s="132">
        <v>94</v>
      </c>
      <c r="B202" s="84" t="s">
        <v>37</v>
      </c>
      <c r="C202" s="84" t="s">
        <v>207</v>
      </c>
      <c r="D202" s="92" t="str">
        <f>_xlfn.IFERROR(VLOOKUP(B202,datos!$B$1:$C$21,2,0),"")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2" s="84" t="s">
        <v>54</v>
      </c>
      <c r="F202" s="84" t="s">
        <v>1885</v>
      </c>
      <c r="G202" s="84" t="s">
        <v>1886</v>
      </c>
      <c r="H202" s="84" t="s">
        <v>193</v>
      </c>
      <c r="I202" s="84" t="s">
        <v>1887</v>
      </c>
      <c r="J202" s="84" t="s">
        <v>1888</v>
      </c>
      <c r="K202" s="84" t="s">
        <v>162</v>
      </c>
      <c r="L202" s="133" t="s">
        <v>167</v>
      </c>
      <c r="M202" s="121" t="s">
        <v>12</v>
      </c>
      <c r="N202" s="134">
        <v>1053</v>
      </c>
      <c r="O202" s="130" t="str">
        <f>_xlfn.IFERROR(VLOOKUP(P202,datos!$AC$2:$AE$7,3,0),"")</f>
        <v>Alta</v>
      </c>
      <c r="P202" s="123">
        <f>+IF(OR(N202="",N202=0),"",IF(N202&lt;=datos!$AD$3,datos!$AC$3,IF(AND(N202&gt;datos!$AD$3,N202&lt;=datos!$AD$4),datos!$AC$4,IF(AND(N202&gt;datos!$AD$4,N202&lt;=datos!$AD$5),datos!$AC$5,IF(AND(N202&gt;datos!$AD$5,N202&lt;=datos!$AD$6),datos!$AC$6,IF(N202&gt;datos!$AD$7,datos!$AC$7,0))))))</f>
        <v>0.8</v>
      </c>
      <c r="Q202" s="84" t="s">
        <v>144</v>
      </c>
      <c r="R202" s="125" t="str">
        <f>_xlfn.IFERROR(VLOOKUP(Q202,datos!$AB$10:$AC$21,2,0),"")</f>
        <v>Leve</v>
      </c>
      <c r="S202" s="123">
        <f>_xlfn.IFERROR(IF(OR(Q202=datos!$AB$10,Q202=datos!$AB$16),"",VLOOKUP(Q202,datos!$AB$10:$AD$21,3,0)),"")</f>
        <v>0.2</v>
      </c>
      <c r="T202" s="126" t="str">
        <f ca="1" t="shared" si="27"/>
        <v>Moderado</v>
      </c>
      <c r="U202" s="95">
        <v>1</v>
      </c>
      <c r="V202" s="84" t="s">
        <v>1949</v>
      </c>
      <c r="W202" s="83" t="s">
        <v>1950</v>
      </c>
      <c r="X202" s="83" t="s">
        <v>1951</v>
      </c>
      <c r="Y202" s="83" t="s">
        <v>1952</v>
      </c>
      <c r="Z202" s="83" t="s">
        <v>1953</v>
      </c>
      <c r="AA202" s="83" t="s">
        <v>1954</v>
      </c>
      <c r="AB202" s="83" t="s">
        <v>1955</v>
      </c>
      <c r="AC202" s="83" t="s">
        <v>1949</v>
      </c>
      <c r="AD202" s="83" t="s">
        <v>372</v>
      </c>
      <c r="AE202" s="92" t="str">
        <f>IF(AF202="","",VLOOKUP(AF202,datos!$AT$6:$AU$9,2,0))</f>
        <v>Probabilidad</v>
      </c>
      <c r="AF202" s="84" t="s">
        <v>80</v>
      </c>
      <c r="AG202" s="84" t="s">
        <v>84</v>
      </c>
      <c r="AH202" s="87">
        <f>IF(AND(AF202="",AG202=""),"",IF(AF202="",0,VLOOKUP(AF202,datos!$AP$3:$AR$7,3,0))+IF(AG202="",0,VLOOKUP(AG202,datos!$AP$3:$AR$7,3,0)))</f>
        <v>0.4</v>
      </c>
      <c r="AI202" s="113" t="str">
        <f>IF(OR(AJ202="",AJ202=0),"",IF(AJ202&lt;=datos!$AC$3,datos!$AE$3,IF(AJ202&lt;=datos!$AC$4,datos!$AE$4,IF(AJ202&lt;=datos!$AC$5,datos!$AE$5,IF(AJ202&lt;=datos!$AC$6,datos!$AE$6,IF(AJ202&lt;=datos!$AC$7,datos!$AE$7,""))))))</f>
        <v>Media</v>
      </c>
      <c r="AJ202" s="106">
        <f>IF(AE202="","",IF(U202=1,IF(AE202="Probabilidad",P202-(P202*AH202),P202),IF(AE202="Probabilidad",#REF!-(#REF!*AH202),#REF!)))</f>
        <v>0.48</v>
      </c>
      <c r="AK202" s="107" t="str">
        <f>+IF(AL202&lt;=datos!$AD$11,datos!$AC$11,IF(AL202&lt;=datos!$AD$12,datos!$AC$12,IF(AL202&lt;=datos!$AD$13,datos!$AC$13,IF(AL202&lt;=datos!$AD$14,datos!$AC$14,IF(AL202&lt;=datos!$AD$15,datos!$AC$15,"")))))</f>
        <v>Leve</v>
      </c>
      <c r="AL202" s="106">
        <f>IF(AE202="","",IF(U202=1,IF(AE202="Impacto",S202-(S202*AH202),S202),IF(AE202="Impacto",#REF!-(#REF!*AH202),#REF!)))</f>
        <v>0.2</v>
      </c>
      <c r="AM202" s="107" t="str">
        <f aca="true" ca="1" t="shared" si="28" ref="AM202:AM207">_xlfn.IFERROR(INDIRECT("datos!"&amp;HLOOKUP(AK202,calculo_imp,2,FALSE)&amp;VLOOKUP(AI202,calculo_prob,2,FALSE)),"")</f>
        <v>Moderado</v>
      </c>
      <c r="AN202" s="139" t="s">
        <v>92</v>
      </c>
      <c r="AO202" s="137" t="s">
        <v>2001</v>
      </c>
      <c r="AP202" s="138">
        <v>44957</v>
      </c>
      <c r="AQ202" s="121" t="s">
        <v>1996</v>
      </c>
    </row>
    <row r="203" spans="1:43" ht="216.75" thickBot="1">
      <c r="A203" s="132">
        <v>95</v>
      </c>
      <c r="B203" s="84" t="s">
        <v>37</v>
      </c>
      <c r="C203" s="84" t="s">
        <v>1830</v>
      </c>
      <c r="D203" s="92" t="str">
        <f>_xlfn.IFERROR(VLOOKUP(B203,datos!$B$1:$C$21,2,0),"")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3" s="84" t="s">
        <v>53</v>
      </c>
      <c r="F203" s="84" t="s">
        <v>1889</v>
      </c>
      <c r="G203" s="84" t="s">
        <v>1890</v>
      </c>
      <c r="H203" s="84" t="s">
        <v>193</v>
      </c>
      <c r="I203" s="84" t="s">
        <v>1887</v>
      </c>
      <c r="J203" s="84" t="s">
        <v>1891</v>
      </c>
      <c r="K203" s="84" t="s">
        <v>162</v>
      </c>
      <c r="L203" s="133" t="s">
        <v>167</v>
      </c>
      <c r="M203" s="121" t="s">
        <v>12</v>
      </c>
      <c r="N203" s="134">
        <v>195</v>
      </c>
      <c r="O203" s="130" t="str">
        <f>_xlfn.IFERROR(VLOOKUP(P203,datos!$AC$2:$AE$7,3,0),"")</f>
        <v>Media</v>
      </c>
      <c r="P203" s="123">
        <f>+IF(OR(N203="",N203=0),"",IF(N203&lt;=datos!$AD$3,datos!$AC$3,IF(AND(N203&gt;datos!$AD$3,N203&lt;=datos!$AD$4),datos!$AC$4,IF(AND(N203&gt;datos!$AD$4,N203&lt;=datos!$AD$5),datos!$AC$5,IF(AND(N203&gt;datos!$AD$5,N203&lt;=datos!$AD$6),datos!$AC$6,IF(N203&gt;datos!$AD$7,datos!$AC$7,0))))))</f>
        <v>0.6</v>
      </c>
      <c r="Q203" s="84" t="s">
        <v>75</v>
      </c>
      <c r="R203" s="125" t="str">
        <f>_xlfn.IFERROR(VLOOKUP(Q203,datos!$AB$10:$AC$21,2,0),"")</f>
        <v>Leve</v>
      </c>
      <c r="S203" s="123">
        <f>_xlfn.IFERROR(IF(OR(Q203=datos!$AB$10,Q203=datos!$AB$16),"",VLOOKUP(Q203,datos!$AB$10:$AD$21,3,0)),"")</f>
        <v>0.2</v>
      </c>
      <c r="T203" s="126" t="str">
        <f ca="1" t="shared" si="27"/>
        <v>Moderado</v>
      </c>
      <c r="U203" s="95">
        <v>1</v>
      </c>
      <c r="V203" s="84" t="s">
        <v>1956</v>
      </c>
      <c r="W203" s="83" t="s">
        <v>1957</v>
      </c>
      <c r="X203" s="83" t="s">
        <v>896</v>
      </c>
      <c r="Y203" s="83" t="s">
        <v>1958</v>
      </c>
      <c r="Z203" s="83" t="s">
        <v>1959</v>
      </c>
      <c r="AA203" s="83" t="s">
        <v>1960</v>
      </c>
      <c r="AB203" s="83" t="s">
        <v>1961</v>
      </c>
      <c r="AC203" s="83" t="s">
        <v>1962</v>
      </c>
      <c r="AD203" s="83" t="s">
        <v>1963</v>
      </c>
      <c r="AE203" s="92" t="str">
        <f>IF(AF203="","",VLOOKUP(AF203,datos!$AT$6:$AU$9,2,0))</f>
        <v>Probabilidad</v>
      </c>
      <c r="AF203" s="84" t="s">
        <v>81</v>
      </c>
      <c r="AG203" s="84" t="s">
        <v>84</v>
      </c>
      <c r="AH203" s="87">
        <f>IF(AND(AF203="",AG203=""),"",IF(AF203="",0,VLOOKUP(AF203,datos!$AP$3:$AR$7,3,0))+IF(AG203="",0,VLOOKUP(AG203,datos!$AP$3:$AR$7,3,0)))</f>
        <v>0.3</v>
      </c>
      <c r="AI203" s="113" t="str">
        <f>IF(OR(AJ203="",AJ203=0),"",IF(AJ203&lt;=datos!$AC$3,datos!$AE$3,IF(AJ203&lt;=datos!$AC$4,datos!$AE$4,IF(AJ203&lt;=datos!$AC$5,datos!$AE$5,IF(AJ203&lt;=datos!$AC$6,datos!$AE$6,IF(AJ203&lt;=datos!$AC$7,datos!$AE$7,""))))))</f>
        <v>Media</v>
      </c>
      <c r="AJ203" s="106">
        <f>IF(AE203="","",IF(U203=1,IF(AE203="Probabilidad",P203-(P203*AH203),P203),IF(AE203="Probabilidad",#REF!-(#REF!*AH203),#REF!)))</f>
        <v>0.42</v>
      </c>
      <c r="AK203" s="107" t="str">
        <f>+IF(AL203&lt;=datos!$AD$11,datos!$AC$11,IF(AL203&lt;=datos!$AD$12,datos!$AC$12,IF(AL203&lt;=datos!$AD$13,datos!$AC$13,IF(AL203&lt;=datos!$AD$14,datos!$AC$14,IF(AL203&lt;=datos!$AD$15,datos!$AC$15,"")))))</f>
        <v>Leve</v>
      </c>
      <c r="AL203" s="106">
        <f>IF(AE203="","",IF(U203=1,IF(AE203="Impacto",S203-(S203*AH203),S203),IF(AE203="Impacto",#REF!-(#REF!*AH203),#REF!)))</f>
        <v>0.2</v>
      </c>
      <c r="AM203" s="107" t="str">
        <f ca="1" t="shared" si="28"/>
        <v>Moderado</v>
      </c>
      <c r="AN203" s="139" t="s">
        <v>92</v>
      </c>
      <c r="AO203" s="137" t="s">
        <v>2002</v>
      </c>
      <c r="AP203" s="138">
        <v>44957</v>
      </c>
      <c r="AQ203" s="121" t="s">
        <v>1994</v>
      </c>
    </row>
    <row r="204" spans="1:43" ht="216.75" thickBot="1">
      <c r="A204" s="127">
        <v>96</v>
      </c>
      <c r="B204" s="82" t="s">
        <v>37</v>
      </c>
      <c r="C204" s="84" t="s">
        <v>1830</v>
      </c>
      <c r="D204" s="92" t="str">
        <f>_xlfn.IFERROR(VLOOKUP(B204,datos!$B$1:$C$21,2,0),"")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4" s="82" t="s">
        <v>53</v>
      </c>
      <c r="F204" s="82" t="s">
        <v>1892</v>
      </c>
      <c r="G204" s="82" t="s">
        <v>1893</v>
      </c>
      <c r="H204" s="84" t="s">
        <v>194</v>
      </c>
      <c r="I204" s="84" t="s">
        <v>238</v>
      </c>
      <c r="J204" s="82" t="s">
        <v>1894</v>
      </c>
      <c r="K204" s="82" t="s">
        <v>162</v>
      </c>
      <c r="L204" s="128" t="s">
        <v>167</v>
      </c>
      <c r="M204" s="122" t="s">
        <v>12</v>
      </c>
      <c r="N204" s="129">
        <v>110</v>
      </c>
      <c r="O204" s="135" t="str">
        <f>_xlfn.IFERROR(VLOOKUP(P204,datos!$AC$2:$AE$7,3,0),"")</f>
        <v>Media</v>
      </c>
      <c r="P204" s="131">
        <f>+IF(OR(N204="",N204=0),"",IF(N204&lt;=datos!$AD$3,datos!$AC$3,IF(AND(N204&gt;datos!$AD$3,N204&lt;=datos!$AD$4),datos!$AC$4,IF(AND(N204&gt;datos!$AD$4,N204&lt;=datos!$AD$5),datos!$AC$5,IF(AND(N204&gt;datos!$AD$5,N204&lt;=datos!$AD$6),datos!$AC$6,IF(N204&gt;datos!$AD$7,datos!$AC$7,0))))))</f>
        <v>0.6</v>
      </c>
      <c r="Q204" s="82" t="s">
        <v>72</v>
      </c>
      <c r="R204" s="136" t="str">
        <f>_xlfn.IFERROR(VLOOKUP(Q204,datos!$AB$10:$AC$21,2,0),"")</f>
        <v>Moderado</v>
      </c>
      <c r="S204" s="131">
        <f>_xlfn.IFERROR(IF(OR(Q204=datos!$AB$10,Q204=datos!$AB$16),"",VLOOKUP(Q204,datos!$AB$10:$AD$21,3,0)),"")</f>
        <v>0.6</v>
      </c>
      <c r="T204" s="124" t="str">
        <f ca="1" t="shared" si="27"/>
        <v>Moderado</v>
      </c>
      <c r="U204" s="98">
        <v>1</v>
      </c>
      <c r="V204" s="82" t="s">
        <v>1964</v>
      </c>
      <c r="W204" s="81" t="s">
        <v>1943</v>
      </c>
      <c r="X204" s="81" t="s">
        <v>896</v>
      </c>
      <c r="Y204" s="81" t="s">
        <v>1965</v>
      </c>
      <c r="Z204" s="81" t="s">
        <v>1966</v>
      </c>
      <c r="AA204" s="81" t="s">
        <v>1967</v>
      </c>
      <c r="AB204" s="81" t="s">
        <v>1968</v>
      </c>
      <c r="AC204" s="81" t="s">
        <v>1969</v>
      </c>
      <c r="AD204" s="81" t="s">
        <v>1963</v>
      </c>
      <c r="AE204" s="90" t="str">
        <f>IF(AF204="","",VLOOKUP(AF204,datos!$AT$6:$AU$9,2,0))</f>
        <v>Probabilidad</v>
      </c>
      <c r="AF204" s="82" t="s">
        <v>81</v>
      </c>
      <c r="AG204" s="82" t="s">
        <v>84</v>
      </c>
      <c r="AH204" s="87">
        <f>IF(AND(AF204="",AG204=""),"",IF(AF204="",0,VLOOKUP(AF204,datos!$AP$3:$AR$7,3,0))+IF(AG204="",0,VLOOKUP(AG204,datos!$AP$3:$AR$7,3,0)))</f>
        <v>0.3</v>
      </c>
      <c r="AI204" s="113" t="str">
        <f>IF(OR(AJ204="",AJ204=0),"",IF(AJ204&lt;=datos!$AC$3,datos!$AE$3,IF(AJ204&lt;=datos!$AC$4,datos!$AE$4,IF(AJ204&lt;=datos!$AC$5,datos!$AE$5,IF(AJ204&lt;=datos!$AC$6,datos!$AE$6,IF(AJ204&lt;=datos!$AC$7,datos!$AE$7,""))))))</f>
        <v>Media</v>
      </c>
      <c r="AJ204" s="106">
        <f>IF(AE204="","",IF(U204=1,IF(AE204="Probabilidad",P204-(P204*AH204),P204),IF(AE204="Probabilidad",#REF!-(#REF!*AH204),#REF!)))</f>
        <v>0.42</v>
      </c>
      <c r="AK204" s="107" t="str">
        <f>+IF(AL204&lt;=datos!$AD$11,datos!$AC$11,IF(AL204&lt;=datos!$AD$12,datos!$AC$12,IF(AL204&lt;=datos!$AD$13,datos!$AC$13,IF(AL204&lt;=datos!$AD$14,datos!$AC$14,IF(AL204&lt;=datos!$AD$15,datos!$AC$15,"")))))</f>
        <v>Moderado</v>
      </c>
      <c r="AL204" s="106">
        <f>IF(AE204="","",IF(U204=1,IF(AE204="Impacto",S204-(S204*AH204),S204),IF(AE204="Impacto",#REF!-(#REF!*AH204),#REF!)))</f>
        <v>0.6</v>
      </c>
      <c r="AM204" s="107" t="str">
        <f ca="1" t="shared" si="28"/>
        <v>Moderado</v>
      </c>
      <c r="AN204" s="139" t="s">
        <v>92</v>
      </c>
      <c r="AO204" s="137" t="s">
        <v>2003</v>
      </c>
      <c r="AP204" s="138">
        <v>44926</v>
      </c>
      <c r="AQ204" s="121" t="s">
        <v>1994</v>
      </c>
    </row>
    <row r="205" spans="1:43" ht="216.75" thickBot="1">
      <c r="A205" s="127">
        <v>97</v>
      </c>
      <c r="B205" s="82" t="s">
        <v>37</v>
      </c>
      <c r="C205" s="84" t="s">
        <v>1830</v>
      </c>
      <c r="D205" s="92" t="str">
        <f>_xlfn.IFERROR(VLOOKUP(B205,datos!$B$1:$C$21,2,0),"")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5" s="82" t="s">
        <v>54</v>
      </c>
      <c r="F205" s="82" t="s">
        <v>1895</v>
      </c>
      <c r="G205" s="82" t="s">
        <v>1896</v>
      </c>
      <c r="H205" s="84" t="s">
        <v>194</v>
      </c>
      <c r="I205" s="84" t="s">
        <v>238</v>
      </c>
      <c r="J205" s="82" t="s">
        <v>1897</v>
      </c>
      <c r="K205" s="82" t="s">
        <v>162</v>
      </c>
      <c r="L205" s="128" t="s">
        <v>167</v>
      </c>
      <c r="M205" s="122" t="s">
        <v>12</v>
      </c>
      <c r="N205" s="129">
        <v>5985</v>
      </c>
      <c r="O205" s="135" t="str">
        <f>_xlfn.IFERROR(VLOOKUP(P205,datos!$AC$2:$AE$7,3,0),"")</f>
        <v>Muy Alta</v>
      </c>
      <c r="P205" s="131">
        <f>+IF(OR(N205="",N205=0),"",IF(N205&lt;=datos!$AD$3,datos!$AC$3,IF(AND(N205&gt;datos!$AD$3,N205&lt;=datos!$AD$4),datos!$AC$4,IF(AND(N205&gt;datos!$AD$4,N205&lt;=datos!$AD$5),datos!$AC$5,IF(AND(N205&gt;datos!$AD$5,N205&lt;=datos!$AD$6),datos!$AC$6,IF(N205&gt;datos!$AD$7,datos!$AC$7,0))))))</f>
        <v>1</v>
      </c>
      <c r="Q205" s="82" t="s">
        <v>144</v>
      </c>
      <c r="R205" s="136" t="str">
        <f>_xlfn.IFERROR(VLOOKUP(Q205,datos!$AB$10:$AC$21,2,0),"")</f>
        <v>Leve</v>
      </c>
      <c r="S205" s="131">
        <f>_xlfn.IFERROR(IF(OR(Q205=datos!$AB$10,Q205=datos!$AB$16),"",VLOOKUP(Q205,datos!$AB$10:$AD$21,3,0)),"")</f>
        <v>0.2</v>
      </c>
      <c r="T205" s="124" t="str">
        <f ca="1" t="shared" si="27"/>
        <v>Alto</v>
      </c>
      <c r="U205" s="98">
        <v>1</v>
      </c>
      <c r="V205" s="82" t="s">
        <v>1970</v>
      </c>
      <c r="W205" s="81" t="s">
        <v>1971</v>
      </c>
      <c r="X205" s="81" t="s">
        <v>1972</v>
      </c>
      <c r="Y205" s="81" t="s">
        <v>1973</v>
      </c>
      <c r="Z205" s="81" t="s">
        <v>1974</v>
      </c>
      <c r="AA205" s="81" t="s">
        <v>1975</v>
      </c>
      <c r="AB205" s="81" t="s">
        <v>1976</v>
      </c>
      <c r="AC205" s="81" t="s">
        <v>1977</v>
      </c>
      <c r="AD205" s="81" t="s">
        <v>1978</v>
      </c>
      <c r="AE205" s="90" t="str">
        <f>IF(AF205="","",VLOOKUP(AF205,datos!$AT$6:$AU$9,2,0))</f>
        <v>Probabilidad</v>
      </c>
      <c r="AF205" s="82" t="s">
        <v>80</v>
      </c>
      <c r="AG205" s="82" t="s">
        <v>84</v>
      </c>
      <c r="AH205" s="87">
        <f>IF(AND(AF205="",AG205=""),"",IF(AF205="",0,VLOOKUP(AF205,datos!$AP$3:$AR$7,3,0))+IF(AG205="",0,VLOOKUP(AG205,datos!$AP$3:$AR$7,3,0)))</f>
        <v>0.4</v>
      </c>
      <c r="AI205" s="113" t="str">
        <f>IF(OR(AJ205="",AJ205=0),"",IF(AJ205&lt;=datos!$AC$3,datos!$AE$3,IF(AJ205&lt;=datos!$AC$4,datos!$AE$4,IF(AJ205&lt;=datos!$AC$5,datos!$AE$5,IF(AJ205&lt;=datos!$AC$6,datos!$AE$6,IF(AJ205&lt;=datos!$AC$7,datos!$AE$7,""))))))</f>
        <v>Media</v>
      </c>
      <c r="AJ205" s="106">
        <f>IF(AE205="","",IF(U205=1,IF(AE205="Probabilidad",P205-(P205*AH205),P205),IF(AE205="Probabilidad",#REF!-(#REF!*AH205),#REF!)))</f>
        <v>0.6</v>
      </c>
      <c r="AK205" s="107" t="str">
        <f>+IF(AL205&lt;=datos!$AD$11,datos!$AC$11,IF(AL205&lt;=datos!$AD$12,datos!$AC$12,IF(AL205&lt;=datos!$AD$13,datos!$AC$13,IF(AL205&lt;=datos!$AD$14,datos!$AC$14,IF(AL205&lt;=datos!$AD$15,datos!$AC$15,"")))))</f>
        <v>Leve</v>
      </c>
      <c r="AL205" s="106">
        <f>IF(AE205="","",IF(U205=1,IF(AE205="Impacto",S205-(S205*AH205),S205),IF(AE205="Impacto",#REF!-(#REF!*AH205),#REF!)))</f>
        <v>0.2</v>
      </c>
      <c r="AM205" s="107" t="str">
        <f ca="1" t="shared" si="28"/>
        <v>Moderado</v>
      </c>
      <c r="AN205" s="139" t="s">
        <v>92</v>
      </c>
      <c r="AO205" s="137" t="s">
        <v>2004</v>
      </c>
      <c r="AP205" s="138">
        <v>44957</v>
      </c>
      <c r="AQ205" s="121" t="s">
        <v>2005</v>
      </c>
    </row>
    <row r="206" spans="1:43" ht="216.75" thickBot="1">
      <c r="A206" s="132">
        <v>98</v>
      </c>
      <c r="B206" s="84" t="s">
        <v>37</v>
      </c>
      <c r="C206" s="84" t="s">
        <v>209</v>
      </c>
      <c r="D206" s="92" t="str">
        <f>_xlfn.IFERROR(VLOOKUP(B206,datos!$B$1:$C$21,2,0),"")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6" s="84" t="s">
        <v>55</v>
      </c>
      <c r="F206" s="84" t="s">
        <v>1898</v>
      </c>
      <c r="G206" s="84" t="s">
        <v>1899</v>
      </c>
      <c r="H206" s="84" t="s">
        <v>194</v>
      </c>
      <c r="I206" s="84" t="s">
        <v>238</v>
      </c>
      <c r="J206" s="84" t="s">
        <v>1900</v>
      </c>
      <c r="K206" s="84" t="s">
        <v>162</v>
      </c>
      <c r="L206" s="133" t="s">
        <v>59</v>
      </c>
      <c r="M206" s="121" t="s">
        <v>233</v>
      </c>
      <c r="N206" s="134">
        <v>12</v>
      </c>
      <c r="O206" s="130" t="str">
        <f>_xlfn.IFERROR(VLOOKUP(P206,datos!$AC$2:$AE$7,3,0),"")</f>
        <v>Baja</v>
      </c>
      <c r="P206" s="123">
        <f>+IF(OR(N206="",N206=0),"",IF(N206&lt;=datos!$AD$3,datos!$AC$3,IF(AND(N206&gt;datos!$AD$3,N206&lt;=datos!$AD$4),datos!$AC$4,IF(AND(N206&gt;datos!$AD$4,N206&lt;=datos!$AD$5),datos!$AC$5,IF(AND(N206&gt;datos!$AD$5,N206&lt;=datos!$AD$6),datos!$AC$6,IF(N206&gt;datos!$AD$7,datos!$AC$7,0))))))</f>
        <v>0.4</v>
      </c>
      <c r="Q206" s="84" t="s">
        <v>149</v>
      </c>
      <c r="R206" s="125" t="str">
        <f>_xlfn.IFERROR(VLOOKUP(Q206,datos!$AB$10:$AC$21,2,0),"")</f>
        <v>Menor</v>
      </c>
      <c r="S206" s="123">
        <f>_xlfn.IFERROR(IF(OR(Q206=datos!$AB$10,Q206=datos!$AB$16),"",VLOOKUP(Q206,datos!$AB$10:$AD$21,3,0)),"")</f>
        <v>0.4</v>
      </c>
      <c r="T206" s="126" t="str">
        <f ca="1" t="shared" si="27"/>
        <v>Moderado</v>
      </c>
      <c r="U206" s="95">
        <v>1</v>
      </c>
      <c r="V206" s="84" t="s">
        <v>1979</v>
      </c>
      <c r="W206" s="83" t="s">
        <v>1980</v>
      </c>
      <c r="X206" s="83" t="s">
        <v>279</v>
      </c>
      <c r="Y206" s="83" t="s">
        <v>1981</v>
      </c>
      <c r="Z206" s="83" t="s">
        <v>1982</v>
      </c>
      <c r="AA206" s="83" t="s">
        <v>1983</v>
      </c>
      <c r="AB206" s="83" t="s">
        <v>1984</v>
      </c>
      <c r="AC206" s="83" t="s">
        <v>1985</v>
      </c>
      <c r="AD206" s="83" t="s">
        <v>1986</v>
      </c>
      <c r="AE206" s="92" t="str">
        <f>IF(AF206="","",VLOOKUP(AF206,datos!$AT$6:$AU$9,2,0))</f>
        <v>Probabilidad</v>
      </c>
      <c r="AF206" s="84" t="s">
        <v>80</v>
      </c>
      <c r="AG206" s="84" t="s">
        <v>84</v>
      </c>
      <c r="AH206" s="87">
        <f>IF(AND(AF206="",AG206=""),"",IF(AF206="",0,VLOOKUP(AF206,datos!$AP$3:$AR$7,3,0))+IF(AG206="",0,VLOOKUP(AG206,datos!$AP$3:$AR$7,3,0)))</f>
        <v>0.4</v>
      </c>
      <c r="AI206" s="113" t="str">
        <f>IF(OR(AJ206="",AJ206=0),"",IF(AJ206&lt;=datos!$AC$3,datos!$AE$3,IF(AJ206&lt;=datos!$AC$4,datos!$AE$4,IF(AJ206&lt;=datos!$AC$5,datos!$AE$5,IF(AJ206&lt;=datos!$AC$6,datos!$AE$6,IF(AJ206&lt;=datos!$AC$7,datos!$AE$7,""))))))</f>
        <v>Baja</v>
      </c>
      <c r="AJ206" s="106">
        <f>IF(AE206="","",IF(U206=1,IF(AE206="Probabilidad",P206-(P206*AH206),P206),IF(AE206="Probabilidad",#REF!-(#REF!*AH206),#REF!)))</f>
        <v>0.24</v>
      </c>
      <c r="AK206" s="107" t="str">
        <f>+IF(AL206&lt;=datos!$AD$11,datos!$AC$11,IF(AL206&lt;=datos!$AD$12,datos!$AC$12,IF(AL206&lt;=datos!$AD$13,datos!$AC$13,IF(AL206&lt;=datos!$AD$14,datos!$AC$14,IF(AL206&lt;=datos!$AD$15,datos!$AC$15,"")))))</f>
        <v>Menor</v>
      </c>
      <c r="AL206" s="106">
        <f>IF(AE206="","",IF(U206=1,IF(AE206="Impacto",S206-(S206*AH206),S206),IF(AE206="Impacto",#REF!-(#REF!*AH206),#REF!)))</f>
        <v>0.4</v>
      </c>
      <c r="AM206" s="107" t="str">
        <f ca="1" t="shared" si="28"/>
        <v>Moderado</v>
      </c>
      <c r="AN206" s="139" t="s">
        <v>92</v>
      </c>
      <c r="AO206" s="137" t="s">
        <v>2006</v>
      </c>
      <c r="AP206" s="138">
        <v>45291</v>
      </c>
      <c r="AQ206" s="121" t="s">
        <v>2007</v>
      </c>
    </row>
    <row r="207" spans="1:43" ht="216.75" thickBot="1">
      <c r="A207" s="132">
        <v>99</v>
      </c>
      <c r="B207" s="84" t="s">
        <v>37</v>
      </c>
      <c r="C207" s="84" t="s">
        <v>209</v>
      </c>
      <c r="D207" s="92" t="str">
        <f>_xlfn.IFERROR(VLOOKUP(B207,datos!$B$1:$C$21,2,0),"")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7" s="84" t="s">
        <v>55</v>
      </c>
      <c r="F207" s="84" t="s">
        <v>1901</v>
      </c>
      <c r="G207" s="84" t="s">
        <v>1902</v>
      </c>
      <c r="H207" s="84" t="s">
        <v>193</v>
      </c>
      <c r="I207" s="84" t="s">
        <v>238</v>
      </c>
      <c r="J207" s="84" t="s">
        <v>1903</v>
      </c>
      <c r="K207" s="84" t="s">
        <v>162</v>
      </c>
      <c r="L207" s="133" t="s">
        <v>167</v>
      </c>
      <c r="M207" s="121" t="s">
        <v>233</v>
      </c>
      <c r="N207" s="134">
        <v>60</v>
      </c>
      <c r="O207" s="130" t="str">
        <f>_xlfn.IFERROR(VLOOKUP(P207,datos!$AC$2:$AE$7,3,0),"")</f>
        <v>Media</v>
      </c>
      <c r="P207" s="123">
        <f>+IF(OR(N207="",N207=0),"",IF(N207&lt;=datos!$AD$3,datos!$AC$3,IF(AND(N207&gt;datos!$AD$3,N207&lt;=datos!$AD$4),datos!$AC$4,IF(AND(N207&gt;datos!$AD$4,N207&lt;=datos!$AD$5),datos!$AC$5,IF(AND(N207&gt;datos!$AD$5,N207&lt;=datos!$AD$6),datos!$AC$6,IF(N207&gt;datos!$AD$7,datos!$AC$7,0))))))</f>
        <v>0.6</v>
      </c>
      <c r="Q207" s="84" t="s">
        <v>144</v>
      </c>
      <c r="R207" s="125" t="str">
        <f>_xlfn.IFERROR(VLOOKUP(Q207,datos!$AB$10:$AC$21,2,0),"")</f>
        <v>Leve</v>
      </c>
      <c r="S207" s="123">
        <f>_xlfn.IFERROR(IF(OR(Q207=datos!$AB$10,Q207=datos!$AB$16),"",VLOOKUP(Q207,datos!$AB$10:$AD$21,3,0)),"")</f>
        <v>0.2</v>
      </c>
      <c r="T207" s="126" t="str">
        <f ca="1" t="shared" si="27"/>
        <v>Moderado</v>
      </c>
      <c r="U207" s="95">
        <v>1</v>
      </c>
      <c r="V207" s="84" t="s">
        <v>1987</v>
      </c>
      <c r="W207" s="83" t="s">
        <v>1980</v>
      </c>
      <c r="X207" s="83" t="s">
        <v>279</v>
      </c>
      <c r="Y207" s="83" t="s">
        <v>1988</v>
      </c>
      <c r="Z207" s="83" t="s">
        <v>1989</v>
      </c>
      <c r="AA207" s="83" t="s">
        <v>1990</v>
      </c>
      <c r="AB207" s="83" t="s">
        <v>1991</v>
      </c>
      <c r="AC207" s="83" t="s">
        <v>1992</v>
      </c>
      <c r="AD207" s="83" t="s">
        <v>1986</v>
      </c>
      <c r="AE207" s="92" t="str">
        <f>IF(AF207="","",VLOOKUP(AF207,datos!$AT$6:$AU$9,2,0))</f>
        <v>Probabilidad</v>
      </c>
      <c r="AF207" s="84" t="s">
        <v>80</v>
      </c>
      <c r="AG207" s="84" t="s">
        <v>84</v>
      </c>
      <c r="AH207" s="87">
        <f>IF(AND(AF207="",AG207=""),"",IF(AF207="",0,VLOOKUP(AF207,datos!$AP$3:$AR$7,3,0))+IF(AG207="",0,VLOOKUP(AG207,datos!$AP$3:$AR$7,3,0)))</f>
        <v>0.4</v>
      </c>
      <c r="AI207" s="113" t="str">
        <f>IF(OR(AJ207="",AJ207=0),"",IF(AJ207&lt;=datos!$AC$3,datos!$AE$3,IF(AJ207&lt;=datos!$AC$4,datos!$AE$4,IF(AJ207&lt;=datos!$AC$5,datos!$AE$5,IF(AJ207&lt;=datos!$AC$6,datos!$AE$6,IF(AJ207&lt;=datos!$AC$7,datos!$AE$7,""))))))</f>
        <v>Baja</v>
      </c>
      <c r="AJ207" s="106">
        <f>IF(AE207="","",IF(U207=1,IF(AE207="Probabilidad",P207-(P207*AH207),P207),IF(AE207="Probabilidad",#REF!-(#REF!*AH207),#REF!)))</f>
        <v>0.36</v>
      </c>
      <c r="AK207" s="107" t="str">
        <f>+IF(AL207&lt;=datos!$AD$11,datos!$AC$11,IF(AL207&lt;=datos!$AD$12,datos!$AC$12,IF(AL207&lt;=datos!$AD$13,datos!$AC$13,IF(AL207&lt;=datos!$AD$14,datos!$AC$14,IF(AL207&lt;=datos!$AD$15,datos!$AC$15,"")))))</f>
        <v>Leve</v>
      </c>
      <c r="AL207" s="106">
        <f>IF(AE207="","",IF(U207=1,IF(AE207="Impacto",S207-(S207*AH207),S207),IF(AE207="Impacto",#REF!-(#REF!*AH207),#REF!)))</f>
        <v>0.2</v>
      </c>
      <c r="AM207" s="107" t="str">
        <f ca="1" t="shared" si="28"/>
        <v>Bajo</v>
      </c>
      <c r="AN207" s="139" t="s">
        <v>92</v>
      </c>
      <c r="AO207" s="137" t="s">
        <v>2008</v>
      </c>
      <c r="AP207" s="138">
        <v>45291</v>
      </c>
      <c r="AQ207" s="121" t="s">
        <v>2009</v>
      </c>
    </row>
    <row r="208" spans="1:43" ht="168">
      <c r="A208" s="153">
        <v>100</v>
      </c>
      <c r="B208" s="155" t="s">
        <v>35</v>
      </c>
      <c r="C208" s="155" t="s">
        <v>206</v>
      </c>
      <c r="D208" s="159" t="str">
        <f>_xlfn.IFERROR(VLOOKUP(B208,datos!$B$1:$C$21,2,0),"")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8" s="155" t="s">
        <v>54</v>
      </c>
      <c r="F208" s="155" t="s">
        <v>2010</v>
      </c>
      <c r="G208" s="155" t="s">
        <v>2011</v>
      </c>
      <c r="H208" s="155" t="s">
        <v>194</v>
      </c>
      <c r="I208" s="155" t="s">
        <v>647</v>
      </c>
      <c r="J208" s="155" t="s">
        <v>2012</v>
      </c>
      <c r="K208" s="155" t="s">
        <v>162</v>
      </c>
      <c r="L208" s="161" t="s">
        <v>167</v>
      </c>
      <c r="M208" s="151" t="s">
        <v>12</v>
      </c>
      <c r="N208" s="163">
        <v>600000</v>
      </c>
      <c r="O208" s="165" t="str">
        <f>_xlfn.IFERROR(VLOOKUP(P208,datos!$AC$2:$AE$7,3,0),"")</f>
        <v>Muy Alta</v>
      </c>
      <c r="P208" s="141">
        <f>+IF(OR(N208="",N208=0),"",IF(N208&lt;=datos!$AD$3,datos!$AC$3,IF(AND(N208&gt;datos!$AD$3,N208&lt;=datos!$AD$4),datos!$AC$4,IF(AND(N208&gt;datos!$AD$4,N208&lt;=datos!$AD$5),datos!$AC$5,IF(AND(N208&gt;datos!$AD$5,N208&lt;=datos!$AD$6),datos!$AC$6,IF(N208&gt;datos!$AD$7,datos!$AC$7,0))))))</f>
        <v>1</v>
      </c>
      <c r="Q208" s="155" t="s">
        <v>150</v>
      </c>
      <c r="R208" s="157" t="str">
        <f>_xlfn.IFERROR(VLOOKUP(Q208,datos!$AB$10:$AC$21,2,0),"")</f>
        <v>Mayor</v>
      </c>
      <c r="S208" s="141">
        <f>_xlfn.IFERROR(IF(OR(Q208=datos!$AB$10,Q208=datos!$AB$16),"",VLOOKUP(Q208,datos!$AB$10:$AD$21,3,0)),"")</f>
        <v>0.8</v>
      </c>
      <c r="T208" s="143" t="str">
        <f ca="1" t="shared" si="27"/>
        <v>Alto</v>
      </c>
      <c r="U208" s="95">
        <v>1</v>
      </c>
      <c r="V208" s="84" t="s">
        <v>2027</v>
      </c>
      <c r="W208" s="83" t="s">
        <v>2028</v>
      </c>
      <c r="X208" s="83" t="s">
        <v>2029</v>
      </c>
      <c r="Y208" s="83" t="s">
        <v>2030</v>
      </c>
      <c r="Z208" s="83" t="s">
        <v>2031</v>
      </c>
      <c r="AA208" s="83" t="s">
        <v>2032</v>
      </c>
      <c r="AB208" s="83" t="s">
        <v>2033</v>
      </c>
      <c r="AC208" s="83" t="s">
        <v>2034</v>
      </c>
      <c r="AD208" s="83" t="s">
        <v>2035</v>
      </c>
      <c r="AE208" s="92" t="str">
        <f>IF(AF208="","",VLOOKUP(AF208,datos!$AT$6:$AU$9,2,0))</f>
        <v>Probabilidad</v>
      </c>
      <c r="AF208" s="84" t="s">
        <v>81</v>
      </c>
      <c r="AG208" s="84" t="s">
        <v>84</v>
      </c>
      <c r="AH208" s="87">
        <f>IF(AND(AF208="",AG208=""),"",IF(AF208="",0,VLOOKUP(AF208,datos!$AP$3:$AR$7,3,0))+IF(AG208="",0,VLOOKUP(AG208,datos!$AP$3:$AR$7,3,0)))</f>
        <v>0.3</v>
      </c>
      <c r="AI208" s="113" t="str">
        <f>IF(OR(AJ208="",AJ208=0),"",IF(AJ208&lt;=datos!$AC$3,datos!$AE$3,IF(AJ208&lt;=datos!$AC$4,datos!$AE$4,IF(AJ208&lt;=datos!$AC$5,datos!$AE$5,IF(AJ208&lt;=datos!$AC$6,datos!$AE$6,IF(AJ208&lt;=datos!$AC$7,datos!$AE$7,""))))))</f>
        <v>Alta</v>
      </c>
      <c r="AJ208" s="106">
        <f>IF(AE208="","",IF(U208=1,IF(AE208="Probabilidad",P208-(P208*AH208),P208),IF(AE208="Probabilidad",#REF!-(#REF!*AH208),#REF!)))</f>
        <v>0.7</v>
      </c>
      <c r="AK208" s="107" t="str">
        <f>+IF(AL208&lt;=datos!$AD$11,datos!$AC$11,IF(AL208&lt;=datos!$AD$12,datos!$AC$12,IF(AL208&lt;=datos!$AD$13,datos!$AC$13,IF(AL208&lt;=datos!$AD$14,datos!$AC$14,IF(AL208&lt;=datos!$AD$15,datos!$AC$15,"")))))</f>
        <v>Mayor</v>
      </c>
      <c r="AL208" s="106">
        <f>IF(AE208="","",IF(U208=1,IF(AE208="Impacto",S208-(S208*AH208),S208),IF(AE208="Impacto",#REF!-(#REF!*AH208),#REF!)))</f>
        <v>0.8</v>
      </c>
      <c r="AM208" s="107" t="str">
        <f aca="true" ca="1" t="shared" si="29" ref="AM208:AM229">_xlfn.IFERROR(INDIRECT("datos!"&amp;HLOOKUP(AK208,calculo_imp,2,FALSE)&amp;VLOOKUP(AI208,calculo_prob,2,FALSE)),"")</f>
        <v>Alto</v>
      </c>
      <c r="AN208" s="145"/>
      <c r="AO208" s="147"/>
      <c r="AP208" s="149"/>
      <c r="AQ208" s="151"/>
    </row>
    <row r="209" spans="1:43" ht="168">
      <c r="A209" s="154"/>
      <c r="B209" s="156"/>
      <c r="C209" s="156"/>
      <c r="D209" s="160"/>
      <c r="E209" s="156"/>
      <c r="F209" s="156"/>
      <c r="G209" s="156"/>
      <c r="H209" s="156"/>
      <c r="I209" s="156"/>
      <c r="J209" s="156"/>
      <c r="K209" s="156"/>
      <c r="L209" s="162"/>
      <c r="M209" s="152"/>
      <c r="N209" s="164"/>
      <c r="O209" s="166"/>
      <c r="P209" s="142"/>
      <c r="Q209" s="156"/>
      <c r="R209" s="158"/>
      <c r="S209" s="142" t="e">
        <f>IF(OR(#REF!=datos!$AB$10,#REF!=datos!$AB$16),"",VLOOKUP(#REF!,datos!$AA$10:$AC$21,3,0))</f>
        <v>#REF!</v>
      </c>
      <c r="T209" s="144"/>
      <c r="U209" s="96">
        <v>2</v>
      </c>
      <c r="V209" s="80" t="s">
        <v>2036</v>
      </c>
      <c r="W209" s="79" t="s">
        <v>2037</v>
      </c>
      <c r="X209" s="79" t="s">
        <v>2038</v>
      </c>
      <c r="Y209" s="79" t="s">
        <v>2039</v>
      </c>
      <c r="Z209" s="79" t="s">
        <v>2040</v>
      </c>
      <c r="AA209" s="79" t="s">
        <v>2041</v>
      </c>
      <c r="AB209" s="79" t="s">
        <v>2042</v>
      </c>
      <c r="AC209" s="79" t="s">
        <v>2043</v>
      </c>
      <c r="AD209" s="79" t="s">
        <v>2035</v>
      </c>
      <c r="AE209" s="91" t="str">
        <f>IF(AF209="","",VLOOKUP(AF209,datos!$AT$6:$AU$9,2,0))</f>
        <v>Probabilidad</v>
      </c>
      <c r="AF209" s="80" t="s">
        <v>81</v>
      </c>
      <c r="AG209" s="80" t="s">
        <v>84</v>
      </c>
      <c r="AH209" s="88">
        <f>IF(AND(AF209="",AG209=""),"",IF(AF209="",0,VLOOKUP(AF209,datos!$AP$3:$AR$7,3,0))+IF(AG209="",0,VLOOKUP(AG209,datos!$AP$3:$AR$7,3,0)))</f>
        <v>0.3</v>
      </c>
      <c r="AI209" s="114" t="str">
        <f>IF(OR(AJ209="",AJ209=0),"",IF(AJ209&lt;=datos!$AC$3,datos!$AE$3,IF(AJ209&lt;=datos!$AC$4,datos!$AE$4,IF(AJ209&lt;=datos!$AC$5,datos!$AE$5,IF(AJ209&lt;=datos!$AC$6,datos!$AE$6,IF(AJ209&lt;=datos!$AC$7,datos!$AE$7,""))))))</f>
        <v>Media</v>
      </c>
      <c r="AJ209" s="109">
        <f aca="true" t="shared" si="30" ref="AJ209:AJ229">IF(AE209="","",IF(U209=1,IF(AE209="Probabilidad",P209-(P209*AH209),P209),IF(AE209="Probabilidad",AJ208-(AJ208*AH209),AJ208)))</f>
        <v>0.49</v>
      </c>
      <c r="AK209" s="110" t="str">
        <f>+IF(AL209&lt;=datos!$AD$11,datos!$AC$11,IF(AL209&lt;=datos!$AD$12,datos!$AC$12,IF(AL209&lt;=datos!$AD$13,datos!$AC$13,IF(AL209&lt;=datos!$AD$14,datos!$AC$14,IF(AL209&lt;=datos!$AD$15,datos!$AC$15,"")))))</f>
        <v>Mayor</v>
      </c>
      <c r="AL209" s="109">
        <f aca="true" t="shared" si="31" ref="AL209:AL229">IF(AE209="","",IF(U209=1,IF(AE209="Impacto",S209-(S209*AH209),S209),IF(AE209="Impacto",AL208-(AL208*AH209),AL208)))</f>
        <v>0.8</v>
      </c>
      <c r="AM209" s="110" t="str">
        <f ca="1" t="shared" si="29"/>
        <v>Alto</v>
      </c>
      <c r="AN209" s="146"/>
      <c r="AO209" s="148"/>
      <c r="AP209" s="150"/>
      <c r="AQ209" s="152"/>
    </row>
    <row r="210" spans="1:43" ht="168">
      <c r="A210" s="154"/>
      <c r="B210" s="156"/>
      <c r="C210" s="156"/>
      <c r="D210" s="160"/>
      <c r="E210" s="156"/>
      <c r="F210" s="156"/>
      <c r="G210" s="156"/>
      <c r="H210" s="156"/>
      <c r="I210" s="156"/>
      <c r="J210" s="156"/>
      <c r="K210" s="156"/>
      <c r="L210" s="162"/>
      <c r="M210" s="152"/>
      <c r="N210" s="164"/>
      <c r="O210" s="166"/>
      <c r="P210" s="142"/>
      <c r="Q210" s="156"/>
      <c r="R210" s="158"/>
      <c r="S210" s="142" t="e">
        <f>IF(OR(#REF!=datos!$AB$10,#REF!=datos!$AB$16),"",VLOOKUP(#REF!,datos!$AA$10:$AC$21,3,0))</f>
        <v>#REF!</v>
      </c>
      <c r="T210" s="144"/>
      <c r="U210" s="96">
        <v>3</v>
      </c>
      <c r="V210" s="80" t="s">
        <v>2044</v>
      </c>
      <c r="W210" s="79" t="s">
        <v>2045</v>
      </c>
      <c r="X210" s="79" t="s">
        <v>896</v>
      </c>
      <c r="Y210" s="79" t="s">
        <v>2046</v>
      </c>
      <c r="Z210" s="79" t="s">
        <v>2047</v>
      </c>
      <c r="AA210" s="79" t="s">
        <v>2048</v>
      </c>
      <c r="AB210" s="79" t="s">
        <v>2049</v>
      </c>
      <c r="AC210" s="79" t="s">
        <v>2050</v>
      </c>
      <c r="AD210" s="79" t="s">
        <v>2035</v>
      </c>
      <c r="AE210" s="91" t="str">
        <f>IF(AF210="","",VLOOKUP(AF210,datos!$AT$6:$AU$9,2,0))</f>
        <v>Probabilidad</v>
      </c>
      <c r="AF210" s="80" t="s">
        <v>81</v>
      </c>
      <c r="AG210" s="80" t="s">
        <v>84</v>
      </c>
      <c r="AH210" s="88">
        <f>IF(AND(AF210="",AG210=""),"",IF(AF210="",0,VLOOKUP(AF210,datos!$AP$3:$AR$7,3,0))+IF(AG210="",0,VLOOKUP(AG210,datos!$AP$3:$AR$7,3,0)))</f>
        <v>0.3</v>
      </c>
      <c r="AI210" s="114" t="str">
        <f>IF(OR(AJ210="",AJ210=0),"",IF(AJ210&lt;=datos!$AC$3,datos!$AE$3,IF(AJ210&lt;=datos!$AC$4,datos!$AE$4,IF(AJ210&lt;=datos!$AC$5,datos!$AE$5,IF(AJ210&lt;=datos!$AC$6,datos!$AE$6,IF(AJ210&lt;=datos!$AC$7,datos!$AE$7,""))))))</f>
        <v>Baja</v>
      </c>
      <c r="AJ210" s="109">
        <f t="shared" si="30"/>
        <v>0.34299999999999997</v>
      </c>
      <c r="AK210" s="110" t="str">
        <f>+IF(AL210&lt;=datos!$AD$11,datos!$AC$11,IF(AL210&lt;=datos!$AD$12,datos!$AC$12,IF(AL210&lt;=datos!$AD$13,datos!$AC$13,IF(AL210&lt;=datos!$AD$14,datos!$AC$14,IF(AL210&lt;=datos!$AD$15,datos!$AC$15,"")))))</f>
        <v>Mayor</v>
      </c>
      <c r="AL210" s="109">
        <f t="shared" si="31"/>
        <v>0.8</v>
      </c>
      <c r="AM210" s="110" t="str">
        <f ca="1" t="shared" si="29"/>
        <v>Alto</v>
      </c>
      <c r="AN210" s="146"/>
      <c r="AO210" s="148"/>
      <c r="AP210" s="150"/>
      <c r="AQ210" s="152"/>
    </row>
    <row r="211" spans="1:43" ht="168.75" thickBot="1">
      <c r="A211" s="154"/>
      <c r="B211" s="156"/>
      <c r="C211" s="156"/>
      <c r="D211" s="160"/>
      <c r="E211" s="156"/>
      <c r="F211" s="156"/>
      <c r="G211" s="156"/>
      <c r="H211" s="156"/>
      <c r="I211" s="156"/>
      <c r="J211" s="156"/>
      <c r="K211" s="156"/>
      <c r="L211" s="162"/>
      <c r="M211" s="152"/>
      <c r="N211" s="164"/>
      <c r="O211" s="166"/>
      <c r="P211" s="142"/>
      <c r="Q211" s="156"/>
      <c r="R211" s="158"/>
      <c r="S211" s="142" t="e">
        <f>IF(OR(#REF!=datos!$AB$10,#REF!=datos!$AB$16),"",VLOOKUP(#REF!,datos!$AA$10:$AC$21,3,0))</f>
        <v>#REF!</v>
      </c>
      <c r="T211" s="144"/>
      <c r="U211" s="96">
        <v>4</v>
      </c>
      <c r="V211" s="80" t="s">
        <v>2051</v>
      </c>
      <c r="W211" s="79" t="s">
        <v>2052</v>
      </c>
      <c r="X211" s="79" t="s">
        <v>896</v>
      </c>
      <c r="Y211" s="79" t="s">
        <v>2053</v>
      </c>
      <c r="Z211" s="79" t="s">
        <v>2054</v>
      </c>
      <c r="AA211" s="79" t="s">
        <v>2055</v>
      </c>
      <c r="AB211" s="79" t="s">
        <v>2056</v>
      </c>
      <c r="AC211" s="79" t="s">
        <v>2057</v>
      </c>
      <c r="AD211" s="79" t="s">
        <v>2035</v>
      </c>
      <c r="AE211" s="91" t="str">
        <f>IF(AF211="","",VLOOKUP(AF211,datos!$AT$6:$AU$9,2,0))</f>
        <v>Probabilidad</v>
      </c>
      <c r="AF211" s="80" t="s">
        <v>81</v>
      </c>
      <c r="AG211" s="80" t="s">
        <v>84</v>
      </c>
      <c r="AH211" s="88">
        <f>IF(AND(AF211="",AG211=""),"",IF(AF211="",0,VLOOKUP(AF211,datos!$AP$3:$AR$7,3,0))+IF(AG211="",0,VLOOKUP(AG211,datos!$AP$3:$AR$7,3,0)))</f>
        <v>0.3</v>
      </c>
      <c r="AI211" s="114" t="str">
        <f>IF(OR(AJ211="",AJ211=0),"",IF(AJ211&lt;=datos!$AC$3,datos!$AE$3,IF(AJ211&lt;=datos!$AC$4,datos!$AE$4,IF(AJ211&lt;=datos!$AC$5,datos!$AE$5,IF(AJ211&lt;=datos!$AC$6,datos!$AE$6,IF(AJ211&lt;=datos!$AC$7,datos!$AE$7,""))))))</f>
        <v>Baja</v>
      </c>
      <c r="AJ211" s="109">
        <f t="shared" si="30"/>
        <v>0.24009999999999998</v>
      </c>
      <c r="AK211" s="110" t="str">
        <f>+IF(AL211&lt;=datos!$AD$11,datos!$AC$11,IF(AL211&lt;=datos!$AD$12,datos!$AC$12,IF(AL211&lt;=datos!$AD$13,datos!$AC$13,IF(AL211&lt;=datos!$AD$14,datos!$AC$14,IF(AL211&lt;=datos!$AD$15,datos!$AC$15,"")))))</f>
        <v>Mayor</v>
      </c>
      <c r="AL211" s="109">
        <f t="shared" si="31"/>
        <v>0.8</v>
      </c>
      <c r="AM211" s="110" t="str">
        <f ca="1" t="shared" si="29"/>
        <v>Alto</v>
      </c>
      <c r="AN211" s="146"/>
      <c r="AO211" s="148"/>
      <c r="AP211" s="150"/>
      <c r="AQ211" s="152"/>
    </row>
    <row r="212" spans="1:43" ht="168.75" thickBot="1">
      <c r="A212" s="132">
        <v>101</v>
      </c>
      <c r="B212" s="84" t="s">
        <v>35</v>
      </c>
      <c r="C212" s="84" t="s">
        <v>206</v>
      </c>
      <c r="D212" s="92"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84" t="s">
        <v>54</v>
      </c>
      <c r="F212" s="84" t="s">
        <v>2013</v>
      </c>
      <c r="G212" s="84" t="s">
        <v>2014</v>
      </c>
      <c r="H212" s="84" t="s">
        <v>194</v>
      </c>
      <c r="I212" s="84" t="s">
        <v>647</v>
      </c>
      <c r="J212" s="84" t="s">
        <v>2015</v>
      </c>
      <c r="K212" s="84" t="s">
        <v>162</v>
      </c>
      <c r="L212" s="133" t="s">
        <v>167</v>
      </c>
      <c r="M212" s="121" t="s">
        <v>12</v>
      </c>
      <c r="N212" s="134">
        <v>360</v>
      </c>
      <c r="O212" s="130" t="str">
        <f>_xlfn.IFERROR(VLOOKUP(P212,datos!$AC$2:$AE$7,3,0),"")</f>
        <v>Media</v>
      </c>
      <c r="P212" s="123">
        <f>+IF(OR(N212="",N212=0),"",IF(N212&lt;=datos!$AD$3,datos!$AC$3,IF(AND(N212&gt;datos!$AD$3,N212&lt;=datos!$AD$4),datos!$AC$4,IF(AND(N212&gt;datos!$AD$4,N212&lt;=datos!$AD$5),datos!$AC$5,IF(AND(N212&gt;datos!$AD$5,N212&lt;=datos!$AD$6),datos!$AC$6,IF(N212&gt;datos!$AD$7,datos!$AC$7,0))))))</f>
        <v>0.6</v>
      </c>
      <c r="Q212" s="84" t="s">
        <v>145</v>
      </c>
      <c r="R212" s="125" t="str">
        <f>_xlfn.IFERROR(VLOOKUP(Q212,datos!$AB$10:$AC$21,2,0),"")</f>
        <v>Moderado</v>
      </c>
      <c r="S212" s="123">
        <f>_xlfn.IFERROR(IF(OR(Q212=datos!$AB$10,Q212=datos!$AB$16),"",VLOOKUP(Q212,datos!$AB$10:$AD$21,3,0)),"")</f>
        <v>0.6</v>
      </c>
      <c r="T212" s="126" t="str">
        <f ca="1">_xlfn.IFERROR(INDIRECT("datos!"&amp;HLOOKUP(R212,calculo_imp,2,FALSE)&amp;VLOOKUP(O212,calculo_prob,2,FALSE)),"")</f>
        <v>Moderado</v>
      </c>
      <c r="U212" s="95">
        <v>1</v>
      </c>
      <c r="V212" s="84" t="s">
        <v>2058</v>
      </c>
      <c r="W212" s="83" t="s">
        <v>2059</v>
      </c>
      <c r="X212" s="83" t="s">
        <v>2060</v>
      </c>
      <c r="Y212" s="83" t="s">
        <v>2061</v>
      </c>
      <c r="Z212" s="83" t="s">
        <v>2062</v>
      </c>
      <c r="AA212" s="83" t="s">
        <v>2063</v>
      </c>
      <c r="AB212" s="83" t="s">
        <v>2064</v>
      </c>
      <c r="AC212" s="83" t="s">
        <v>2065</v>
      </c>
      <c r="AD212" s="83" t="s">
        <v>2035</v>
      </c>
      <c r="AE212" s="92" t="str">
        <f>IF(AF212="","",VLOOKUP(AF212,datos!$AT$6:$AU$9,2,0))</f>
        <v>Probabilidad</v>
      </c>
      <c r="AF212" s="84" t="s">
        <v>81</v>
      </c>
      <c r="AG212" s="84" t="s">
        <v>84</v>
      </c>
      <c r="AH212" s="87">
        <f>IF(AND(AF212="",AG212=""),"",IF(AF212="",0,VLOOKUP(AF212,datos!$AP$3:$AR$7,3,0))+IF(AG212="",0,VLOOKUP(AG212,datos!$AP$3:$AR$7,3,0)))</f>
        <v>0.3</v>
      </c>
      <c r="AI212" s="113" t="str">
        <f>IF(OR(AJ212="",AJ212=0),"",IF(AJ212&lt;=datos!$AC$3,datos!$AE$3,IF(AJ212&lt;=datos!$AC$4,datos!$AE$4,IF(AJ212&lt;=datos!$AC$5,datos!$AE$5,IF(AJ212&lt;=datos!$AC$6,datos!$AE$6,IF(AJ212&lt;=datos!$AC$7,datos!$AE$7,""))))))</f>
        <v>Media</v>
      </c>
      <c r="AJ212" s="106">
        <f>IF(AE212="","",IF(U212=1,IF(AE212="Probabilidad",P212-(P212*AH212),P212),IF(AE212="Probabilidad",#REF!-(#REF!*AH212),#REF!)))</f>
        <v>0.42</v>
      </c>
      <c r="AK212" s="107" t="str">
        <f>+IF(AL212&lt;=datos!$AD$11,datos!$AC$11,IF(AL212&lt;=datos!$AD$12,datos!$AC$12,IF(AL212&lt;=datos!$AD$13,datos!$AC$13,IF(AL212&lt;=datos!$AD$14,datos!$AC$14,IF(AL212&lt;=datos!$AD$15,datos!$AC$15,"")))))</f>
        <v>Moderado</v>
      </c>
      <c r="AL212" s="106">
        <f>IF(AE212="","",IF(U212=1,IF(AE212="Impacto",S212-(S212*AH212),S212),IF(AE212="Impacto",#REF!-(#REF!*AH212),#REF!)))</f>
        <v>0.6</v>
      </c>
      <c r="AM212" s="107" t="str">
        <f ca="1" t="shared" si="29"/>
        <v>Moderado</v>
      </c>
      <c r="AN212" s="139"/>
      <c r="AO212" s="137"/>
      <c r="AP212" s="138"/>
      <c r="AQ212" s="121"/>
    </row>
    <row r="213" spans="1:43" ht="120.75" thickBot="1">
      <c r="A213" s="127">
        <v>102</v>
      </c>
      <c r="B213" s="82" t="s">
        <v>35</v>
      </c>
      <c r="C213" s="84" t="s">
        <v>206</v>
      </c>
      <c r="D213" s="92" t="str">
        <f>_xlfn.IFERROR(VLOOKUP(B213,datos!$B$1:$C$21,2,0),"")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3" s="82" t="s">
        <v>54</v>
      </c>
      <c r="F213" s="82" t="s">
        <v>2016</v>
      </c>
      <c r="G213" s="82" t="s">
        <v>2017</v>
      </c>
      <c r="H213" s="84" t="s">
        <v>193</v>
      </c>
      <c r="I213" s="84" t="s">
        <v>2018</v>
      </c>
      <c r="J213" s="82" t="s">
        <v>2019</v>
      </c>
      <c r="K213" s="82" t="s">
        <v>162</v>
      </c>
      <c r="L213" s="128" t="s">
        <v>167</v>
      </c>
      <c r="M213" s="122" t="s">
        <v>12</v>
      </c>
      <c r="N213" s="129">
        <v>200</v>
      </c>
      <c r="O213" s="135" t="str">
        <f>_xlfn.IFERROR(VLOOKUP(P213,datos!$AC$2:$AE$7,3,0),"")</f>
        <v>Media</v>
      </c>
      <c r="P213" s="131">
        <f>+IF(OR(N213="",N213=0),"",IF(N213&lt;=datos!$AD$3,datos!$AC$3,IF(AND(N213&gt;datos!$AD$3,N213&lt;=datos!$AD$4),datos!$AC$4,IF(AND(N213&gt;datos!$AD$4,N213&lt;=datos!$AD$5),datos!$AC$5,IF(AND(N213&gt;datos!$AD$5,N213&lt;=datos!$AD$6),datos!$AC$6,IF(N213&gt;datos!$AD$7,datos!$AC$7,0))))))</f>
        <v>0.6</v>
      </c>
      <c r="Q213" s="82" t="s">
        <v>145</v>
      </c>
      <c r="R213" s="136" t="str">
        <f>_xlfn.IFERROR(VLOOKUP(Q213,datos!$AB$10:$AC$21,2,0),"")</f>
        <v>Moderado</v>
      </c>
      <c r="S213" s="131">
        <f>_xlfn.IFERROR(IF(OR(Q213=datos!$AB$10,Q213=datos!$AB$16),"",VLOOKUP(Q213,datos!$AB$10:$AD$21,3,0)),"")</f>
        <v>0.6</v>
      </c>
      <c r="T213" s="124" t="str">
        <f ca="1">_xlfn.IFERROR(INDIRECT("datos!"&amp;HLOOKUP(R213,calculo_imp,2,FALSE)&amp;VLOOKUP(O213,calculo_prob,2,FALSE)),"")</f>
        <v>Moderado</v>
      </c>
      <c r="U213" s="98">
        <v>1</v>
      </c>
      <c r="V213" s="82" t="s">
        <v>2066</v>
      </c>
      <c r="W213" s="81" t="s">
        <v>2067</v>
      </c>
      <c r="X213" s="81" t="s">
        <v>768</v>
      </c>
      <c r="Y213" s="81" t="s">
        <v>2068</v>
      </c>
      <c r="Z213" s="81" t="s">
        <v>2069</v>
      </c>
      <c r="AA213" s="81" t="s">
        <v>2070</v>
      </c>
      <c r="AB213" s="81" t="s">
        <v>2071</v>
      </c>
      <c r="AC213" s="81" t="s">
        <v>2072</v>
      </c>
      <c r="AD213" s="81" t="s">
        <v>2073</v>
      </c>
      <c r="AE213" s="90" t="str">
        <f>IF(AF213="","",VLOOKUP(AF213,datos!$AT$6:$AU$9,2,0))</f>
        <v>Probabilidad</v>
      </c>
      <c r="AF213" s="82" t="s">
        <v>81</v>
      </c>
      <c r="AG213" s="82" t="s">
        <v>84</v>
      </c>
      <c r="AH213" s="87">
        <f>IF(AND(AF213="",AG213=""),"",IF(AF213="",0,VLOOKUP(AF213,datos!$AP$3:$AR$7,3,0))+IF(AG213="",0,VLOOKUP(AG213,datos!$AP$3:$AR$7,3,0)))</f>
        <v>0.3</v>
      </c>
      <c r="AI213" s="113" t="str">
        <f>IF(OR(AJ213="",AJ213=0),"",IF(AJ213&lt;=datos!$AC$3,datos!$AE$3,IF(AJ213&lt;=datos!$AC$4,datos!$AE$4,IF(AJ213&lt;=datos!$AC$5,datos!$AE$5,IF(AJ213&lt;=datos!$AC$6,datos!$AE$6,IF(AJ213&lt;=datos!$AC$7,datos!$AE$7,""))))))</f>
        <v>Media</v>
      </c>
      <c r="AJ213" s="106">
        <f>IF(AE213="","",IF(U213=1,IF(AE213="Probabilidad",P213-(P213*AH213),P213),IF(AE213="Probabilidad",#REF!-(#REF!*AH213),#REF!)))</f>
        <v>0.42</v>
      </c>
      <c r="AK213" s="107" t="str">
        <f>+IF(AL213&lt;=datos!$AD$11,datos!$AC$11,IF(AL213&lt;=datos!$AD$12,datos!$AC$12,IF(AL213&lt;=datos!$AD$13,datos!$AC$13,IF(AL213&lt;=datos!$AD$14,datos!$AC$14,IF(AL213&lt;=datos!$AD$15,datos!$AC$15,"")))))</f>
        <v>Moderado</v>
      </c>
      <c r="AL213" s="106">
        <f>IF(AE213="","",IF(U213=1,IF(AE213="Impacto",S213-(S213*AH213),S213),IF(AE213="Impacto",#REF!-(#REF!*AH213),#REF!)))</f>
        <v>0.6</v>
      </c>
      <c r="AM213" s="107" t="str">
        <f ca="1" t="shared" si="29"/>
        <v>Moderado</v>
      </c>
      <c r="AN213" s="139"/>
      <c r="AO213" s="137"/>
      <c r="AP213" s="138"/>
      <c r="AQ213" s="121"/>
    </row>
    <row r="214" spans="1:43" ht="120.75" thickBot="1">
      <c r="A214" s="132">
        <v>103</v>
      </c>
      <c r="B214" s="84" t="s">
        <v>35</v>
      </c>
      <c r="C214" s="84" t="s">
        <v>206</v>
      </c>
      <c r="D214" s="92" t="str">
        <f>_xlfn.IFERROR(VLOOKUP(B214,datos!$B$1:$C$21,2,0),"")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4" s="84" t="s">
        <v>54</v>
      </c>
      <c r="F214" s="84" t="s">
        <v>2020</v>
      </c>
      <c r="G214" s="84" t="s">
        <v>2017</v>
      </c>
      <c r="H214" s="84" t="s">
        <v>193</v>
      </c>
      <c r="I214" s="84" t="s">
        <v>2021</v>
      </c>
      <c r="J214" s="84" t="s">
        <v>2022</v>
      </c>
      <c r="K214" s="84" t="s">
        <v>162</v>
      </c>
      <c r="L214" s="133" t="s">
        <v>167</v>
      </c>
      <c r="M214" s="121" t="s">
        <v>12</v>
      </c>
      <c r="N214" s="134">
        <v>15</v>
      </c>
      <c r="O214" s="130" t="str">
        <f>_xlfn.IFERROR(VLOOKUP(P214,datos!$AC$2:$AE$7,3,0),"")</f>
        <v>Baja</v>
      </c>
      <c r="P214" s="123">
        <f>+IF(OR(N214="",N214=0),"",IF(N214&lt;=datos!$AD$3,datos!$AC$3,IF(AND(N214&gt;datos!$AD$3,N214&lt;=datos!$AD$4),datos!$AC$4,IF(AND(N214&gt;datos!$AD$4,N214&lt;=datos!$AD$5),datos!$AC$5,IF(AND(N214&gt;datos!$AD$5,N214&lt;=datos!$AD$6),datos!$AC$6,IF(N214&gt;datos!$AD$7,datos!$AC$7,0))))))</f>
        <v>0.4</v>
      </c>
      <c r="Q214" s="84" t="s">
        <v>150</v>
      </c>
      <c r="R214" s="125" t="str">
        <f>_xlfn.IFERROR(VLOOKUP(Q214,datos!$AB$10:$AC$21,2,0),"")</f>
        <v>Mayor</v>
      </c>
      <c r="S214" s="123">
        <f>_xlfn.IFERROR(IF(OR(Q214=datos!$AB$10,Q214=datos!$AB$16),"",VLOOKUP(Q214,datos!$AB$10:$AD$21,3,0)),"")</f>
        <v>0.8</v>
      </c>
      <c r="T214" s="126" t="str">
        <f ca="1">_xlfn.IFERROR(INDIRECT("datos!"&amp;HLOOKUP(R214,calculo_imp,2,FALSE)&amp;VLOOKUP(O214,calculo_prob,2,FALSE)),"")</f>
        <v>Alto</v>
      </c>
      <c r="U214" s="95">
        <v>1</v>
      </c>
      <c r="V214" s="84" t="s">
        <v>2066</v>
      </c>
      <c r="W214" s="83" t="s">
        <v>2074</v>
      </c>
      <c r="X214" s="83" t="s">
        <v>768</v>
      </c>
      <c r="Y214" s="83" t="s">
        <v>2075</v>
      </c>
      <c r="Z214" s="83" t="s">
        <v>2069</v>
      </c>
      <c r="AA214" s="83" t="s">
        <v>2070</v>
      </c>
      <c r="AB214" s="83" t="s">
        <v>2071</v>
      </c>
      <c r="AC214" s="83" t="s">
        <v>2076</v>
      </c>
      <c r="AD214" s="83" t="s">
        <v>2073</v>
      </c>
      <c r="AE214" s="92" t="str">
        <f>IF(AF214="","",VLOOKUP(AF214,datos!$AT$6:$AU$9,2,0))</f>
        <v>Probabilidad</v>
      </c>
      <c r="AF214" s="84" t="s">
        <v>81</v>
      </c>
      <c r="AG214" s="84" t="s">
        <v>84</v>
      </c>
      <c r="AH214" s="87">
        <f>IF(AND(AF214="",AG214=""),"",IF(AF214="",0,VLOOKUP(AF214,datos!$AP$3:$AR$7,3,0))+IF(AG214="",0,VLOOKUP(AG214,datos!$AP$3:$AR$7,3,0)))</f>
        <v>0.3</v>
      </c>
      <c r="AI214" s="113" t="str">
        <f>IF(OR(AJ214="",AJ214=0),"",IF(AJ214&lt;=datos!$AC$3,datos!$AE$3,IF(AJ214&lt;=datos!$AC$4,datos!$AE$4,IF(AJ214&lt;=datos!$AC$5,datos!$AE$5,IF(AJ214&lt;=datos!$AC$6,datos!$AE$6,IF(AJ214&lt;=datos!$AC$7,datos!$AE$7,""))))))</f>
        <v>Baja</v>
      </c>
      <c r="AJ214" s="106">
        <f>IF(AE214="","",IF(U214=1,IF(AE214="Probabilidad",P214-(P214*AH214),P214),IF(AE214="Probabilidad",#REF!-(#REF!*AH214),#REF!)))</f>
        <v>0.28</v>
      </c>
      <c r="AK214" s="107" t="str">
        <f>+IF(AL214&lt;=datos!$AD$11,datos!$AC$11,IF(AL214&lt;=datos!$AD$12,datos!$AC$12,IF(AL214&lt;=datos!$AD$13,datos!$AC$13,IF(AL214&lt;=datos!$AD$14,datos!$AC$14,IF(AL214&lt;=datos!$AD$15,datos!$AC$15,"")))))</f>
        <v>Mayor</v>
      </c>
      <c r="AL214" s="106">
        <f>IF(AE214="","",IF(U214=1,IF(AE214="Impacto",S214-(S214*AH214),S214),IF(AE214="Impacto",#REF!-(#REF!*AH214),#REF!)))</f>
        <v>0.8</v>
      </c>
      <c r="AM214" s="107" t="str">
        <f ca="1" t="shared" si="29"/>
        <v>Alto</v>
      </c>
      <c r="AN214" s="139"/>
      <c r="AO214" s="137"/>
      <c r="AP214" s="138"/>
      <c r="AQ214" s="121"/>
    </row>
    <row r="215" spans="1:43" ht="120.75" thickBot="1">
      <c r="A215" s="132">
        <v>104</v>
      </c>
      <c r="B215" s="84" t="s">
        <v>35</v>
      </c>
      <c r="C215" s="84" t="s">
        <v>206</v>
      </c>
      <c r="D215" s="92" t="str">
        <f>_xlfn.IFERROR(VLOOKUP(B215,datos!$B$1:$C$21,2,0),"")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5" s="84" t="s">
        <v>54</v>
      </c>
      <c r="F215" s="84" t="s">
        <v>2023</v>
      </c>
      <c r="G215" s="84" t="s">
        <v>2024</v>
      </c>
      <c r="H215" s="84" t="s">
        <v>193</v>
      </c>
      <c r="I215" s="84" t="s">
        <v>2025</v>
      </c>
      <c r="J215" s="84" t="s">
        <v>2026</v>
      </c>
      <c r="K215" s="84" t="s">
        <v>162</v>
      </c>
      <c r="L215" s="133" t="s">
        <v>167</v>
      </c>
      <c r="M215" s="121" t="s">
        <v>12</v>
      </c>
      <c r="N215" s="134">
        <v>700</v>
      </c>
      <c r="O215" s="130" t="str">
        <f>_xlfn.IFERROR(VLOOKUP(P215,datos!$AC$2:$AE$7,3,0),"")</f>
        <v>Alta</v>
      </c>
      <c r="P215" s="123">
        <f>+IF(OR(N215="",N215=0),"",IF(N215&lt;=datos!$AD$3,datos!$AC$3,IF(AND(N215&gt;datos!$AD$3,N215&lt;=datos!$AD$4),datos!$AC$4,IF(AND(N215&gt;datos!$AD$4,N215&lt;=datos!$AD$5),datos!$AC$5,IF(AND(N215&gt;datos!$AD$5,N215&lt;=datos!$AD$6),datos!$AC$6,IF(N215&gt;datos!$AD$7,datos!$AC$7,0))))))</f>
        <v>0.8</v>
      </c>
      <c r="Q215" s="84" t="s">
        <v>145</v>
      </c>
      <c r="R215" s="125" t="str">
        <f>_xlfn.IFERROR(VLOOKUP(Q215,datos!$AB$10:$AC$21,2,0),"")</f>
        <v>Moderado</v>
      </c>
      <c r="S215" s="123">
        <f>_xlfn.IFERROR(IF(OR(Q215=datos!$AB$10,Q215=datos!$AB$16),"",VLOOKUP(Q215,datos!$AB$10:$AD$21,3,0)),"")</f>
        <v>0.6</v>
      </c>
      <c r="T215" s="126" t="str">
        <f ca="1">_xlfn.IFERROR(INDIRECT("datos!"&amp;HLOOKUP(R215,calculo_imp,2,FALSE)&amp;VLOOKUP(O215,calculo_prob,2,FALSE)),"")</f>
        <v>Alto</v>
      </c>
      <c r="U215" s="95">
        <v>1</v>
      </c>
      <c r="V215" s="84" t="s">
        <v>2066</v>
      </c>
      <c r="W215" s="83" t="s">
        <v>2074</v>
      </c>
      <c r="X215" s="83" t="s">
        <v>909</v>
      </c>
      <c r="Y215" s="83" t="s">
        <v>2077</v>
      </c>
      <c r="Z215" s="83" t="s">
        <v>2069</v>
      </c>
      <c r="AA215" s="83" t="s">
        <v>2070</v>
      </c>
      <c r="AB215" s="83" t="s">
        <v>2071</v>
      </c>
      <c r="AC215" s="83" t="s">
        <v>2076</v>
      </c>
      <c r="AD215" s="83" t="s">
        <v>2078</v>
      </c>
      <c r="AE215" s="92" t="str">
        <f>IF(AF215="","",VLOOKUP(AF215,datos!$AT$6:$AU$9,2,0))</f>
        <v>Probabilidad</v>
      </c>
      <c r="AF215" s="84" t="s">
        <v>80</v>
      </c>
      <c r="AG215" s="84" t="s">
        <v>84</v>
      </c>
      <c r="AH215" s="87">
        <f>IF(AND(AF215="",AG215=""),"",IF(AF215="",0,VLOOKUP(AF215,datos!$AP$3:$AR$7,3,0))+IF(AG215="",0,VLOOKUP(AG215,datos!$AP$3:$AR$7,3,0)))</f>
        <v>0.4</v>
      </c>
      <c r="AI215" s="113" t="str">
        <f>IF(OR(AJ215="",AJ215=0),"",IF(AJ215&lt;=datos!$AC$3,datos!$AE$3,IF(AJ215&lt;=datos!$AC$4,datos!$AE$4,IF(AJ215&lt;=datos!$AC$5,datos!$AE$5,IF(AJ215&lt;=datos!$AC$6,datos!$AE$6,IF(AJ215&lt;=datos!$AC$7,datos!$AE$7,""))))))</f>
        <v>Media</v>
      </c>
      <c r="AJ215" s="106">
        <f>IF(AE215="","",IF(U215=1,IF(AE215="Probabilidad",P215-(P215*AH215),P215),IF(AE215="Probabilidad",#REF!-(#REF!*AH215),#REF!)))</f>
        <v>0.48</v>
      </c>
      <c r="AK215" s="107" t="str">
        <f>+IF(AL215&lt;=datos!$AD$11,datos!$AC$11,IF(AL215&lt;=datos!$AD$12,datos!$AC$12,IF(AL215&lt;=datos!$AD$13,datos!$AC$13,IF(AL215&lt;=datos!$AD$14,datos!$AC$14,IF(AL215&lt;=datos!$AD$15,datos!$AC$15,"")))))</f>
        <v>Moderado</v>
      </c>
      <c r="AL215" s="106">
        <f>IF(AE215="","",IF(U215=1,IF(AE215="Impacto",S215-(S215*AH215),S215),IF(AE215="Impacto",#REF!-(#REF!*AH215),#REF!)))</f>
        <v>0.6</v>
      </c>
      <c r="AM215" s="107" t="str">
        <f ca="1" t="shared" si="29"/>
        <v>Moderado</v>
      </c>
      <c r="AN215" s="139"/>
      <c r="AO215" s="137"/>
      <c r="AP215" s="138"/>
      <c r="AQ215" s="121"/>
    </row>
    <row r="216" spans="1:43" ht="312">
      <c r="A216" s="153">
        <v>105</v>
      </c>
      <c r="B216" s="155" t="s">
        <v>32</v>
      </c>
      <c r="C216" s="155" t="s">
        <v>209</v>
      </c>
      <c r="D216" s="159" t="str">
        <f>_xlfn.IFERROR(VLOOKUP(B216,datos!$B$1:$C$21,2,0),"")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16" s="155" t="s">
        <v>54</v>
      </c>
      <c r="F216" s="155" t="s">
        <v>2079</v>
      </c>
      <c r="G216" s="155" t="s">
        <v>2080</v>
      </c>
      <c r="H216" s="155" t="s">
        <v>194</v>
      </c>
      <c r="I216" s="155"/>
      <c r="J216" s="155" t="s">
        <v>2081</v>
      </c>
      <c r="K216" s="155" t="s">
        <v>156</v>
      </c>
      <c r="L216" s="161" t="s">
        <v>167</v>
      </c>
      <c r="M216" s="151" t="s">
        <v>233</v>
      </c>
      <c r="N216" s="163">
        <v>9280</v>
      </c>
      <c r="O216" s="165" t="str">
        <f>_xlfn.IFERROR(VLOOKUP(P216,datos!$AC$2:$AE$7,3,0),"")</f>
        <v>Muy Alta</v>
      </c>
      <c r="P216" s="141">
        <f>+IF(OR(N216="",N216=0),"",IF(N216&lt;=datos!$AD$3,datos!$AC$3,IF(AND(N216&gt;datos!$AD$3,N216&lt;=datos!$AD$4),datos!$AC$4,IF(AND(N216&gt;datos!$AD$4,N216&lt;=datos!$AD$5),datos!$AC$5,IF(AND(N216&gt;datos!$AD$5,N216&lt;=datos!$AD$6),datos!$AC$6,IF(N216&gt;datos!$AD$7,datos!$AC$7,0))))))</f>
        <v>1</v>
      </c>
      <c r="Q216" s="155" t="s">
        <v>144</v>
      </c>
      <c r="R216" s="157" t="str">
        <f>_xlfn.IFERROR(VLOOKUP(Q216,datos!$AB$10:$AC$21,2,0),"")</f>
        <v>Leve</v>
      </c>
      <c r="S216" s="141">
        <f>_xlfn.IFERROR(IF(OR(Q216=datos!$AB$10,Q216=datos!$AB$16),"",VLOOKUP(Q216,datos!$AB$10:$AD$21,3,0)),"")</f>
        <v>0.2</v>
      </c>
      <c r="T216" s="143" t="str">
        <f ca="1">_xlfn.IFERROR(INDIRECT("datos!"&amp;HLOOKUP(R216,calculo_imp,2,FALSE)&amp;VLOOKUP(O216,calculo_prob,2,FALSE)),"")</f>
        <v>Alto</v>
      </c>
      <c r="U216" s="95">
        <v>1</v>
      </c>
      <c r="V216" s="84" t="s">
        <v>2082</v>
      </c>
      <c r="W216" s="83" t="s">
        <v>2083</v>
      </c>
      <c r="X216" s="83" t="s">
        <v>1137</v>
      </c>
      <c r="Y216" s="83" t="s">
        <v>2084</v>
      </c>
      <c r="Z216" s="83" t="s">
        <v>2085</v>
      </c>
      <c r="AA216" s="83" t="s">
        <v>2086</v>
      </c>
      <c r="AB216" s="83" t="s">
        <v>2087</v>
      </c>
      <c r="AC216" s="83" t="s">
        <v>2088</v>
      </c>
      <c r="AD216" s="83" t="s">
        <v>2089</v>
      </c>
      <c r="AE216" s="92" t="str">
        <f>IF(AF216="","",VLOOKUP(AF216,datos!$AT$6:$AU$9,2,0))</f>
        <v>Probabilidad</v>
      </c>
      <c r="AF216" s="84" t="s">
        <v>80</v>
      </c>
      <c r="AG216" s="84" t="s">
        <v>84</v>
      </c>
      <c r="AH216" s="87">
        <f>IF(AND(AF216="",AG216=""),"",IF(AF216="",0,VLOOKUP(AF216,datos!$AP$3:$AR$7,3,0))+IF(AG216="",0,VLOOKUP(AG216,datos!$AP$3:$AR$7,3,0)))</f>
        <v>0.4</v>
      </c>
      <c r="AI216" s="113" t="str">
        <f>IF(OR(AJ216="",AJ216=0),"",IF(AJ216&lt;=datos!$AC$3,datos!$AE$3,IF(AJ216&lt;=datos!$AC$4,datos!$AE$4,IF(AJ216&lt;=datos!$AC$5,datos!$AE$5,IF(AJ216&lt;=datos!$AC$6,datos!$AE$6,IF(AJ216&lt;=datos!$AC$7,datos!$AE$7,""))))))</f>
        <v>Media</v>
      </c>
      <c r="AJ216" s="106">
        <f>IF(AE216="","",IF(U216=1,IF(AE216="Probabilidad",P216-(P216*AH216),P216),IF(AE216="Probabilidad",#REF!-(#REF!*AH216),#REF!)))</f>
        <v>0.6</v>
      </c>
      <c r="AK216" s="107" t="str">
        <f>+IF(AL216&lt;=datos!$AD$11,datos!$AC$11,IF(AL216&lt;=datos!$AD$12,datos!$AC$12,IF(AL216&lt;=datos!$AD$13,datos!$AC$13,IF(AL216&lt;=datos!$AD$14,datos!$AC$14,IF(AL216&lt;=datos!$AD$15,datos!$AC$15,"")))))</f>
        <v>Leve</v>
      </c>
      <c r="AL216" s="106">
        <f>IF(AE216="","",IF(U216=1,IF(AE216="Impacto",S216-(S216*AH216),S216),IF(AE216="Impacto",#REF!-(#REF!*AH216),#REF!)))</f>
        <v>0.2</v>
      </c>
      <c r="AM216" s="107" t="str">
        <f ca="1" t="shared" si="29"/>
        <v>Moderado</v>
      </c>
      <c r="AN216" s="145"/>
      <c r="AO216" s="147"/>
      <c r="AP216" s="149"/>
      <c r="AQ216" s="151"/>
    </row>
    <row r="217" spans="1:43" ht="216">
      <c r="A217" s="154"/>
      <c r="B217" s="156"/>
      <c r="C217" s="156"/>
      <c r="D217" s="160"/>
      <c r="E217" s="156"/>
      <c r="F217" s="156"/>
      <c r="G217" s="156"/>
      <c r="H217" s="156"/>
      <c r="I217" s="156"/>
      <c r="J217" s="156"/>
      <c r="K217" s="156"/>
      <c r="L217" s="162"/>
      <c r="M217" s="152"/>
      <c r="N217" s="164"/>
      <c r="O217" s="166"/>
      <c r="P217" s="142"/>
      <c r="Q217" s="156"/>
      <c r="R217" s="158"/>
      <c r="S217" s="142" t="e">
        <f>IF(OR(#REF!=datos!$AB$10,#REF!=datos!$AB$16),"",VLOOKUP(#REF!,datos!$AA$10:$AC$21,3,0))</f>
        <v>#REF!</v>
      </c>
      <c r="T217" s="144"/>
      <c r="U217" s="96">
        <v>2</v>
      </c>
      <c r="V217" s="80" t="s">
        <v>2090</v>
      </c>
      <c r="W217" s="79" t="s">
        <v>2091</v>
      </c>
      <c r="X217" s="79" t="s">
        <v>2092</v>
      </c>
      <c r="Y217" s="79" t="s">
        <v>2093</v>
      </c>
      <c r="Z217" s="79" t="s">
        <v>2094</v>
      </c>
      <c r="AA217" s="79" t="s">
        <v>2095</v>
      </c>
      <c r="AB217" s="79" t="s">
        <v>2096</v>
      </c>
      <c r="AC217" s="79" t="s">
        <v>2097</v>
      </c>
      <c r="AD217" s="79" t="s">
        <v>2098</v>
      </c>
      <c r="AE217" s="91" t="str">
        <f>IF(AF217="","",VLOOKUP(AF217,datos!$AT$6:$AU$9,2,0))</f>
        <v>Probabilidad</v>
      </c>
      <c r="AF217" s="80" t="s">
        <v>80</v>
      </c>
      <c r="AG217" s="80" t="s">
        <v>84</v>
      </c>
      <c r="AH217" s="88">
        <f>IF(AND(AF217="",AG217=""),"",IF(AF217="",0,VLOOKUP(AF217,datos!$AP$3:$AR$7,3,0))+IF(AG217="",0,VLOOKUP(AG217,datos!$AP$3:$AR$7,3,0)))</f>
        <v>0.4</v>
      </c>
      <c r="AI217" s="114" t="str">
        <f>IF(OR(AJ217="",AJ217=0),"",IF(AJ217&lt;=datos!$AC$3,datos!$AE$3,IF(AJ217&lt;=datos!$AC$4,datos!$AE$4,IF(AJ217&lt;=datos!$AC$5,datos!$AE$5,IF(AJ217&lt;=datos!$AC$6,datos!$AE$6,IF(AJ217&lt;=datos!$AC$7,datos!$AE$7,""))))))</f>
        <v>Baja</v>
      </c>
      <c r="AJ217" s="109">
        <f t="shared" si="30"/>
        <v>0.36</v>
      </c>
      <c r="AK217" s="110" t="str">
        <f>+IF(AL217&lt;=datos!$AD$11,datos!$AC$11,IF(AL217&lt;=datos!$AD$12,datos!$AC$12,IF(AL217&lt;=datos!$AD$13,datos!$AC$13,IF(AL217&lt;=datos!$AD$14,datos!$AC$14,IF(AL217&lt;=datos!$AD$15,datos!$AC$15,"")))))</f>
        <v>Leve</v>
      </c>
      <c r="AL217" s="109">
        <f t="shared" si="31"/>
        <v>0.2</v>
      </c>
      <c r="AM217" s="110" t="str">
        <f ca="1" t="shared" si="29"/>
        <v>Bajo</v>
      </c>
      <c r="AN217" s="146"/>
      <c r="AO217" s="148"/>
      <c r="AP217" s="150"/>
      <c r="AQ217" s="152"/>
    </row>
    <row r="218" spans="1:43" ht="228.75" thickBot="1">
      <c r="A218" s="154"/>
      <c r="B218" s="156"/>
      <c r="C218" s="156"/>
      <c r="D218" s="160"/>
      <c r="E218" s="156"/>
      <c r="F218" s="156"/>
      <c r="G218" s="156"/>
      <c r="H218" s="156"/>
      <c r="I218" s="156"/>
      <c r="J218" s="156"/>
      <c r="K218" s="156"/>
      <c r="L218" s="162"/>
      <c r="M218" s="152"/>
      <c r="N218" s="164"/>
      <c r="O218" s="166"/>
      <c r="P218" s="142"/>
      <c r="Q218" s="156"/>
      <c r="R218" s="158"/>
      <c r="S218" s="142" t="e">
        <f>IF(OR(#REF!=datos!$AB$10,#REF!=datos!$AB$16),"",VLOOKUP(#REF!,datos!$AA$10:$AC$21,3,0))</f>
        <v>#REF!</v>
      </c>
      <c r="T218" s="144"/>
      <c r="U218" s="96">
        <v>3</v>
      </c>
      <c r="V218" s="80" t="s">
        <v>2099</v>
      </c>
      <c r="W218" s="79" t="s">
        <v>2100</v>
      </c>
      <c r="X218" s="79" t="s">
        <v>2101</v>
      </c>
      <c r="Y218" s="79" t="s">
        <v>2102</v>
      </c>
      <c r="Z218" s="79" t="s">
        <v>2103</v>
      </c>
      <c r="AA218" s="79" t="s">
        <v>2104</v>
      </c>
      <c r="AB218" s="79" t="s">
        <v>2105</v>
      </c>
      <c r="AC218" s="79" t="s">
        <v>2106</v>
      </c>
      <c r="AD218" s="79" t="s">
        <v>2107</v>
      </c>
      <c r="AE218" s="91" t="str">
        <f>IF(AF218="","",VLOOKUP(AF218,datos!$AT$6:$AU$9,2,0))</f>
        <v>Probabilidad</v>
      </c>
      <c r="AF218" s="80" t="s">
        <v>80</v>
      </c>
      <c r="AG218" s="80" t="s">
        <v>84</v>
      </c>
      <c r="AH218" s="88">
        <f>IF(AND(AF218="",AG218=""),"",IF(AF218="",0,VLOOKUP(AF218,datos!$AP$3:$AR$7,3,0))+IF(AG218="",0,VLOOKUP(AG218,datos!$AP$3:$AR$7,3,0)))</f>
        <v>0.4</v>
      </c>
      <c r="AI218" s="114" t="str">
        <f>IF(OR(AJ218="",AJ218=0),"",IF(AJ218&lt;=datos!$AC$3,datos!$AE$3,IF(AJ218&lt;=datos!$AC$4,datos!$AE$4,IF(AJ218&lt;=datos!$AC$5,datos!$AE$5,IF(AJ218&lt;=datos!$AC$6,datos!$AE$6,IF(AJ218&lt;=datos!$AC$7,datos!$AE$7,""))))))</f>
        <v>Baja</v>
      </c>
      <c r="AJ218" s="109">
        <f t="shared" si="30"/>
        <v>0.216</v>
      </c>
      <c r="AK218" s="110" t="str">
        <f>+IF(AL218&lt;=datos!$AD$11,datos!$AC$11,IF(AL218&lt;=datos!$AD$12,datos!$AC$12,IF(AL218&lt;=datos!$AD$13,datos!$AC$13,IF(AL218&lt;=datos!$AD$14,datos!$AC$14,IF(AL218&lt;=datos!$AD$15,datos!$AC$15,"")))))</f>
        <v>Leve</v>
      </c>
      <c r="AL218" s="109">
        <f t="shared" si="31"/>
        <v>0.2</v>
      </c>
      <c r="AM218" s="110" t="str">
        <f ca="1" t="shared" si="29"/>
        <v>Bajo</v>
      </c>
      <c r="AN218" s="146"/>
      <c r="AO218" s="148"/>
      <c r="AP218" s="150"/>
      <c r="AQ218" s="152"/>
    </row>
    <row r="219" spans="1:43" ht="120">
      <c r="A219" s="153">
        <v>106</v>
      </c>
      <c r="B219" s="155" t="s">
        <v>33</v>
      </c>
      <c r="C219" s="155" t="s">
        <v>207</v>
      </c>
      <c r="D219" s="159" t="str">
        <f>_xlfn.IFERROR(VLOOKUP(B219,datos!$B$1:$C$21,2,0),"")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19" s="155" t="s">
        <v>53</v>
      </c>
      <c r="F219" s="155" t="s">
        <v>2108</v>
      </c>
      <c r="G219" s="155" t="s">
        <v>2109</v>
      </c>
      <c r="H219" s="155" t="s">
        <v>194</v>
      </c>
      <c r="I219" s="155" t="s">
        <v>238</v>
      </c>
      <c r="J219" s="155" t="s">
        <v>2110</v>
      </c>
      <c r="K219" s="155" t="s">
        <v>159</v>
      </c>
      <c r="L219" s="161" t="s">
        <v>167</v>
      </c>
      <c r="M219" s="151" t="s">
        <v>12</v>
      </c>
      <c r="N219" s="163">
        <v>48</v>
      </c>
      <c r="O219" s="165" t="str">
        <f>_xlfn.IFERROR(VLOOKUP(P219,datos!$AC$2:$AE$7,3,0),"")</f>
        <v>Media</v>
      </c>
      <c r="P219" s="141">
        <f>+IF(OR(N219="",N219=0),"",IF(N219&lt;=datos!$AD$3,datos!$AC$3,IF(AND(N219&gt;datos!$AD$3,N219&lt;=datos!$AD$4),datos!$AC$4,IF(AND(N219&gt;datos!$AD$4,N219&lt;=datos!$AD$5),datos!$AC$5,IF(AND(N219&gt;datos!$AD$5,N219&lt;=datos!$AD$6),datos!$AC$6,IF(N219&gt;datos!$AD$7,datos!$AC$7,0))))))</f>
        <v>0.6</v>
      </c>
      <c r="Q219" s="155" t="s">
        <v>73</v>
      </c>
      <c r="R219" s="157" t="str">
        <f>_xlfn.IFERROR(VLOOKUP(Q219,datos!$AB$10:$AC$21,2,0),"")</f>
        <v>Mayor</v>
      </c>
      <c r="S219" s="141">
        <f>_xlfn.IFERROR(IF(OR(Q219=datos!$AB$10,Q219=datos!$AB$16),"",VLOOKUP(Q219,datos!$AB$10:$AD$21,3,0)),"")</f>
        <v>0.8</v>
      </c>
      <c r="T219" s="143" t="str">
        <f ca="1">_xlfn.IFERROR(INDIRECT("datos!"&amp;HLOOKUP(R219,calculo_imp,2,FALSE)&amp;VLOOKUP(O219,calculo_prob,2,FALSE)),"")</f>
        <v>Alto</v>
      </c>
      <c r="U219" s="95">
        <v>1</v>
      </c>
      <c r="V219" s="84" t="s">
        <v>2121</v>
      </c>
      <c r="W219" s="83" t="s">
        <v>2122</v>
      </c>
      <c r="X219" s="83" t="s">
        <v>692</v>
      </c>
      <c r="Y219" s="83" t="s">
        <v>2123</v>
      </c>
      <c r="Z219" s="83" t="s">
        <v>2124</v>
      </c>
      <c r="AA219" s="83" t="s">
        <v>2125</v>
      </c>
      <c r="AB219" s="83" t="s">
        <v>2126</v>
      </c>
      <c r="AC219" s="83" t="s">
        <v>2127</v>
      </c>
      <c r="AD219" s="83" t="s">
        <v>2128</v>
      </c>
      <c r="AE219" s="92" t="str">
        <f>IF(AF219="","",VLOOKUP(AF219,datos!$AT$6:$AU$9,2,0))</f>
        <v>Probabilidad</v>
      </c>
      <c r="AF219" s="84" t="s">
        <v>80</v>
      </c>
      <c r="AG219" s="84" t="s">
        <v>84</v>
      </c>
      <c r="AH219" s="87">
        <f>IF(AND(AF219="",AG219=""),"",IF(AF219="",0,VLOOKUP(AF219,datos!$AP$3:$AR$7,3,0))+IF(AG219="",0,VLOOKUP(AG219,datos!$AP$3:$AR$7,3,0)))</f>
        <v>0.4</v>
      </c>
      <c r="AI219" s="113" t="str">
        <f>IF(OR(AJ219="",AJ219=0),"",IF(AJ219&lt;=datos!$AC$3,datos!$AE$3,IF(AJ219&lt;=datos!$AC$4,datos!$AE$4,IF(AJ219&lt;=datos!$AC$5,datos!$AE$5,IF(AJ219&lt;=datos!$AC$6,datos!$AE$6,IF(AJ219&lt;=datos!$AC$7,datos!$AE$7,""))))))</f>
        <v>Baja</v>
      </c>
      <c r="AJ219" s="106">
        <f>IF(AE219="","",IF(U219=1,IF(AE219="Probabilidad",P219-(P219*AH219),P219),IF(AE219="Probabilidad",#REF!-(#REF!*AH219),#REF!)))</f>
        <v>0.36</v>
      </c>
      <c r="AK219" s="107" t="str">
        <f>+IF(AL219&lt;=datos!$AD$11,datos!$AC$11,IF(AL219&lt;=datos!$AD$12,datos!$AC$12,IF(AL219&lt;=datos!$AD$13,datos!$AC$13,IF(AL219&lt;=datos!$AD$14,datos!$AC$14,IF(AL219&lt;=datos!$AD$15,datos!$AC$15,"")))))</f>
        <v>Mayor</v>
      </c>
      <c r="AL219" s="106">
        <f>IF(AE219="","",IF(U219=1,IF(AE219="Impacto",S219-(S219*AH219),S219),IF(AE219="Impacto",#REF!-(#REF!*AH219),#REF!)))</f>
        <v>0.8</v>
      </c>
      <c r="AM219" s="107" t="str">
        <f ca="1" t="shared" si="29"/>
        <v>Alto</v>
      </c>
      <c r="AN219" s="145"/>
      <c r="AO219" s="147"/>
      <c r="AP219" s="149"/>
      <c r="AQ219" s="151"/>
    </row>
    <row r="220" spans="1:43" ht="90.75" customHeight="1" thickBot="1">
      <c r="A220" s="154"/>
      <c r="B220" s="156"/>
      <c r="C220" s="156"/>
      <c r="D220" s="160"/>
      <c r="E220" s="156"/>
      <c r="F220" s="156"/>
      <c r="G220" s="156"/>
      <c r="H220" s="156"/>
      <c r="I220" s="156"/>
      <c r="J220" s="156"/>
      <c r="K220" s="156"/>
      <c r="L220" s="162"/>
      <c r="M220" s="152"/>
      <c r="N220" s="164"/>
      <c r="O220" s="166"/>
      <c r="P220" s="142"/>
      <c r="Q220" s="156"/>
      <c r="R220" s="158"/>
      <c r="S220" s="142" t="e">
        <f>IF(OR(#REF!=datos!$AB$10,#REF!=datos!$AB$16),"",VLOOKUP(#REF!,datos!$AA$10:$AC$21,3,0))</f>
        <v>#REF!</v>
      </c>
      <c r="T220" s="144"/>
      <c r="U220" s="96">
        <v>2</v>
      </c>
      <c r="V220" s="80" t="s">
        <v>2129</v>
      </c>
      <c r="W220" s="79" t="s">
        <v>2130</v>
      </c>
      <c r="X220" s="79" t="s">
        <v>2131</v>
      </c>
      <c r="Y220" s="79" t="s">
        <v>2132</v>
      </c>
      <c r="Z220" s="79" t="s">
        <v>2133</v>
      </c>
      <c r="AA220" s="79" t="s">
        <v>2134</v>
      </c>
      <c r="AB220" s="79" t="s">
        <v>2135</v>
      </c>
      <c r="AC220" s="79" t="s">
        <v>2136</v>
      </c>
      <c r="AD220" s="79" t="s">
        <v>2137</v>
      </c>
      <c r="AE220" s="91" t="str">
        <f>IF(AF220="","",VLOOKUP(AF220,datos!$AT$6:$AU$9,2,0))</f>
        <v>Probabilidad</v>
      </c>
      <c r="AF220" s="80" t="s">
        <v>80</v>
      </c>
      <c r="AG220" s="80" t="s">
        <v>84</v>
      </c>
      <c r="AH220" s="88">
        <f>IF(AND(AF220="",AG220=""),"",IF(AF220="",0,VLOOKUP(AF220,datos!$AP$3:$AR$7,3,0))+IF(AG220="",0,VLOOKUP(AG220,datos!$AP$3:$AR$7,3,0)))</f>
        <v>0.4</v>
      </c>
      <c r="AI220" s="114" t="str">
        <f>IF(OR(AJ220="",AJ220=0),"",IF(AJ220&lt;=datos!$AC$3,datos!$AE$3,IF(AJ220&lt;=datos!$AC$4,datos!$AE$4,IF(AJ220&lt;=datos!$AC$5,datos!$AE$5,IF(AJ220&lt;=datos!$AC$6,datos!$AE$6,IF(AJ220&lt;=datos!$AC$7,datos!$AE$7,""))))))</f>
        <v>Baja</v>
      </c>
      <c r="AJ220" s="109">
        <f t="shared" si="30"/>
        <v>0.216</v>
      </c>
      <c r="AK220" s="110" t="str">
        <f>+IF(AL220&lt;=datos!$AD$11,datos!$AC$11,IF(AL220&lt;=datos!$AD$12,datos!$AC$12,IF(AL220&lt;=datos!$AD$13,datos!$AC$13,IF(AL220&lt;=datos!$AD$14,datos!$AC$14,IF(AL220&lt;=datos!$AD$15,datos!$AC$15,"")))))</f>
        <v>Mayor</v>
      </c>
      <c r="AL220" s="109">
        <f t="shared" si="31"/>
        <v>0.8</v>
      </c>
      <c r="AM220" s="110" t="str">
        <f ca="1" t="shared" si="29"/>
        <v>Alto</v>
      </c>
      <c r="AN220" s="146"/>
      <c r="AO220" s="148"/>
      <c r="AP220" s="150"/>
      <c r="AQ220" s="152"/>
    </row>
    <row r="221" spans="1:43" ht="86.25" customHeight="1">
      <c r="A221" s="170">
        <v>107</v>
      </c>
      <c r="B221" s="171" t="s">
        <v>33</v>
      </c>
      <c r="C221" s="155" t="s">
        <v>207</v>
      </c>
      <c r="D221" s="159" t="str">
        <f>_xlfn.IFERROR(VLOOKUP(B221,datos!$B$1:$C$21,2,0),"")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1" s="171" t="s">
        <v>54</v>
      </c>
      <c r="F221" s="171" t="s">
        <v>2111</v>
      </c>
      <c r="G221" s="171" t="s">
        <v>2112</v>
      </c>
      <c r="H221" s="155" t="s">
        <v>194</v>
      </c>
      <c r="I221" s="155" t="s">
        <v>238</v>
      </c>
      <c r="J221" s="171" t="s">
        <v>2113</v>
      </c>
      <c r="K221" s="171" t="s">
        <v>163</v>
      </c>
      <c r="L221" s="172" t="s">
        <v>168</v>
      </c>
      <c r="M221" s="173" t="s">
        <v>230</v>
      </c>
      <c r="N221" s="174">
        <v>365</v>
      </c>
      <c r="O221" s="175" t="str">
        <f>_xlfn.IFERROR(VLOOKUP(P221,datos!$AC$2:$AE$7,3,0),"")</f>
        <v>Media</v>
      </c>
      <c r="P221" s="168">
        <f>+IF(OR(N221="",N221=0),"",IF(N221&lt;=datos!$AD$3,datos!$AC$3,IF(AND(N221&gt;datos!$AD$3,N221&lt;=datos!$AD$4),datos!$AC$4,IF(AND(N221&gt;datos!$AD$4,N221&lt;=datos!$AD$5),datos!$AC$5,IF(AND(N221&gt;datos!$AD$5,N221&lt;=datos!$AD$6),datos!$AC$6,IF(N221&gt;datos!$AD$7,datos!$AC$7,0))))))</f>
        <v>0.6</v>
      </c>
      <c r="Q221" s="171" t="s">
        <v>150</v>
      </c>
      <c r="R221" s="167" t="str">
        <f>_xlfn.IFERROR(VLOOKUP(Q221,datos!$AB$10:$AC$21,2,0),"")</f>
        <v>Mayor</v>
      </c>
      <c r="S221" s="168">
        <f>_xlfn.IFERROR(IF(OR(Q221=datos!$AB$10,Q221=datos!$AB$16),"",VLOOKUP(Q221,datos!$AB$10:$AD$21,3,0)),"")</f>
        <v>0.8</v>
      </c>
      <c r="T221" s="169" t="str">
        <f ca="1">_xlfn.IFERROR(INDIRECT("datos!"&amp;HLOOKUP(R221,calculo_imp,2,FALSE)&amp;VLOOKUP(O221,calculo_prob,2,FALSE)),"")</f>
        <v>Alto</v>
      </c>
      <c r="U221" s="98">
        <v>1</v>
      </c>
      <c r="V221" s="82" t="s">
        <v>2138</v>
      </c>
      <c r="W221" s="81" t="s">
        <v>2139</v>
      </c>
      <c r="X221" s="81" t="s">
        <v>2140</v>
      </c>
      <c r="Y221" s="81" t="s">
        <v>2141</v>
      </c>
      <c r="Z221" s="81" t="s">
        <v>2142</v>
      </c>
      <c r="AA221" s="81" t="s">
        <v>2143</v>
      </c>
      <c r="AB221" s="81" t="s">
        <v>2144</v>
      </c>
      <c r="AC221" s="81" t="s">
        <v>2144</v>
      </c>
      <c r="AD221" s="81" t="s">
        <v>2145</v>
      </c>
      <c r="AE221" s="90" t="str">
        <f>IF(AF221="","",VLOOKUP(AF221,datos!$AT$6:$AU$9,2,0))</f>
        <v>Probabilidad</v>
      </c>
      <c r="AF221" s="82" t="s">
        <v>80</v>
      </c>
      <c r="AG221" s="82" t="s">
        <v>84</v>
      </c>
      <c r="AH221" s="87">
        <f>IF(AND(AF221="",AG221=""),"",IF(AF221="",0,VLOOKUP(AF221,datos!$AP$3:$AR$7,3,0))+IF(AG221="",0,VLOOKUP(AG221,datos!$AP$3:$AR$7,3,0)))</f>
        <v>0.4</v>
      </c>
      <c r="AI221" s="113" t="str">
        <f>IF(OR(AJ221="",AJ221=0),"",IF(AJ221&lt;=datos!$AC$3,datos!$AE$3,IF(AJ221&lt;=datos!$AC$4,datos!$AE$4,IF(AJ221&lt;=datos!$AC$5,datos!$AE$5,IF(AJ221&lt;=datos!$AC$6,datos!$AE$6,IF(AJ221&lt;=datos!$AC$7,datos!$AE$7,""))))))</f>
        <v>Baja</v>
      </c>
      <c r="AJ221" s="106">
        <f>IF(AE221="","",IF(U221=1,IF(AE221="Probabilidad",P221-(P221*AH221),P221),IF(AE221="Probabilidad",#REF!-(#REF!*AH221),#REF!)))</f>
        <v>0.36</v>
      </c>
      <c r="AK221" s="107" t="str">
        <f>+IF(AL221&lt;=datos!$AD$11,datos!$AC$11,IF(AL221&lt;=datos!$AD$12,datos!$AC$12,IF(AL221&lt;=datos!$AD$13,datos!$AC$13,IF(AL221&lt;=datos!$AD$14,datos!$AC$14,IF(AL221&lt;=datos!$AD$15,datos!$AC$15,"")))))</f>
        <v>Mayor</v>
      </c>
      <c r="AL221" s="106">
        <f>IF(AE221="","",IF(U221=1,IF(AE221="Impacto",S221-(S221*AH221),S221),IF(AE221="Impacto",#REF!-(#REF!*AH221),#REF!)))</f>
        <v>0.8</v>
      </c>
      <c r="AM221" s="107" t="str">
        <f ca="1" t="shared" si="29"/>
        <v>Alto</v>
      </c>
      <c r="AN221" s="145"/>
      <c r="AO221" s="147"/>
      <c r="AP221" s="149"/>
      <c r="AQ221" s="151"/>
    </row>
    <row r="222" spans="1:43" ht="79.5" customHeight="1">
      <c r="A222" s="154"/>
      <c r="B222" s="156"/>
      <c r="C222" s="156"/>
      <c r="D222" s="160"/>
      <c r="E222" s="156"/>
      <c r="F222" s="156"/>
      <c r="G222" s="156"/>
      <c r="H222" s="156"/>
      <c r="I222" s="156"/>
      <c r="J222" s="156"/>
      <c r="K222" s="156"/>
      <c r="L222" s="162"/>
      <c r="M222" s="152"/>
      <c r="N222" s="164"/>
      <c r="O222" s="166"/>
      <c r="P222" s="142"/>
      <c r="Q222" s="156"/>
      <c r="R222" s="158"/>
      <c r="S222" s="142" t="e">
        <f>IF(OR(#REF!=datos!$AB$10,#REF!=datos!$AB$16),"",VLOOKUP(#REF!,datos!$AA$10:$AC$21,3,0))</f>
        <v>#REF!</v>
      </c>
      <c r="T222" s="144"/>
      <c r="U222" s="96">
        <v>2</v>
      </c>
      <c r="V222" s="80" t="s">
        <v>2146</v>
      </c>
      <c r="W222" s="79" t="s">
        <v>2147</v>
      </c>
      <c r="X222" s="79" t="s">
        <v>799</v>
      </c>
      <c r="Y222" s="79" t="s">
        <v>2148</v>
      </c>
      <c r="Z222" s="79" t="s">
        <v>2149</v>
      </c>
      <c r="AA222" s="79" t="s">
        <v>2150</v>
      </c>
      <c r="AB222" s="79" t="s">
        <v>2151</v>
      </c>
      <c r="AC222" s="79" t="s">
        <v>2151</v>
      </c>
      <c r="AD222" s="79" t="s">
        <v>353</v>
      </c>
      <c r="AE222" s="91" t="str">
        <f>IF(AF222="","",VLOOKUP(AF222,datos!$AT$6:$AU$9,2,0))</f>
        <v>Probabilidad</v>
      </c>
      <c r="AF222" s="80" t="s">
        <v>80</v>
      </c>
      <c r="AG222" s="80" t="s">
        <v>84</v>
      </c>
      <c r="AH222" s="88">
        <f>IF(AND(AF222="",AG222=""),"",IF(AF222="",0,VLOOKUP(AF222,datos!$AP$3:$AR$7,3,0))+IF(AG222="",0,VLOOKUP(AG222,datos!$AP$3:$AR$7,3,0)))</f>
        <v>0.4</v>
      </c>
      <c r="AI222" s="114" t="str">
        <f>IF(OR(AJ222="",AJ222=0),"",IF(AJ222&lt;=datos!$AC$3,datos!$AE$3,IF(AJ222&lt;=datos!$AC$4,datos!$AE$4,IF(AJ222&lt;=datos!$AC$5,datos!$AE$5,IF(AJ222&lt;=datos!$AC$6,datos!$AE$6,IF(AJ222&lt;=datos!$AC$7,datos!$AE$7,""))))))</f>
        <v>Baja</v>
      </c>
      <c r="AJ222" s="109">
        <f t="shared" si="30"/>
        <v>0.216</v>
      </c>
      <c r="AK222" s="110" t="str">
        <f>+IF(AL222&lt;=datos!$AD$11,datos!$AC$11,IF(AL222&lt;=datos!$AD$12,datos!$AC$12,IF(AL222&lt;=datos!$AD$13,datos!$AC$13,IF(AL222&lt;=datos!$AD$14,datos!$AC$14,IF(AL222&lt;=datos!$AD$15,datos!$AC$15,"")))))</f>
        <v>Mayor</v>
      </c>
      <c r="AL222" s="109">
        <f t="shared" si="31"/>
        <v>0.8</v>
      </c>
      <c r="AM222" s="110" t="str">
        <f ca="1" t="shared" si="29"/>
        <v>Alto</v>
      </c>
      <c r="AN222" s="146"/>
      <c r="AO222" s="148"/>
      <c r="AP222" s="150"/>
      <c r="AQ222" s="152"/>
    </row>
    <row r="223" spans="1:43" ht="84" customHeight="1" thickBot="1">
      <c r="A223" s="154"/>
      <c r="B223" s="156"/>
      <c r="C223" s="156"/>
      <c r="D223" s="160"/>
      <c r="E223" s="156"/>
      <c r="F223" s="156"/>
      <c r="G223" s="156"/>
      <c r="H223" s="156"/>
      <c r="I223" s="156"/>
      <c r="J223" s="156"/>
      <c r="K223" s="156"/>
      <c r="L223" s="162"/>
      <c r="M223" s="152"/>
      <c r="N223" s="164"/>
      <c r="O223" s="166"/>
      <c r="P223" s="142"/>
      <c r="Q223" s="156"/>
      <c r="R223" s="158"/>
      <c r="S223" s="142" t="e">
        <f>IF(OR(#REF!=datos!$AB$10,#REF!=datos!$AB$16),"",VLOOKUP(#REF!,datos!$AA$10:$AC$21,3,0))</f>
        <v>#REF!</v>
      </c>
      <c r="T223" s="144"/>
      <c r="U223" s="96">
        <v>3</v>
      </c>
      <c r="V223" s="80" t="s">
        <v>2152</v>
      </c>
      <c r="W223" s="79" t="s">
        <v>2153</v>
      </c>
      <c r="X223" s="79" t="s">
        <v>2154</v>
      </c>
      <c r="Y223" s="79" t="s">
        <v>2155</v>
      </c>
      <c r="Z223" s="79" t="s">
        <v>2156</v>
      </c>
      <c r="AA223" s="79" t="s">
        <v>2157</v>
      </c>
      <c r="AB223" s="79" t="s">
        <v>2158</v>
      </c>
      <c r="AC223" s="79" t="s">
        <v>2159</v>
      </c>
      <c r="AD223" s="79" t="s">
        <v>2160</v>
      </c>
      <c r="AE223" s="91" t="str">
        <f>IF(AF223="","",VLOOKUP(AF223,datos!$AT$6:$AU$9,2,0))</f>
        <v>Probabilidad</v>
      </c>
      <c r="AF223" s="80" t="s">
        <v>80</v>
      </c>
      <c r="AG223" s="80" t="s">
        <v>84</v>
      </c>
      <c r="AH223" s="88">
        <f>IF(AND(AF223="",AG223=""),"",IF(AF223="",0,VLOOKUP(AF223,datos!$AP$3:$AR$7,3,0))+IF(AG223="",0,VLOOKUP(AG223,datos!$AP$3:$AR$7,3,0)))</f>
        <v>0.4</v>
      </c>
      <c r="AI223" s="114" t="str">
        <f>IF(OR(AJ223="",AJ223=0),"",IF(AJ223&lt;=datos!$AC$3,datos!$AE$3,IF(AJ223&lt;=datos!$AC$4,datos!$AE$4,IF(AJ223&lt;=datos!$AC$5,datos!$AE$5,IF(AJ223&lt;=datos!$AC$6,datos!$AE$6,IF(AJ223&lt;=datos!$AC$7,datos!$AE$7,""))))))</f>
        <v>Muy Baja</v>
      </c>
      <c r="AJ223" s="109">
        <f t="shared" si="30"/>
        <v>0.1296</v>
      </c>
      <c r="AK223" s="110" t="str">
        <f>+IF(AL223&lt;=datos!$AD$11,datos!$AC$11,IF(AL223&lt;=datos!$AD$12,datos!$AC$12,IF(AL223&lt;=datos!$AD$13,datos!$AC$13,IF(AL223&lt;=datos!$AD$14,datos!$AC$14,IF(AL223&lt;=datos!$AD$15,datos!$AC$15,"")))))</f>
        <v>Mayor</v>
      </c>
      <c r="AL223" s="109">
        <f t="shared" si="31"/>
        <v>0.8</v>
      </c>
      <c r="AM223" s="110" t="str">
        <f ca="1" t="shared" si="29"/>
        <v>Alto</v>
      </c>
      <c r="AN223" s="146"/>
      <c r="AO223" s="148"/>
      <c r="AP223" s="150"/>
      <c r="AQ223" s="152"/>
    </row>
    <row r="224" spans="1:43" ht="57.75" customHeight="1">
      <c r="A224" s="153">
        <v>108</v>
      </c>
      <c r="B224" s="155" t="s">
        <v>33</v>
      </c>
      <c r="C224" s="155" t="s">
        <v>207</v>
      </c>
      <c r="D224" s="159" t="str">
        <f>_xlfn.IFERROR(VLOOKUP(B224,datos!$B$1:$C$21,2,0),"")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4" s="155" t="s">
        <v>54</v>
      </c>
      <c r="F224" s="155" t="s">
        <v>2114</v>
      </c>
      <c r="G224" s="155" t="s">
        <v>2115</v>
      </c>
      <c r="H224" s="155" t="s">
        <v>193</v>
      </c>
      <c r="I224" s="155" t="s">
        <v>2116</v>
      </c>
      <c r="J224" s="155" t="s">
        <v>2117</v>
      </c>
      <c r="K224" s="155" t="s">
        <v>163</v>
      </c>
      <c r="L224" s="161" t="s">
        <v>168</v>
      </c>
      <c r="M224" s="151" t="s">
        <v>230</v>
      </c>
      <c r="N224" s="163">
        <v>365</v>
      </c>
      <c r="O224" s="165" t="str">
        <f>_xlfn.IFERROR(VLOOKUP(P224,datos!$AC$2:$AE$7,3,0),"")</f>
        <v>Media</v>
      </c>
      <c r="P224" s="141">
        <f>+IF(OR(N224="",N224=0),"",IF(N224&lt;=datos!$AD$3,datos!$AC$3,IF(AND(N224&gt;datos!$AD$3,N224&lt;=datos!$AD$4),datos!$AC$4,IF(AND(N224&gt;datos!$AD$4,N224&lt;=datos!$AD$5),datos!$AC$5,IF(AND(N224&gt;datos!$AD$5,N224&lt;=datos!$AD$6),datos!$AC$6,IF(N224&gt;datos!$AD$7,datos!$AC$7,0))))))</f>
        <v>0.6</v>
      </c>
      <c r="Q224" s="155" t="s">
        <v>150</v>
      </c>
      <c r="R224" s="157" t="str">
        <f>_xlfn.IFERROR(VLOOKUP(Q224,datos!$AB$10:$AC$21,2,0),"")</f>
        <v>Mayor</v>
      </c>
      <c r="S224" s="141">
        <f>_xlfn.IFERROR(IF(OR(Q224=datos!$AB$10,Q224=datos!$AB$16),"",VLOOKUP(Q224,datos!$AB$10:$AD$21,3,0)),"")</f>
        <v>0.8</v>
      </c>
      <c r="T224" s="143" t="str">
        <f ca="1">_xlfn.IFERROR(INDIRECT("datos!"&amp;HLOOKUP(R224,calculo_imp,2,FALSE)&amp;VLOOKUP(O224,calculo_prob,2,FALSE)),"")</f>
        <v>Alto</v>
      </c>
      <c r="U224" s="95">
        <v>1</v>
      </c>
      <c r="V224" s="84" t="s">
        <v>2161</v>
      </c>
      <c r="W224" s="83" t="s">
        <v>2162</v>
      </c>
      <c r="X224" s="83" t="s">
        <v>799</v>
      </c>
      <c r="Y224" s="83" t="s">
        <v>2163</v>
      </c>
      <c r="Z224" s="83" t="s">
        <v>2164</v>
      </c>
      <c r="AA224" s="83" t="s">
        <v>2165</v>
      </c>
      <c r="AB224" s="83" t="s">
        <v>2166</v>
      </c>
      <c r="AC224" s="83" t="s">
        <v>2167</v>
      </c>
      <c r="AD224" s="83" t="s">
        <v>353</v>
      </c>
      <c r="AE224" s="92" t="str">
        <f>IF(AF224="","",VLOOKUP(AF224,datos!$AT$6:$AU$9,2,0))</f>
        <v>Probabilidad</v>
      </c>
      <c r="AF224" s="84" t="s">
        <v>80</v>
      </c>
      <c r="AG224" s="84" t="s">
        <v>84</v>
      </c>
      <c r="AH224" s="87">
        <f>IF(AND(AF224="",AG224=""),"",IF(AF224="",0,VLOOKUP(AF224,datos!$AP$3:$AR$7,3,0))+IF(AG224="",0,VLOOKUP(AG224,datos!$AP$3:$AR$7,3,0)))</f>
        <v>0.4</v>
      </c>
      <c r="AI224" s="113" t="str">
        <f>IF(OR(AJ224="",AJ224=0),"",IF(AJ224&lt;=datos!$AC$3,datos!$AE$3,IF(AJ224&lt;=datos!$AC$4,datos!$AE$4,IF(AJ224&lt;=datos!$AC$5,datos!$AE$5,IF(AJ224&lt;=datos!$AC$6,datos!$AE$6,IF(AJ224&lt;=datos!$AC$7,datos!$AE$7,""))))))</f>
        <v>Baja</v>
      </c>
      <c r="AJ224" s="106">
        <f>IF(AE224="","",IF(U224=1,IF(AE224="Probabilidad",P224-(P224*AH224),P224),IF(AE224="Probabilidad",#REF!-(#REF!*AH224),#REF!)))</f>
        <v>0.36</v>
      </c>
      <c r="AK224" s="107" t="str">
        <f>+IF(AL224&lt;=datos!$AD$11,datos!$AC$11,IF(AL224&lt;=datos!$AD$12,datos!$AC$12,IF(AL224&lt;=datos!$AD$13,datos!$AC$13,IF(AL224&lt;=datos!$AD$14,datos!$AC$14,IF(AL224&lt;=datos!$AD$15,datos!$AC$15,"")))))</f>
        <v>Mayor</v>
      </c>
      <c r="AL224" s="106">
        <f>IF(AE224="","",IF(U224=1,IF(AE224="Impacto",S224-(S224*AH224),S224),IF(AE224="Impacto",#REF!-(#REF!*AH224),#REF!)))</f>
        <v>0.8</v>
      </c>
      <c r="AM224" s="107" t="str">
        <f ca="1" t="shared" si="29"/>
        <v>Alto</v>
      </c>
      <c r="AN224" s="145"/>
      <c r="AO224" s="147"/>
      <c r="AP224" s="149"/>
      <c r="AQ224" s="151"/>
    </row>
    <row r="225" spans="1:43" ht="87" customHeight="1">
      <c r="A225" s="154"/>
      <c r="B225" s="156"/>
      <c r="C225" s="156"/>
      <c r="D225" s="160"/>
      <c r="E225" s="156"/>
      <c r="F225" s="156"/>
      <c r="G225" s="156"/>
      <c r="H225" s="156"/>
      <c r="I225" s="156"/>
      <c r="J225" s="156"/>
      <c r="K225" s="156"/>
      <c r="L225" s="162"/>
      <c r="M225" s="152"/>
      <c r="N225" s="164"/>
      <c r="O225" s="166"/>
      <c r="P225" s="142"/>
      <c r="Q225" s="156"/>
      <c r="R225" s="158"/>
      <c r="S225" s="142" t="e">
        <f>IF(OR(#REF!=datos!$AB$10,#REF!=datos!$AB$16),"",VLOOKUP(#REF!,datos!$AA$10:$AC$21,3,0))</f>
        <v>#REF!</v>
      </c>
      <c r="T225" s="144"/>
      <c r="U225" s="96">
        <v>2</v>
      </c>
      <c r="V225" s="80" t="s">
        <v>2168</v>
      </c>
      <c r="W225" s="79" t="s">
        <v>2162</v>
      </c>
      <c r="X225" s="79" t="s">
        <v>799</v>
      </c>
      <c r="Y225" s="79" t="s">
        <v>2163</v>
      </c>
      <c r="Z225" s="79" t="s">
        <v>2169</v>
      </c>
      <c r="AA225" s="79" t="s">
        <v>2170</v>
      </c>
      <c r="AB225" s="79" t="s">
        <v>2171</v>
      </c>
      <c r="AC225" s="79" t="s">
        <v>2172</v>
      </c>
      <c r="AD225" s="79" t="s">
        <v>353</v>
      </c>
      <c r="AE225" s="91" t="str">
        <f>IF(AF225="","",VLOOKUP(AF225,datos!$AT$6:$AU$9,2,0))</f>
        <v>Probabilidad</v>
      </c>
      <c r="AF225" s="80" t="s">
        <v>80</v>
      </c>
      <c r="AG225" s="80" t="s">
        <v>84</v>
      </c>
      <c r="AH225" s="88">
        <f>IF(AND(AF225="",AG225=""),"",IF(AF225="",0,VLOOKUP(AF225,datos!$AP$3:$AR$7,3,0))+IF(AG225="",0,VLOOKUP(AG225,datos!$AP$3:$AR$7,3,0)))</f>
        <v>0.4</v>
      </c>
      <c r="AI225" s="114" t="str">
        <f>IF(OR(AJ225="",AJ225=0),"",IF(AJ225&lt;=datos!$AC$3,datos!$AE$3,IF(AJ225&lt;=datos!$AC$4,datos!$AE$4,IF(AJ225&lt;=datos!$AC$5,datos!$AE$5,IF(AJ225&lt;=datos!$AC$6,datos!$AE$6,IF(AJ225&lt;=datos!$AC$7,datos!$AE$7,""))))))</f>
        <v>Baja</v>
      </c>
      <c r="AJ225" s="109">
        <f t="shared" si="30"/>
        <v>0.216</v>
      </c>
      <c r="AK225" s="110" t="str">
        <f>+IF(AL225&lt;=datos!$AD$11,datos!$AC$11,IF(AL225&lt;=datos!$AD$12,datos!$AC$12,IF(AL225&lt;=datos!$AD$13,datos!$AC$13,IF(AL225&lt;=datos!$AD$14,datos!$AC$14,IF(AL225&lt;=datos!$AD$15,datos!$AC$15,"")))))</f>
        <v>Mayor</v>
      </c>
      <c r="AL225" s="109">
        <f t="shared" si="31"/>
        <v>0.8</v>
      </c>
      <c r="AM225" s="110" t="str">
        <f ca="1" t="shared" si="29"/>
        <v>Alto</v>
      </c>
      <c r="AN225" s="146"/>
      <c r="AO225" s="148"/>
      <c r="AP225" s="150"/>
      <c r="AQ225" s="152"/>
    </row>
    <row r="226" spans="1:43" ht="60.75" thickBot="1">
      <c r="A226" s="154"/>
      <c r="B226" s="156"/>
      <c r="C226" s="156"/>
      <c r="D226" s="160"/>
      <c r="E226" s="156"/>
      <c r="F226" s="156"/>
      <c r="G226" s="156"/>
      <c r="H226" s="156"/>
      <c r="I226" s="156"/>
      <c r="J226" s="156"/>
      <c r="K226" s="156"/>
      <c r="L226" s="162"/>
      <c r="M226" s="152"/>
      <c r="N226" s="164"/>
      <c r="O226" s="166"/>
      <c r="P226" s="142"/>
      <c r="Q226" s="156"/>
      <c r="R226" s="158"/>
      <c r="S226" s="142" t="e">
        <f>IF(OR(#REF!=datos!$AB$10,#REF!=datos!$AB$16),"",VLOOKUP(#REF!,datos!$AA$10:$AC$21,3,0))</f>
        <v>#REF!</v>
      </c>
      <c r="T226" s="144"/>
      <c r="U226" s="96">
        <v>3</v>
      </c>
      <c r="V226" s="80" t="s">
        <v>2138</v>
      </c>
      <c r="W226" s="79" t="s">
        <v>2173</v>
      </c>
      <c r="X226" s="79" t="s">
        <v>2140</v>
      </c>
      <c r="Y226" s="79" t="s">
        <v>2141</v>
      </c>
      <c r="Z226" s="79" t="s">
        <v>2142</v>
      </c>
      <c r="AA226" s="79" t="s">
        <v>2143</v>
      </c>
      <c r="AB226" s="79" t="s">
        <v>2144</v>
      </c>
      <c r="AC226" s="79" t="s">
        <v>2144</v>
      </c>
      <c r="AD226" s="79" t="s">
        <v>353</v>
      </c>
      <c r="AE226" s="91" t="str">
        <f>IF(AF226="","",VLOOKUP(AF226,datos!$AT$6:$AU$9,2,0))</f>
        <v>Probabilidad</v>
      </c>
      <c r="AF226" s="80" t="s">
        <v>80</v>
      </c>
      <c r="AG226" s="80" t="s">
        <v>84</v>
      </c>
      <c r="AH226" s="88">
        <f>IF(AND(AF226="",AG226=""),"",IF(AF226="",0,VLOOKUP(AF226,datos!$AP$3:$AR$7,3,0))+IF(AG226="",0,VLOOKUP(AG226,datos!$AP$3:$AR$7,3,0)))</f>
        <v>0.4</v>
      </c>
      <c r="AI226" s="114" t="str">
        <f>IF(OR(AJ226="",AJ226=0),"",IF(AJ226&lt;=datos!$AC$3,datos!$AE$3,IF(AJ226&lt;=datos!$AC$4,datos!$AE$4,IF(AJ226&lt;=datos!$AC$5,datos!$AE$5,IF(AJ226&lt;=datos!$AC$6,datos!$AE$6,IF(AJ226&lt;=datos!$AC$7,datos!$AE$7,""))))))</f>
        <v>Muy Baja</v>
      </c>
      <c r="AJ226" s="109">
        <f t="shared" si="30"/>
        <v>0.1296</v>
      </c>
      <c r="AK226" s="110" t="str">
        <f>+IF(AL226&lt;=datos!$AD$11,datos!$AC$11,IF(AL226&lt;=datos!$AD$12,datos!$AC$12,IF(AL226&lt;=datos!$AD$13,datos!$AC$13,IF(AL226&lt;=datos!$AD$14,datos!$AC$14,IF(AL226&lt;=datos!$AD$15,datos!$AC$15,"")))))</f>
        <v>Mayor</v>
      </c>
      <c r="AL226" s="109">
        <f t="shared" si="31"/>
        <v>0.8</v>
      </c>
      <c r="AM226" s="110" t="str">
        <f ca="1" t="shared" si="29"/>
        <v>Alto</v>
      </c>
      <c r="AN226" s="146"/>
      <c r="AO226" s="148"/>
      <c r="AP226" s="150"/>
      <c r="AQ226" s="152"/>
    </row>
    <row r="227" spans="1:43" ht="72">
      <c r="A227" s="153">
        <v>109</v>
      </c>
      <c r="B227" s="155" t="s">
        <v>32</v>
      </c>
      <c r="C227" s="155" t="s">
        <v>207</v>
      </c>
      <c r="D227" s="159" t="str">
        <f>_xlfn.IFERROR(VLOOKUP(B227,datos!$B$1:$C$21,2,0),"")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27" s="155" t="s">
        <v>55</v>
      </c>
      <c r="F227" s="155" t="s">
        <v>2118</v>
      </c>
      <c r="G227" s="155" t="s">
        <v>2119</v>
      </c>
      <c r="H227" s="155" t="s">
        <v>194</v>
      </c>
      <c r="I227" s="155"/>
      <c r="J227" s="155" t="s">
        <v>2120</v>
      </c>
      <c r="K227" s="155" t="s">
        <v>163</v>
      </c>
      <c r="L227" s="161" t="s">
        <v>167</v>
      </c>
      <c r="M227" s="151" t="s">
        <v>12</v>
      </c>
      <c r="N227" s="163">
        <v>200</v>
      </c>
      <c r="O227" s="165" t="str">
        <f>_xlfn.IFERROR(VLOOKUP(P227,datos!$AC$2:$AE$7,3,0),"")</f>
        <v>Media</v>
      </c>
      <c r="P227" s="141">
        <f>+IF(OR(N227="",N227=0),"",IF(N227&lt;=datos!$AD$3,datos!$AC$3,IF(AND(N227&gt;datos!$AD$3,N227&lt;=datos!$AD$4),datos!$AC$4,IF(AND(N227&gt;datos!$AD$4,N227&lt;=datos!$AD$5),datos!$AC$5,IF(AND(N227&gt;datos!$AD$5,N227&lt;=datos!$AD$6),datos!$AC$6,IF(N227&gt;datos!$AD$7,datos!$AC$7,0))))))</f>
        <v>0.6</v>
      </c>
      <c r="Q227" s="155" t="s">
        <v>149</v>
      </c>
      <c r="R227" s="157" t="str">
        <f>_xlfn.IFERROR(VLOOKUP(Q227,datos!$AB$10:$AC$21,2,0),"")</f>
        <v>Menor</v>
      </c>
      <c r="S227" s="141">
        <f>_xlfn.IFERROR(IF(OR(Q227=datos!$AB$10,Q227=datos!$AB$16),"",VLOOKUP(Q227,datos!$AB$10:$AD$21,3,0)),"")</f>
        <v>0.4</v>
      </c>
      <c r="T227" s="143" t="str">
        <f ca="1">_xlfn.IFERROR(INDIRECT("datos!"&amp;HLOOKUP(R227,calculo_imp,2,FALSE)&amp;VLOOKUP(O227,calculo_prob,2,FALSE)),"")</f>
        <v>Moderado</v>
      </c>
      <c r="U227" s="95">
        <v>1</v>
      </c>
      <c r="V227" s="84" t="s">
        <v>2174</v>
      </c>
      <c r="W227" s="83" t="s">
        <v>2175</v>
      </c>
      <c r="X227" s="83" t="s">
        <v>2176</v>
      </c>
      <c r="Y227" s="83" t="s">
        <v>2177</v>
      </c>
      <c r="Z227" s="83" t="s">
        <v>2178</v>
      </c>
      <c r="AA227" s="83" t="s">
        <v>2179</v>
      </c>
      <c r="AB227" s="83" t="s">
        <v>2180</v>
      </c>
      <c r="AC227" s="83" t="s">
        <v>2181</v>
      </c>
      <c r="AD227" s="83" t="s">
        <v>2182</v>
      </c>
      <c r="AE227" s="92" t="str">
        <f>IF(AF227="","",VLOOKUP(AF227,datos!$AT$6:$AU$9,2,0))</f>
        <v>Probabilidad</v>
      </c>
      <c r="AF227" s="84" t="s">
        <v>80</v>
      </c>
      <c r="AG227" s="84" t="s">
        <v>84</v>
      </c>
      <c r="AH227" s="87">
        <f>IF(AND(AF227="",AG227=""),"",IF(AF227="",0,VLOOKUP(AF227,datos!$AP$3:$AR$7,3,0))+IF(AG227="",0,VLOOKUP(AG227,datos!$AP$3:$AR$7,3,0)))</f>
        <v>0.4</v>
      </c>
      <c r="AI227" s="113" t="str">
        <f>IF(OR(AJ227="",AJ227=0),"",IF(AJ227&lt;=datos!$AC$3,datos!$AE$3,IF(AJ227&lt;=datos!$AC$4,datos!$AE$4,IF(AJ227&lt;=datos!$AC$5,datos!$AE$5,IF(AJ227&lt;=datos!$AC$6,datos!$AE$6,IF(AJ227&lt;=datos!$AC$7,datos!$AE$7,""))))))</f>
        <v>Baja</v>
      </c>
      <c r="AJ227" s="106">
        <f>IF(AE227="","",IF(U227=1,IF(AE227="Probabilidad",P227-(P227*AH227),P227),IF(AE227="Probabilidad",#REF!-(#REF!*AH227),#REF!)))</f>
        <v>0.36</v>
      </c>
      <c r="AK227" s="107" t="str">
        <f>+IF(AL227&lt;=datos!$AD$11,datos!$AC$11,IF(AL227&lt;=datos!$AD$12,datos!$AC$12,IF(AL227&lt;=datos!$AD$13,datos!$AC$13,IF(AL227&lt;=datos!$AD$14,datos!$AC$14,IF(AL227&lt;=datos!$AD$15,datos!$AC$15,"")))))</f>
        <v>Menor</v>
      </c>
      <c r="AL227" s="106">
        <f>IF(AE227="","",IF(U227=1,IF(AE227="Impacto",S227-(S227*AH227),S227),IF(AE227="Impacto",#REF!-(#REF!*AH227),#REF!)))</f>
        <v>0.4</v>
      </c>
      <c r="AM227" s="107" t="str">
        <f ca="1" t="shared" si="29"/>
        <v>Moderado</v>
      </c>
      <c r="AN227" s="145"/>
      <c r="AO227" s="147"/>
      <c r="AP227" s="149"/>
      <c r="AQ227" s="151"/>
    </row>
    <row r="228" spans="1:43" ht="90" customHeight="1">
      <c r="A228" s="154"/>
      <c r="B228" s="156"/>
      <c r="C228" s="156"/>
      <c r="D228" s="160"/>
      <c r="E228" s="156"/>
      <c r="F228" s="156"/>
      <c r="G228" s="156"/>
      <c r="H228" s="156"/>
      <c r="I228" s="156"/>
      <c r="J228" s="156"/>
      <c r="K228" s="156"/>
      <c r="L228" s="162"/>
      <c r="M228" s="152"/>
      <c r="N228" s="164"/>
      <c r="O228" s="166"/>
      <c r="P228" s="142"/>
      <c r="Q228" s="156"/>
      <c r="R228" s="158"/>
      <c r="S228" s="142" t="e">
        <f>IF(OR(#REF!=datos!$AB$10,#REF!=datos!$AB$16),"",VLOOKUP(#REF!,datos!$AA$10:$AC$21,3,0))</f>
        <v>#REF!</v>
      </c>
      <c r="T228" s="144"/>
      <c r="U228" s="96">
        <v>2</v>
      </c>
      <c r="V228" s="80" t="s">
        <v>2183</v>
      </c>
      <c r="W228" s="79" t="s">
        <v>2184</v>
      </c>
      <c r="X228" s="79" t="s">
        <v>923</v>
      </c>
      <c r="Y228" s="79" t="s">
        <v>2185</v>
      </c>
      <c r="Z228" s="79" t="s">
        <v>2186</v>
      </c>
      <c r="AA228" s="79" t="s">
        <v>2187</v>
      </c>
      <c r="AB228" s="79" t="s">
        <v>2188</v>
      </c>
      <c r="AC228" s="79" t="s">
        <v>2189</v>
      </c>
      <c r="AD228" s="79" t="s">
        <v>353</v>
      </c>
      <c r="AE228" s="91" t="str">
        <f>IF(AF228="","",VLOOKUP(AF228,datos!$AT$6:$AU$9,2,0))</f>
        <v>Probabilidad</v>
      </c>
      <c r="AF228" s="80" t="s">
        <v>80</v>
      </c>
      <c r="AG228" s="80" t="s">
        <v>84</v>
      </c>
      <c r="AH228" s="88">
        <f>IF(AND(AF228="",AG228=""),"",IF(AF228="",0,VLOOKUP(AF228,datos!$AP$3:$AR$7,3,0))+IF(AG228="",0,VLOOKUP(AG228,datos!$AP$3:$AR$7,3,0)))</f>
        <v>0.4</v>
      </c>
      <c r="AI228" s="114" t="str">
        <f>IF(OR(AJ228="",AJ228=0),"",IF(AJ228&lt;=datos!$AC$3,datos!$AE$3,IF(AJ228&lt;=datos!$AC$4,datos!$AE$4,IF(AJ228&lt;=datos!$AC$5,datos!$AE$5,IF(AJ228&lt;=datos!$AC$6,datos!$AE$6,IF(AJ228&lt;=datos!$AC$7,datos!$AE$7,""))))))</f>
        <v>Baja</v>
      </c>
      <c r="AJ228" s="109">
        <f t="shared" si="30"/>
        <v>0.216</v>
      </c>
      <c r="AK228" s="110" t="str">
        <f>+IF(AL228&lt;=datos!$AD$11,datos!$AC$11,IF(AL228&lt;=datos!$AD$12,datos!$AC$12,IF(AL228&lt;=datos!$AD$13,datos!$AC$13,IF(AL228&lt;=datos!$AD$14,datos!$AC$14,IF(AL228&lt;=datos!$AD$15,datos!$AC$15,"")))))</f>
        <v>Menor</v>
      </c>
      <c r="AL228" s="109">
        <f t="shared" si="31"/>
        <v>0.4</v>
      </c>
      <c r="AM228" s="110" t="str">
        <f ca="1" t="shared" si="29"/>
        <v>Moderado</v>
      </c>
      <c r="AN228" s="146"/>
      <c r="AO228" s="148"/>
      <c r="AP228" s="150"/>
      <c r="AQ228" s="152"/>
    </row>
    <row r="229" spans="1:43" ht="84.75" customHeight="1">
      <c r="A229" s="154"/>
      <c r="B229" s="156"/>
      <c r="C229" s="156"/>
      <c r="D229" s="160"/>
      <c r="E229" s="156"/>
      <c r="F229" s="156"/>
      <c r="G229" s="156"/>
      <c r="H229" s="156"/>
      <c r="I229" s="156"/>
      <c r="J229" s="156"/>
      <c r="K229" s="156"/>
      <c r="L229" s="162"/>
      <c r="M229" s="152"/>
      <c r="N229" s="164"/>
      <c r="O229" s="166"/>
      <c r="P229" s="142"/>
      <c r="Q229" s="156"/>
      <c r="R229" s="158"/>
      <c r="S229" s="142" t="e">
        <f>IF(OR(#REF!=datos!$AB$10,#REF!=datos!$AB$16),"",VLOOKUP(#REF!,datos!$AA$10:$AC$21,3,0))</f>
        <v>#REF!</v>
      </c>
      <c r="T229" s="144"/>
      <c r="U229" s="96">
        <v>3</v>
      </c>
      <c r="V229" s="80" t="s">
        <v>2190</v>
      </c>
      <c r="W229" s="79" t="s">
        <v>2191</v>
      </c>
      <c r="X229" s="79" t="s">
        <v>923</v>
      </c>
      <c r="Y229" s="79" t="s">
        <v>2192</v>
      </c>
      <c r="Z229" s="79" t="s">
        <v>2193</v>
      </c>
      <c r="AA229" s="79" t="s">
        <v>2194</v>
      </c>
      <c r="AB229" s="79" t="s">
        <v>2195</v>
      </c>
      <c r="AC229" s="79" t="s">
        <v>2195</v>
      </c>
      <c r="AD229" s="79" t="s">
        <v>2196</v>
      </c>
      <c r="AE229" s="91" t="str">
        <f>IF(AF229="","",VLOOKUP(AF229,datos!$AT$6:$AU$9,2,0))</f>
        <v>Probabilidad</v>
      </c>
      <c r="AF229" s="80" t="s">
        <v>80</v>
      </c>
      <c r="AG229" s="80" t="s">
        <v>84</v>
      </c>
      <c r="AH229" s="88">
        <f>IF(AND(AF229="",AG229=""),"",IF(AF229="",0,VLOOKUP(AF229,datos!$AP$3:$AR$7,3,0))+IF(AG229="",0,VLOOKUP(AG229,datos!$AP$3:$AR$7,3,0)))</f>
        <v>0.4</v>
      </c>
      <c r="AI229" s="114" t="str">
        <f>IF(OR(AJ229="",AJ229=0),"",IF(AJ229&lt;=datos!$AC$3,datos!$AE$3,IF(AJ229&lt;=datos!$AC$4,datos!$AE$4,IF(AJ229&lt;=datos!$AC$5,datos!$AE$5,IF(AJ229&lt;=datos!$AC$6,datos!$AE$6,IF(AJ229&lt;=datos!$AC$7,datos!$AE$7,""))))))</f>
        <v>Muy Baja</v>
      </c>
      <c r="AJ229" s="109">
        <f t="shared" si="30"/>
        <v>0.1296</v>
      </c>
      <c r="AK229" s="110" t="str">
        <f>+IF(AL229&lt;=datos!$AD$11,datos!$AC$11,IF(AL229&lt;=datos!$AD$12,datos!$AC$12,IF(AL229&lt;=datos!$AD$13,datos!$AC$13,IF(AL229&lt;=datos!$AD$14,datos!$AC$14,IF(AL229&lt;=datos!$AD$15,datos!$AC$15,"")))))</f>
        <v>Menor</v>
      </c>
      <c r="AL229" s="109">
        <f t="shared" si="31"/>
        <v>0.4</v>
      </c>
      <c r="AM229" s="110" t="str">
        <f ca="1" t="shared" si="29"/>
        <v>Bajo</v>
      </c>
      <c r="AN229" s="146"/>
      <c r="AO229" s="148"/>
      <c r="AP229" s="150"/>
      <c r="AQ229" s="152"/>
    </row>
    <row r="230" ht="15" customHeight="1"/>
    <row r="232" spans="1:5" ht="15">
      <c r="A232" s="221" t="s">
        <v>185</v>
      </c>
      <c r="B232" s="221"/>
      <c r="C232" s="221"/>
      <c r="D232" s="221"/>
      <c r="E232" s="221"/>
    </row>
    <row r="233" spans="1:5" ht="15">
      <c r="A233" s="100" t="s">
        <v>182</v>
      </c>
      <c r="B233" s="99" t="s">
        <v>183</v>
      </c>
      <c r="C233" s="221" t="s">
        <v>184</v>
      </c>
      <c r="D233" s="221"/>
      <c r="E233" s="221"/>
    </row>
    <row r="234" spans="1:5" ht="15">
      <c r="A234" s="222">
        <v>1</v>
      </c>
      <c r="B234" s="223" t="s">
        <v>2197</v>
      </c>
      <c r="C234" s="224" t="s">
        <v>2198</v>
      </c>
      <c r="D234" s="224"/>
      <c r="E234" s="224"/>
    </row>
    <row r="235" spans="1:5" ht="15">
      <c r="A235" s="222"/>
      <c r="B235" s="223"/>
      <c r="C235" s="224"/>
      <c r="D235" s="224"/>
      <c r="E235" s="224"/>
    </row>
    <row r="236" spans="1:5" ht="15">
      <c r="A236" s="222">
        <v>2</v>
      </c>
      <c r="B236" s="223" t="s">
        <v>2199</v>
      </c>
      <c r="C236" s="224" t="s">
        <v>2200</v>
      </c>
      <c r="D236" s="224"/>
      <c r="E236" s="224"/>
    </row>
    <row r="237" spans="1:5" ht="15">
      <c r="A237" s="222"/>
      <c r="B237" s="223"/>
      <c r="C237" s="224"/>
      <c r="D237" s="224"/>
      <c r="E237" s="224"/>
    </row>
    <row r="238" spans="1:5" ht="15">
      <c r="A238" s="222">
        <v>3</v>
      </c>
      <c r="B238" s="223" t="s">
        <v>2201</v>
      </c>
      <c r="C238" s="224" t="s">
        <v>2202</v>
      </c>
      <c r="D238" s="224"/>
      <c r="E238" s="224"/>
    </row>
    <row r="239" spans="1:5" ht="15">
      <c r="A239" s="222"/>
      <c r="B239" s="223"/>
      <c r="C239" s="224"/>
      <c r="D239" s="224"/>
      <c r="E239" s="224"/>
    </row>
  </sheetData>
  <sheetProtection formatCells="0" formatColumns="0" formatRows="0" insertColumns="0" insertRows="0" insertHyperlinks="0" deleteColumns="0" deleteRows="0" sort="0" autoFilter="0" pivotTables="0"/>
  <mergeCells count="1498">
    <mergeCell ref="S171:S172"/>
    <mergeCell ref="T171:T172"/>
    <mergeCell ref="AN171:AN172"/>
    <mergeCell ref="N155:N157"/>
    <mergeCell ref="O155:O157"/>
    <mergeCell ref="P155:P157"/>
    <mergeCell ref="Q155:Q157"/>
    <mergeCell ref="Q171:Q172"/>
    <mergeCell ref="R171:R172"/>
    <mergeCell ref="H155:H157"/>
    <mergeCell ref="I155:I157"/>
    <mergeCell ref="J155:J157"/>
    <mergeCell ref="K155:K157"/>
    <mergeCell ref="L155:L157"/>
    <mergeCell ref="M155:M157"/>
    <mergeCell ref="R155:R157"/>
    <mergeCell ref="S155:S157"/>
    <mergeCell ref="T155:T157"/>
    <mergeCell ref="AN155:AN157"/>
    <mergeCell ref="AO155:AO157"/>
    <mergeCell ref="AP155:AP157"/>
    <mergeCell ref="A236:A237"/>
    <mergeCell ref="B236:B237"/>
    <mergeCell ref="C236:E237"/>
    <mergeCell ref="A238:A239"/>
    <mergeCell ref="B238:B239"/>
    <mergeCell ref="C238:E239"/>
    <mergeCell ref="F155:F157"/>
    <mergeCell ref="G155:G157"/>
    <mergeCell ref="A232:E232"/>
    <mergeCell ref="C233:E233"/>
    <mergeCell ref="A234:A235"/>
    <mergeCell ref="B234:B235"/>
    <mergeCell ref="C234:E235"/>
    <mergeCell ref="T164:T165"/>
    <mergeCell ref="AN164:AN165"/>
    <mergeCell ref="AO164:AO165"/>
    <mergeCell ref="AP164:AP165"/>
    <mergeCell ref="AQ164:AQ165"/>
    <mergeCell ref="A155:A157"/>
    <mergeCell ref="B155:B157"/>
    <mergeCell ref="C155:C157"/>
    <mergeCell ref="D155:D157"/>
    <mergeCell ref="E155:E157"/>
    <mergeCell ref="N164:N165"/>
    <mergeCell ref="O164:O165"/>
    <mergeCell ref="P164:P165"/>
    <mergeCell ref="Q164:Q165"/>
    <mergeCell ref="R164:R165"/>
    <mergeCell ref="S164:S165"/>
    <mergeCell ref="H164:H165"/>
    <mergeCell ref="I164:I165"/>
    <mergeCell ref="J164:J165"/>
    <mergeCell ref="K164:K165"/>
    <mergeCell ref="L164:L165"/>
    <mergeCell ref="M164:M165"/>
    <mergeCell ref="AQ153:AQ154"/>
    <mergeCell ref="A148:A152"/>
    <mergeCell ref="AQ155:AQ157"/>
    <mergeCell ref="A164:A165"/>
    <mergeCell ref="B164:B165"/>
    <mergeCell ref="C164:C165"/>
    <mergeCell ref="D164:D165"/>
    <mergeCell ref="E164:E165"/>
    <mergeCell ref="F164:F165"/>
    <mergeCell ref="G164:G165"/>
    <mergeCell ref="R153:R154"/>
    <mergeCell ref="S153:S154"/>
    <mergeCell ref="T153:T154"/>
    <mergeCell ref="AN153:AN154"/>
    <mergeCell ref="AO153:AO154"/>
    <mergeCell ref="AP153:AP154"/>
    <mergeCell ref="L153:L154"/>
    <mergeCell ref="M153:M154"/>
    <mergeCell ref="N153:N154"/>
    <mergeCell ref="O153:O154"/>
    <mergeCell ref="P153:P154"/>
    <mergeCell ref="Q153:Q154"/>
    <mergeCell ref="F153:F154"/>
    <mergeCell ref="G153:G154"/>
    <mergeCell ref="H153:H154"/>
    <mergeCell ref="I153:I154"/>
    <mergeCell ref="J153:J154"/>
    <mergeCell ref="K153:K154"/>
    <mergeCell ref="T148:T152"/>
    <mergeCell ref="AN148:AN152"/>
    <mergeCell ref="AO148:AO152"/>
    <mergeCell ref="AP148:AP152"/>
    <mergeCell ref="AQ148:AQ152"/>
    <mergeCell ref="A153:A154"/>
    <mergeCell ref="B153:B154"/>
    <mergeCell ref="C153:C154"/>
    <mergeCell ref="D153:D154"/>
    <mergeCell ref="E153:E154"/>
    <mergeCell ref="N140:N142"/>
    <mergeCell ref="O140:O142"/>
    <mergeCell ref="P140:P142"/>
    <mergeCell ref="Q140:Q142"/>
    <mergeCell ref="R148:R152"/>
    <mergeCell ref="S148:S152"/>
    <mergeCell ref="H140:H142"/>
    <mergeCell ref="I140:I142"/>
    <mergeCell ref="J140:J142"/>
    <mergeCell ref="K140:K142"/>
    <mergeCell ref="L140:L142"/>
    <mergeCell ref="M140:M142"/>
    <mergeCell ref="N148:N152"/>
    <mergeCell ref="O148:O152"/>
    <mergeCell ref="P148:P152"/>
    <mergeCell ref="Q148:Q152"/>
    <mergeCell ref="R140:R142"/>
    <mergeCell ref="C140:C142"/>
    <mergeCell ref="D140:D142"/>
    <mergeCell ref="E140:E142"/>
    <mergeCell ref="F140:F142"/>
    <mergeCell ref="G140:G142"/>
    <mergeCell ref="H148:H152"/>
    <mergeCell ref="I148:I152"/>
    <mergeCell ref="J148:J152"/>
    <mergeCell ref="K148:K152"/>
    <mergeCell ref="L148:L152"/>
    <mergeCell ref="M148:M152"/>
    <mergeCell ref="B148:B152"/>
    <mergeCell ref="C148:C152"/>
    <mergeCell ref="D148:D152"/>
    <mergeCell ref="E148:E152"/>
    <mergeCell ref="F148:F152"/>
    <mergeCell ref="G148:G152"/>
    <mergeCell ref="S143:S147"/>
    <mergeCell ref="T143:T147"/>
    <mergeCell ref="AN143:AN147"/>
    <mergeCell ref="AO143:AO147"/>
    <mergeCell ref="AP143:AP147"/>
    <mergeCell ref="AQ143:AQ147"/>
    <mergeCell ref="M143:M147"/>
    <mergeCell ref="N143:N147"/>
    <mergeCell ref="O143:O147"/>
    <mergeCell ref="P143:P147"/>
    <mergeCell ref="Q143:Q147"/>
    <mergeCell ref="R143:R147"/>
    <mergeCell ref="G143:G147"/>
    <mergeCell ref="H143:H147"/>
    <mergeCell ref="I143:I147"/>
    <mergeCell ref="J143:J147"/>
    <mergeCell ref="K143:K147"/>
    <mergeCell ref="L143:L147"/>
    <mergeCell ref="A143:A147"/>
    <mergeCell ref="B143:B147"/>
    <mergeCell ref="C143:C147"/>
    <mergeCell ref="D143:D147"/>
    <mergeCell ref="E143:E147"/>
    <mergeCell ref="F143:F147"/>
    <mergeCell ref="AQ136:AQ137"/>
    <mergeCell ref="A134:A135"/>
    <mergeCell ref="S140:S142"/>
    <mergeCell ref="T140:T142"/>
    <mergeCell ref="AN140:AN142"/>
    <mergeCell ref="AO140:AO142"/>
    <mergeCell ref="AP140:AP142"/>
    <mergeCell ref="AQ140:AQ142"/>
    <mergeCell ref="A140:A142"/>
    <mergeCell ref="B140:B142"/>
    <mergeCell ref="R136:R137"/>
    <mergeCell ref="S136:S137"/>
    <mergeCell ref="T136:T137"/>
    <mergeCell ref="AN136:AN137"/>
    <mergeCell ref="AO136:AO137"/>
    <mergeCell ref="AP136:AP137"/>
    <mergeCell ref="L136:L137"/>
    <mergeCell ref="M136:M137"/>
    <mergeCell ref="N136:N137"/>
    <mergeCell ref="O136:O137"/>
    <mergeCell ref="P136:P137"/>
    <mergeCell ref="Q136:Q137"/>
    <mergeCell ref="F136:F137"/>
    <mergeCell ref="G136:G137"/>
    <mergeCell ref="H136:H137"/>
    <mergeCell ref="I136:I137"/>
    <mergeCell ref="J136:J137"/>
    <mergeCell ref="K136:K137"/>
    <mergeCell ref="T134:T135"/>
    <mergeCell ref="AN134:AN135"/>
    <mergeCell ref="AO134:AO135"/>
    <mergeCell ref="AP134:AP135"/>
    <mergeCell ref="AQ134:AQ135"/>
    <mergeCell ref="A136:A137"/>
    <mergeCell ref="B136:B137"/>
    <mergeCell ref="C136:C137"/>
    <mergeCell ref="D136:D137"/>
    <mergeCell ref="E136:E137"/>
    <mergeCell ref="N128:N130"/>
    <mergeCell ref="O128:O130"/>
    <mergeCell ref="P128:P130"/>
    <mergeCell ref="Q128:Q130"/>
    <mergeCell ref="R134:R135"/>
    <mergeCell ref="S134:S135"/>
    <mergeCell ref="H128:H130"/>
    <mergeCell ref="I128:I130"/>
    <mergeCell ref="J128:J130"/>
    <mergeCell ref="K128:K130"/>
    <mergeCell ref="L128:L130"/>
    <mergeCell ref="M128:M130"/>
    <mergeCell ref="N134:N135"/>
    <mergeCell ref="O134:O135"/>
    <mergeCell ref="P134:P135"/>
    <mergeCell ref="Q134:Q135"/>
    <mergeCell ref="R128:R130"/>
    <mergeCell ref="C128:C130"/>
    <mergeCell ref="D128:D130"/>
    <mergeCell ref="E128:E130"/>
    <mergeCell ref="F128:F130"/>
    <mergeCell ref="G128:G130"/>
    <mergeCell ref="H134:H135"/>
    <mergeCell ref="I134:I135"/>
    <mergeCell ref="J134:J135"/>
    <mergeCell ref="K134:K135"/>
    <mergeCell ref="L134:L135"/>
    <mergeCell ref="M134:M135"/>
    <mergeCell ref="B134:B135"/>
    <mergeCell ref="C134:C135"/>
    <mergeCell ref="D134:D135"/>
    <mergeCell ref="E134:E135"/>
    <mergeCell ref="F134:F135"/>
    <mergeCell ref="G134:G135"/>
    <mergeCell ref="S131:S133"/>
    <mergeCell ref="T131:T133"/>
    <mergeCell ref="AN131:AN133"/>
    <mergeCell ref="AO131:AO133"/>
    <mergeCell ref="AP131:AP133"/>
    <mergeCell ref="AQ131:AQ133"/>
    <mergeCell ref="M131:M133"/>
    <mergeCell ref="N131:N133"/>
    <mergeCell ref="O131:O133"/>
    <mergeCell ref="P131:P133"/>
    <mergeCell ref="Q131:Q133"/>
    <mergeCell ref="R131:R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AQ125:AQ127"/>
    <mergeCell ref="A120:A122"/>
    <mergeCell ref="S128:S130"/>
    <mergeCell ref="T128:T130"/>
    <mergeCell ref="AN128:AN130"/>
    <mergeCell ref="AO128:AO130"/>
    <mergeCell ref="AP128:AP130"/>
    <mergeCell ref="AQ128:AQ130"/>
    <mergeCell ref="A128:A130"/>
    <mergeCell ref="B128:B130"/>
    <mergeCell ref="R125:R127"/>
    <mergeCell ref="S125:S127"/>
    <mergeCell ref="T125:T127"/>
    <mergeCell ref="AN125:AN127"/>
    <mergeCell ref="AO125:AO127"/>
    <mergeCell ref="AP125:AP127"/>
    <mergeCell ref="L125:L127"/>
    <mergeCell ref="M125:M127"/>
    <mergeCell ref="N125:N127"/>
    <mergeCell ref="O125:O127"/>
    <mergeCell ref="P125:P127"/>
    <mergeCell ref="Q125:Q127"/>
    <mergeCell ref="F125:F127"/>
    <mergeCell ref="G125:G127"/>
    <mergeCell ref="H125:H127"/>
    <mergeCell ref="I125:I127"/>
    <mergeCell ref="J125:J127"/>
    <mergeCell ref="K125:K127"/>
    <mergeCell ref="T120:T122"/>
    <mergeCell ref="AN120:AN122"/>
    <mergeCell ref="AO120:AO122"/>
    <mergeCell ref="AP120:AP122"/>
    <mergeCell ref="AQ120:AQ122"/>
    <mergeCell ref="A125:A127"/>
    <mergeCell ref="B125:B127"/>
    <mergeCell ref="C125:C127"/>
    <mergeCell ref="D125:D127"/>
    <mergeCell ref="E125:E127"/>
    <mergeCell ref="M120:M122"/>
    <mergeCell ref="N120:N122"/>
    <mergeCell ref="O120:O122"/>
    <mergeCell ref="P120:P122"/>
    <mergeCell ref="Q120:Q122"/>
    <mergeCell ref="S113:S115"/>
    <mergeCell ref="R120:R122"/>
    <mergeCell ref="S120:S122"/>
    <mergeCell ref="G120:G122"/>
    <mergeCell ref="H120:H122"/>
    <mergeCell ref="I120:I122"/>
    <mergeCell ref="J120:J122"/>
    <mergeCell ref="K120:K122"/>
    <mergeCell ref="L120:L122"/>
    <mergeCell ref="N111:N112"/>
    <mergeCell ref="O111:O112"/>
    <mergeCell ref="P111:P112"/>
    <mergeCell ref="Q111:Q112"/>
    <mergeCell ref="R111:R112"/>
    <mergeCell ref="B120:B122"/>
    <mergeCell ref="C120:C122"/>
    <mergeCell ref="D120:D122"/>
    <mergeCell ref="E120:E122"/>
    <mergeCell ref="F120:F122"/>
    <mergeCell ref="AN113:AN115"/>
    <mergeCell ref="AO113:AO115"/>
    <mergeCell ref="AP113:AP115"/>
    <mergeCell ref="AQ113:AQ115"/>
    <mergeCell ref="S111:S112"/>
    <mergeCell ref="T111:T112"/>
    <mergeCell ref="AN111:AN112"/>
    <mergeCell ref="AO111:AO112"/>
    <mergeCell ref="AP111:AP112"/>
    <mergeCell ref="AQ111:AQ112"/>
    <mergeCell ref="M113:M115"/>
    <mergeCell ref="N113:N115"/>
    <mergeCell ref="O113:O115"/>
    <mergeCell ref="P113:P115"/>
    <mergeCell ref="Q113:Q115"/>
    <mergeCell ref="T113:T115"/>
    <mergeCell ref="R113:R115"/>
    <mergeCell ref="G113:G115"/>
    <mergeCell ref="H113:H115"/>
    <mergeCell ref="I113:I115"/>
    <mergeCell ref="J113:J115"/>
    <mergeCell ref="K113:K115"/>
    <mergeCell ref="L113:L115"/>
    <mergeCell ref="A113:A115"/>
    <mergeCell ref="B113:B115"/>
    <mergeCell ref="C113:C115"/>
    <mergeCell ref="D113:D115"/>
    <mergeCell ref="E113:E115"/>
    <mergeCell ref="F113:F115"/>
    <mergeCell ref="H111:H112"/>
    <mergeCell ref="I111:I112"/>
    <mergeCell ref="J108:J110"/>
    <mergeCell ref="K108:K110"/>
    <mergeCell ref="L108:L110"/>
    <mergeCell ref="M108:M110"/>
    <mergeCell ref="J111:J112"/>
    <mergeCell ref="K111:K112"/>
    <mergeCell ref="L111:L112"/>
    <mergeCell ref="M111:M112"/>
    <mergeCell ref="G106:G107"/>
    <mergeCell ref="H106:H107"/>
    <mergeCell ref="I106:I107"/>
    <mergeCell ref="A111:A112"/>
    <mergeCell ref="B111:B112"/>
    <mergeCell ref="C111:C112"/>
    <mergeCell ref="D111:D112"/>
    <mergeCell ref="E111:E112"/>
    <mergeCell ref="F111:F112"/>
    <mergeCell ref="G111:G112"/>
    <mergeCell ref="A106:A107"/>
    <mergeCell ref="B106:B107"/>
    <mergeCell ref="C106:C107"/>
    <mergeCell ref="D106:D107"/>
    <mergeCell ref="E106:E107"/>
    <mergeCell ref="F106:F107"/>
    <mergeCell ref="AO108:AO110"/>
    <mergeCell ref="AP108:AP110"/>
    <mergeCell ref="AQ108:AQ110"/>
    <mergeCell ref="S106:S107"/>
    <mergeCell ref="T106:T107"/>
    <mergeCell ref="AN106:AN107"/>
    <mergeCell ref="AO106:AO107"/>
    <mergeCell ref="AP106:AP107"/>
    <mergeCell ref="AQ106:AQ107"/>
    <mergeCell ref="G108:G110"/>
    <mergeCell ref="H108:H110"/>
    <mergeCell ref="I108:I110"/>
    <mergeCell ref="S108:S110"/>
    <mergeCell ref="T108:T110"/>
    <mergeCell ref="AN108:AN110"/>
    <mergeCell ref="N108:N110"/>
    <mergeCell ref="O108:O110"/>
    <mergeCell ref="P108:P110"/>
    <mergeCell ref="Q108:Q110"/>
    <mergeCell ref="P103:P105"/>
    <mergeCell ref="Q103:Q105"/>
    <mergeCell ref="R106:R107"/>
    <mergeCell ref="R108:R110"/>
    <mergeCell ref="A108:A110"/>
    <mergeCell ref="B108:B110"/>
    <mergeCell ref="C108:C110"/>
    <mergeCell ref="D108:D110"/>
    <mergeCell ref="E108:E110"/>
    <mergeCell ref="F108:F110"/>
    <mergeCell ref="J103:J105"/>
    <mergeCell ref="K103:K105"/>
    <mergeCell ref="L103:L105"/>
    <mergeCell ref="M103:M105"/>
    <mergeCell ref="N103:N105"/>
    <mergeCell ref="O103:O105"/>
    <mergeCell ref="AQ101:AQ102"/>
    <mergeCell ref="A103:A105"/>
    <mergeCell ref="B103:B105"/>
    <mergeCell ref="C103:C105"/>
    <mergeCell ref="D103:D105"/>
    <mergeCell ref="E103:E105"/>
    <mergeCell ref="F103:F105"/>
    <mergeCell ref="G103:G105"/>
    <mergeCell ref="H103:H105"/>
    <mergeCell ref="I103:I105"/>
    <mergeCell ref="R101:R102"/>
    <mergeCell ref="S101:S102"/>
    <mergeCell ref="T101:T102"/>
    <mergeCell ref="AN101:AN102"/>
    <mergeCell ref="AO101:AO102"/>
    <mergeCell ref="AP101:AP102"/>
    <mergeCell ref="P101:P102"/>
    <mergeCell ref="Q101:Q102"/>
    <mergeCell ref="J106:J107"/>
    <mergeCell ref="K106:K107"/>
    <mergeCell ref="L106:L107"/>
    <mergeCell ref="M106:M107"/>
    <mergeCell ref="N106:N107"/>
    <mergeCell ref="O106:O107"/>
    <mergeCell ref="P106:P107"/>
    <mergeCell ref="Q106:Q107"/>
    <mergeCell ref="J101:J102"/>
    <mergeCell ref="K101:K102"/>
    <mergeCell ref="L101:L102"/>
    <mergeCell ref="M101:M102"/>
    <mergeCell ref="N101:N102"/>
    <mergeCell ref="O101:O102"/>
    <mergeCell ref="AQ103:AQ105"/>
    <mergeCell ref="A101:A102"/>
    <mergeCell ref="B101:B102"/>
    <mergeCell ref="C101:C102"/>
    <mergeCell ref="D101:D102"/>
    <mergeCell ref="E101:E102"/>
    <mergeCell ref="F101:F102"/>
    <mergeCell ref="G101:G102"/>
    <mergeCell ref="H101:H102"/>
    <mergeCell ref="I101:I102"/>
    <mergeCell ref="AO99:AO100"/>
    <mergeCell ref="AP99:AP100"/>
    <mergeCell ref="AQ99:AQ100"/>
    <mergeCell ref="A97:A98"/>
    <mergeCell ref="R103:R105"/>
    <mergeCell ref="S103:S105"/>
    <mergeCell ref="T103:T105"/>
    <mergeCell ref="AN103:AN105"/>
    <mergeCell ref="AO103:AO105"/>
    <mergeCell ref="AP103:AP105"/>
    <mergeCell ref="P99:P100"/>
    <mergeCell ref="Q99:Q100"/>
    <mergeCell ref="R99:R100"/>
    <mergeCell ref="S99:S100"/>
    <mergeCell ref="T99:T100"/>
    <mergeCell ref="AN99:AN100"/>
    <mergeCell ref="J99:J100"/>
    <mergeCell ref="K99:K100"/>
    <mergeCell ref="L99:L100"/>
    <mergeCell ref="M99:M100"/>
    <mergeCell ref="N99:N100"/>
    <mergeCell ref="O99:O100"/>
    <mergeCell ref="AQ97:AQ98"/>
    <mergeCell ref="A99:A100"/>
    <mergeCell ref="B99:B100"/>
    <mergeCell ref="C99:C100"/>
    <mergeCell ref="D99:D100"/>
    <mergeCell ref="E99:E100"/>
    <mergeCell ref="F99:F100"/>
    <mergeCell ref="G99:G100"/>
    <mergeCell ref="H99:H100"/>
    <mergeCell ref="I99:I100"/>
    <mergeCell ref="R97:R98"/>
    <mergeCell ref="S97:S98"/>
    <mergeCell ref="T97:T98"/>
    <mergeCell ref="AN97:AN98"/>
    <mergeCell ref="AO97:AO98"/>
    <mergeCell ref="AP97:AP98"/>
    <mergeCell ref="L90:L94"/>
    <mergeCell ref="M90:M94"/>
    <mergeCell ref="N90:N94"/>
    <mergeCell ref="O90:O94"/>
    <mergeCell ref="P90:P94"/>
    <mergeCell ref="Q90:Q94"/>
    <mergeCell ref="R90:R94"/>
    <mergeCell ref="C90:C94"/>
    <mergeCell ref="D90:D94"/>
    <mergeCell ref="E90:E94"/>
    <mergeCell ref="F90:F94"/>
    <mergeCell ref="G90:G94"/>
    <mergeCell ref="H90:H94"/>
    <mergeCell ref="I90:I94"/>
    <mergeCell ref="J90:J94"/>
    <mergeCell ref="K90:K94"/>
    <mergeCell ref="L97:L98"/>
    <mergeCell ref="M97:M98"/>
    <mergeCell ref="N97:N98"/>
    <mergeCell ref="O97:O98"/>
    <mergeCell ref="P97:P98"/>
    <mergeCell ref="Q97:Q98"/>
    <mergeCell ref="F97:F98"/>
    <mergeCell ref="G97:G98"/>
    <mergeCell ref="H97:H98"/>
    <mergeCell ref="I97:I98"/>
    <mergeCell ref="J97:J98"/>
    <mergeCell ref="K97:K98"/>
    <mergeCell ref="A90:A94"/>
    <mergeCell ref="B90:B94"/>
    <mergeCell ref="B97:B98"/>
    <mergeCell ref="C97:C98"/>
    <mergeCell ref="D97:D98"/>
    <mergeCell ref="E97:E98"/>
    <mergeCell ref="S95:S96"/>
    <mergeCell ref="T95:T96"/>
    <mergeCell ref="AN95:AN96"/>
    <mergeCell ref="AO95:AO96"/>
    <mergeCell ref="AP95:AP96"/>
    <mergeCell ref="AQ95:AQ96"/>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AO88:AO89"/>
    <mergeCell ref="AP88:AP89"/>
    <mergeCell ref="AQ88:AQ89"/>
    <mergeCell ref="A85:A87"/>
    <mergeCell ref="S90:S94"/>
    <mergeCell ref="T90:T94"/>
    <mergeCell ref="AN90:AN94"/>
    <mergeCell ref="AO90:AO94"/>
    <mergeCell ref="AP90:AP94"/>
    <mergeCell ref="AQ90:AQ94"/>
    <mergeCell ref="P88:P89"/>
    <mergeCell ref="Q88:Q89"/>
    <mergeCell ref="R88:R89"/>
    <mergeCell ref="S88:S89"/>
    <mergeCell ref="T88:T89"/>
    <mergeCell ref="AN88:AN89"/>
    <mergeCell ref="J88:J89"/>
    <mergeCell ref="K88:K89"/>
    <mergeCell ref="L88:L89"/>
    <mergeCell ref="M88:M89"/>
    <mergeCell ref="N88:N89"/>
    <mergeCell ref="O88:O89"/>
    <mergeCell ref="AQ85:AQ87"/>
    <mergeCell ref="A88:A89"/>
    <mergeCell ref="B88:B89"/>
    <mergeCell ref="C88:C89"/>
    <mergeCell ref="D88:D89"/>
    <mergeCell ref="E88:E89"/>
    <mergeCell ref="F88:F89"/>
    <mergeCell ref="G88:G89"/>
    <mergeCell ref="H88:H89"/>
    <mergeCell ref="I88:I89"/>
    <mergeCell ref="R85:R87"/>
    <mergeCell ref="S85:S87"/>
    <mergeCell ref="T85:T87"/>
    <mergeCell ref="AN85:AN87"/>
    <mergeCell ref="AO85:AO87"/>
    <mergeCell ref="AP85:AP87"/>
    <mergeCell ref="L80:L82"/>
    <mergeCell ref="M80:M82"/>
    <mergeCell ref="N80:N82"/>
    <mergeCell ref="O80:O82"/>
    <mergeCell ref="P80:P82"/>
    <mergeCell ref="Q80:Q82"/>
    <mergeCell ref="R80:R82"/>
    <mergeCell ref="C80:C82"/>
    <mergeCell ref="D80:D82"/>
    <mergeCell ref="E80:E82"/>
    <mergeCell ref="F80:F82"/>
    <mergeCell ref="G80:G82"/>
    <mergeCell ref="H80:H82"/>
    <mergeCell ref="I80:I82"/>
    <mergeCell ref="J80:J82"/>
    <mergeCell ref="K80:K82"/>
    <mergeCell ref="L85:L87"/>
    <mergeCell ref="M85:M87"/>
    <mergeCell ref="N85:N87"/>
    <mergeCell ref="O85:O87"/>
    <mergeCell ref="P85:P87"/>
    <mergeCell ref="Q85:Q87"/>
    <mergeCell ref="F85:F87"/>
    <mergeCell ref="G85:G87"/>
    <mergeCell ref="H85:H87"/>
    <mergeCell ref="I85:I87"/>
    <mergeCell ref="J85:J87"/>
    <mergeCell ref="K85:K87"/>
    <mergeCell ref="A80:A82"/>
    <mergeCell ref="B80:B82"/>
    <mergeCell ref="B85:B87"/>
    <mergeCell ref="C85:C87"/>
    <mergeCell ref="D85:D87"/>
    <mergeCell ref="E85:E87"/>
    <mergeCell ref="S83:S84"/>
    <mergeCell ref="T83:T84"/>
    <mergeCell ref="AN83:AN84"/>
    <mergeCell ref="AO83:AO84"/>
    <mergeCell ref="AP83:AP84"/>
    <mergeCell ref="AQ83:AQ84"/>
    <mergeCell ref="M83:M84"/>
    <mergeCell ref="N83:N84"/>
    <mergeCell ref="O83:O84"/>
    <mergeCell ref="P83:P84"/>
    <mergeCell ref="Q83:Q84"/>
    <mergeCell ref="R83:R84"/>
    <mergeCell ref="G83:G84"/>
    <mergeCell ref="H83:H84"/>
    <mergeCell ref="I83:I84"/>
    <mergeCell ref="J83:J84"/>
    <mergeCell ref="K83:K84"/>
    <mergeCell ref="L83:L84"/>
    <mergeCell ref="A83:A84"/>
    <mergeCell ref="B83:B84"/>
    <mergeCell ref="C83:C84"/>
    <mergeCell ref="D83:D84"/>
    <mergeCell ref="E83:E84"/>
    <mergeCell ref="F83:F84"/>
    <mergeCell ref="AO76:AO79"/>
    <mergeCell ref="AP76:AP79"/>
    <mergeCell ref="AQ76:AQ79"/>
    <mergeCell ref="A73:A75"/>
    <mergeCell ref="S80:S82"/>
    <mergeCell ref="T80:T82"/>
    <mergeCell ref="AN80:AN82"/>
    <mergeCell ref="AO80:AO82"/>
    <mergeCell ref="AP80:AP82"/>
    <mergeCell ref="AQ80:AQ82"/>
    <mergeCell ref="P76:P79"/>
    <mergeCell ref="Q76:Q79"/>
    <mergeCell ref="R76:R79"/>
    <mergeCell ref="S76:S79"/>
    <mergeCell ref="T76:T79"/>
    <mergeCell ref="AN76:AN79"/>
    <mergeCell ref="J76:J79"/>
    <mergeCell ref="K76:K79"/>
    <mergeCell ref="L76:L79"/>
    <mergeCell ref="M76:M79"/>
    <mergeCell ref="N76:N79"/>
    <mergeCell ref="O76:O79"/>
    <mergeCell ref="AQ73:AQ75"/>
    <mergeCell ref="A76:A79"/>
    <mergeCell ref="B76:B79"/>
    <mergeCell ref="C76:C79"/>
    <mergeCell ref="D76:D79"/>
    <mergeCell ref="E76:E79"/>
    <mergeCell ref="F76:F79"/>
    <mergeCell ref="G76:G79"/>
    <mergeCell ref="H76:H79"/>
    <mergeCell ref="I76:I79"/>
    <mergeCell ref="R73:R75"/>
    <mergeCell ref="S73:S75"/>
    <mergeCell ref="T73:T75"/>
    <mergeCell ref="AN73:AN75"/>
    <mergeCell ref="AO73:AO75"/>
    <mergeCell ref="AP73:AP75"/>
    <mergeCell ref="L67:L69"/>
    <mergeCell ref="M67:M69"/>
    <mergeCell ref="N67:N69"/>
    <mergeCell ref="O67:O69"/>
    <mergeCell ref="P67:P69"/>
    <mergeCell ref="Q67:Q69"/>
    <mergeCell ref="R67:R69"/>
    <mergeCell ref="C67:C69"/>
    <mergeCell ref="D67:D69"/>
    <mergeCell ref="E67:E69"/>
    <mergeCell ref="F67:F69"/>
    <mergeCell ref="G67:G69"/>
    <mergeCell ref="H67:H69"/>
    <mergeCell ref="I67:I69"/>
    <mergeCell ref="J67:J69"/>
    <mergeCell ref="K67:K69"/>
    <mergeCell ref="L73:L75"/>
    <mergeCell ref="M73:M75"/>
    <mergeCell ref="N73:N75"/>
    <mergeCell ref="O73:O75"/>
    <mergeCell ref="P73:P75"/>
    <mergeCell ref="Q73:Q75"/>
    <mergeCell ref="F73:F75"/>
    <mergeCell ref="G73:G75"/>
    <mergeCell ref="H73:H75"/>
    <mergeCell ref="I73:I75"/>
    <mergeCell ref="J73:J75"/>
    <mergeCell ref="K73:K75"/>
    <mergeCell ref="A67:A69"/>
    <mergeCell ref="B67:B69"/>
    <mergeCell ref="B73:B75"/>
    <mergeCell ref="C73:C75"/>
    <mergeCell ref="D73:D75"/>
    <mergeCell ref="E73:E75"/>
    <mergeCell ref="S70:S72"/>
    <mergeCell ref="T70:T72"/>
    <mergeCell ref="AN70:AN72"/>
    <mergeCell ref="AO70:AO72"/>
    <mergeCell ref="AP70:AP72"/>
    <mergeCell ref="AQ70:AQ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AO63:AO66"/>
    <mergeCell ref="AP63:AP66"/>
    <mergeCell ref="AQ63:AQ66"/>
    <mergeCell ref="A60:A62"/>
    <mergeCell ref="S67:S69"/>
    <mergeCell ref="T67:T69"/>
    <mergeCell ref="AN67:AN69"/>
    <mergeCell ref="AO67:AO69"/>
    <mergeCell ref="AP67:AP69"/>
    <mergeCell ref="AQ67:AQ69"/>
    <mergeCell ref="P63:P66"/>
    <mergeCell ref="Q63:Q66"/>
    <mergeCell ref="R63:R66"/>
    <mergeCell ref="S63:S66"/>
    <mergeCell ref="T63:T66"/>
    <mergeCell ref="AN63:AN66"/>
    <mergeCell ref="J63:J66"/>
    <mergeCell ref="K63:K66"/>
    <mergeCell ref="L63:L66"/>
    <mergeCell ref="M63:M66"/>
    <mergeCell ref="N63:N66"/>
    <mergeCell ref="O63:O66"/>
    <mergeCell ref="AQ60:AQ62"/>
    <mergeCell ref="A63:A66"/>
    <mergeCell ref="B63:B66"/>
    <mergeCell ref="C63:C66"/>
    <mergeCell ref="D63:D66"/>
    <mergeCell ref="E63:E66"/>
    <mergeCell ref="F63:F66"/>
    <mergeCell ref="G63:G66"/>
    <mergeCell ref="H63:H66"/>
    <mergeCell ref="I63:I66"/>
    <mergeCell ref="R60:R62"/>
    <mergeCell ref="S60:S62"/>
    <mergeCell ref="T60:T62"/>
    <mergeCell ref="AN60:AN62"/>
    <mergeCell ref="AO60:AO62"/>
    <mergeCell ref="AP60:AP62"/>
    <mergeCell ref="L52:L54"/>
    <mergeCell ref="M52:M54"/>
    <mergeCell ref="N52:N54"/>
    <mergeCell ref="O52:O54"/>
    <mergeCell ref="P52:P54"/>
    <mergeCell ref="Q52:Q54"/>
    <mergeCell ref="R52:R54"/>
    <mergeCell ref="C52:C54"/>
    <mergeCell ref="D52:D54"/>
    <mergeCell ref="E52:E54"/>
    <mergeCell ref="F52:F54"/>
    <mergeCell ref="G52:G54"/>
    <mergeCell ref="H52:H54"/>
    <mergeCell ref="I52:I54"/>
    <mergeCell ref="J52:J54"/>
    <mergeCell ref="K52:K54"/>
    <mergeCell ref="L60:L62"/>
    <mergeCell ref="M60:M62"/>
    <mergeCell ref="N60:N62"/>
    <mergeCell ref="O60:O62"/>
    <mergeCell ref="P60:P62"/>
    <mergeCell ref="Q60:Q62"/>
    <mergeCell ref="F60:F62"/>
    <mergeCell ref="G60:G62"/>
    <mergeCell ref="H60:H62"/>
    <mergeCell ref="I60:I62"/>
    <mergeCell ref="J60:J62"/>
    <mergeCell ref="K60:K62"/>
    <mergeCell ref="A52:A54"/>
    <mergeCell ref="B52:B54"/>
    <mergeCell ref="B60:B62"/>
    <mergeCell ref="C60:C62"/>
    <mergeCell ref="D60:D62"/>
    <mergeCell ref="E60:E62"/>
    <mergeCell ref="S55:S57"/>
    <mergeCell ref="T55:T57"/>
    <mergeCell ref="AN55:AN57"/>
    <mergeCell ref="AO55:AO57"/>
    <mergeCell ref="AP55:AP57"/>
    <mergeCell ref="AQ55:AQ57"/>
    <mergeCell ref="M55:M57"/>
    <mergeCell ref="N55:N57"/>
    <mergeCell ref="O55:O57"/>
    <mergeCell ref="P55:P57"/>
    <mergeCell ref="Q55:Q57"/>
    <mergeCell ref="R55:R57"/>
    <mergeCell ref="G55:G57"/>
    <mergeCell ref="H55:H57"/>
    <mergeCell ref="I55:I57"/>
    <mergeCell ref="J55:J57"/>
    <mergeCell ref="K55:K57"/>
    <mergeCell ref="L55:L57"/>
    <mergeCell ref="A55:A57"/>
    <mergeCell ref="B55:B57"/>
    <mergeCell ref="C55:C57"/>
    <mergeCell ref="D55:D57"/>
    <mergeCell ref="E55:E57"/>
    <mergeCell ref="F55:F57"/>
    <mergeCell ref="AN49:AN50"/>
    <mergeCell ref="AO49:AO50"/>
    <mergeCell ref="AP49:AP50"/>
    <mergeCell ref="AQ49:AQ50"/>
    <mergeCell ref="S52:S54"/>
    <mergeCell ref="T52:T54"/>
    <mergeCell ref="AN52:AN54"/>
    <mergeCell ref="AO52:AO54"/>
    <mergeCell ref="AP52:AP54"/>
    <mergeCell ref="AQ52:AQ54"/>
    <mergeCell ref="O49:O50"/>
    <mergeCell ref="P49:P50"/>
    <mergeCell ref="Q49:Q50"/>
    <mergeCell ref="R49:R50"/>
    <mergeCell ref="S49:S50"/>
    <mergeCell ref="T49:T50"/>
    <mergeCell ref="I49:I50"/>
    <mergeCell ref="J49:J50"/>
    <mergeCell ref="K49:K50"/>
    <mergeCell ref="L49:L50"/>
    <mergeCell ref="M49:M50"/>
    <mergeCell ref="N49:N50"/>
    <mergeCell ref="AP47:AP48"/>
    <mergeCell ref="AQ47:AQ48"/>
    <mergeCell ref="A49:A50"/>
    <mergeCell ref="B49:B50"/>
    <mergeCell ref="C49:C50"/>
    <mergeCell ref="D49:D50"/>
    <mergeCell ref="E49:E50"/>
    <mergeCell ref="F49:F50"/>
    <mergeCell ref="G49:G50"/>
    <mergeCell ref="H49:H50"/>
    <mergeCell ref="P39:P41"/>
    <mergeCell ref="Q39:Q41"/>
    <mergeCell ref="S47:S48"/>
    <mergeCell ref="T47:T48"/>
    <mergeCell ref="AN47:AN48"/>
    <mergeCell ref="AO47:AO48"/>
    <mergeCell ref="J39:J41"/>
    <mergeCell ref="K39:K41"/>
    <mergeCell ref="L39:L41"/>
    <mergeCell ref="M39:M41"/>
    <mergeCell ref="N39:N41"/>
    <mergeCell ref="O39:O41"/>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S39:S41"/>
    <mergeCell ref="T39:T41"/>
    <mergeCell ref="AN39:AN41"/>
    <mergeCell ref="AO39:AO41"/>
    <mergeCell ref="AP39:AP41"/>
    <mergeCell ref="AQ39:AQ41"/>
    <mergeCell ref="AP34:AP35"/>
    <mergeCell ref="S31:S32"/>
    <mergeCell ref="T31:T32"/>
    <mergeCell ref="AN31:AN32"/>
    <mergeCell ref="AO31:AO32"/>
    <mergeCell ref="AP31:AP32"/>
    <mergeCell ref="Q31:Q32"/>
    <mergeCell ref="R31:R32"/>
    <mergeCell ref="S34:S35"/>
    <mergeCell ref="T34:T35"/>
    <mergeCell ref="AN34:AN35"/>
    <mergeCell ref="AO34:AO35"/>
    <mergeCell ref="R39:R41"/>
    <mergeCell ref="A39:A41"/>
    <mergeCell ref="B39:B41"/>
    <mergeCell ref="C39:C41"/>
    <mergeCell ref="D39:D41"/>
    <mergeCell ref="E39:E41"/>
    <mergeCell ref="F39:F41"/>
    <mergeCell ref="G39:G41"/>
    <mergeCell ref="H39:H41"/>
    <mergeCell ref="I39:I41"/>
    <mergeCell ref="M34:M35"/>
    <mergeCell ref="N34:N35"/>
    <mergeCell ref="O34:O35"/>
    <mergeCell ref="P34:P35"/>
    <mergeCell ref="Q34:Q35"/>
    <mergeCell ref="R34:R35"/>
    <mergeCell ref="G34:G35"/>
    <mergeCell ref="H34:H35"/>
    <mergeCell ref="I34:I35"/>
    <mergeCell ref="J34:J35"/>
    <mergeCell ref="K34:K35"/>
    <mergeCell ref="L34:L35"/>
    <mergeCell ref="N31:N32"/>
    <mergeCell ref="O31:O32"/>
    <mergeCell ref="P31:P32"/>
    <mergeCell ref="AQ34:AQ35"/>
    <mergeCell ref="A34:A35"/>
    <mergeCell ref="B34:B35"/>
    <mergeCell ref="C34:C35"/>
    <mergeCell ref="D34:D35"/>
    <mergeCell ref="E34:E35"/>
    <mergeCell ref="F34:F35"/>
    <mergeCell ref="H31:H32"/>
    <mergeCell ref="I31:I32"/>
    <mergeCell ref="J31:J32"/>
    <mergeCell ref="K31:K32"/>
    <mergeCell ref="L31:L32"/>
    <mergeCell ref="M31:M32"/>
    <mergeCell ref="P27:P28"/>
    <mergeCell ref="Q27:Q28"/>
    <mergeCell ref="AQ31:AQ32"/>
    <mergeCell ref="A31:A32"/>
    <mergeCell ref="B31:B32"/>
    <mergeCell ref="C31:C32"/>
    <mergeCell ref="D31:D32"/>
    <mergeCell ref="E31:E32"/>
    <mergeCell ref="F31:F32"/>
    <mergeCell ref="G31:G32"/>
    <mergeCell ref="J27:J28"/>
    <mergeCell ref="K27:K28"/>
    <mergeCell ref="L27:L28"/>
    <mergeCell ref="M27:M28"/>
    <mergeCell ref="N27:N28"/>
    <mergeCell ref="O27:O28"/>
    <mergeCell ref="R27:R28"/>
    <mergeCell ref="A27:A28"/>
    <mergeCell ref="B27:B28"/>
    <mergeCell ref="C27:C28"/>
    <mergeCell ref="D27:D28"/>
    <mergeCell ref="E27:E28"/>
    <mergeCell ref="F27:F28"/>
    <mergeCell ref="G27:G28"/>
    <mergeCell ref="H27:H28"/>
    <mergeCell ref="I27:I28"/>
    <mergeCell ref="S27:S28"/>
    <mergeCell ref="T27:T28"/>
    <mergeCell ref="AN27:AN28"/>
    <mergeCell ref="AO27:AO28"/>
    <mergeCell ref="AP27:AP28"/>
    <mergeCell ref="AQ27:AQ28"/>
    <mergeCell ref="AN24:AN25"/>
    <mergeCell ref="AO24:AO25"/>
    <mergeCell ref="AP24:AP25"/>
    <mergeCell ref="AQ24:AQ25"/>
    <mergeCell ref="J24:J25"/>
    <mergeCell ref="K24:K25"/>
    <mergeCell ref="L24:L25"/>
    <mergeCell ref="M24:M25"/>
    <mergeCell ref="N24:N25"/>
    <mergeCell ref="O24:O25"/>
    <mergeCell ref="M8:M9"/>
    <mergeCell ref="H10:H13"/>
    <mergeCell ref="H8:I8"/>
    <mergeCell ref="I24:I25"/>
    <mergeCell ref="S24:S25"/>
    <mergeCell ref="T24:T25"/>
    <mergeCell ref="P24:P25"/>
    <mergeCell ref="Q24:Q25"/>
    <mergeCell ref="R24:R25"/>
    <mergeCell ref="A1:B3"/>
    <mergeCell ref="AQ1:AQ3"/>
    <mergeCell ref="A14:A16"/>
    <mergeCell ref="B14:B16"/>
    <mergeCell ref="AJ8:AJ9"/>
    <mergeCell ref="Q10:Q13"/>
    <mergeCell ref="L10:L13"/>
    <mergeCell ref="N10:N13"/>
    <mergeCell ref="O10:O13"/>
    <mergeCell ref="R10:R13"/>
    <mergeCell ref="AD8:AD9"/>
    <mergeCell ref="K10:K13"/>
    <mergeCell ref="C14:C16"/>
    <mergeCell ref="D14:D16"/>
    <mergeCell ref="A7:M7"/>
    <mergeCell ref="AL3:AP3"/>
    <mergeCell ref="AH3:AK3"/>
    <mergeCell ref="A4:AQ4"/>
    <mergeCell ref="C3:K3"/>
    <mergeCell ref="L3:AG3"/>
    <mergeCell ref="AP14:AP16"/>
    <mergeCell ref="B10:B13"/>
    <mergeCell ref="M10:M13"/>
    <mergeCell ref="M14:M16"/>
    <mergeCell ref="M17:M18"/>
    <mergeCell ref="AQ10:AQ13"/>
    <mergeCell ref="J17:J18"/>
    <mergeCell ref="K17:K18"/>
    <mergeCell ref="L17:L18"/>
    <mergeCell ref="S10:S13"/>
    <mergeCell ref="AN10:AN13"/>
    <mergeCell ref="AN14:AN16"/>
    <mergeCell ref="AP8:AP9"/>
    <mergeCell ref="W8:AC8"/>
    <mergeCell ref="AK8:AK9"/>
    <mergeCell ref="AL8:AL9"/>
    <mergeCell ref="AO8:AO9"/>
    <mergeCell ref="AO10:AO13"/>
    <mergeCell ref="AP10:AP13"/>
    <mergeCell ref="AO14:AO16"/>
    <mergeCell ref="C1:AP1"/>
    <mergeCell ref="C2:AP2"/>
    <mergeCell ref="AI7:AN7"/>
    <mergeCell ref="P10:P13"/>
    <mergeCell ref="J14:J16"/>
    <mergeCell ref="L14:L16"/>
    <mergeCell ref="N14:N16"/>
    <mergeCell ref="K14:K16"/>
    <mergeCell ref="O14:O16"/>
    <mergeCell ref="P14:P16"/>
    <mergeCell ref="AO19:AO22"/>
    <mergeCell ref="AP19:AP22"/>
    <mergeCell ref="AN19:AN22"/>
    <mergeCell ref="K19:K22"/>
    <mergeCell ref="L19:L22"/>
    <mergeCell ref="N19:N22"/>
    <mergeCell ref="O19:O22"/>
    <mergeCell ref="A17:A18"/>
    <mergeCell ref="B17:B18"/>
    <mergeCell ref="C17:C18"/>
    <mergeCell ref="D17:D18"/>
    <mergeCell ref="E17:E18"/>
    <mergeCell ref="AN17:AN18"/>
    <mergeCell ref="N17:N18"/>
    <mergeCell ref="AQ17:AQ18"/>
    <mergeCell ref="A19:A22"/>
    <mergeCell ref="B19:B22"/>
    <mergeCell ref="C19:C22"/>
    <mergeCell ref="D19:D22"/>
    <mergeCell ref="E19:E22"/>
    <mergeCell ref="F19:F22"/>
    <mergeCell ref="G19:G22"/>
    <mergeCell ref="J19:J22"/>
    <mergeCell ref="G17:G18"/>
    <mergeCell ref="AQ8:AQ9"/>
    <mergeCell ref="AM8:AM9"/>
    <mergeCell ref="AN8:AN9"/>
    <mergeCell ref="AQ19:AQ22"/>
    <mergeCell ref="P19:P22"/>
    <mergeCell ref="Q19:Q22"/>
    <mergeCell ref="R19:R22"/>
    <mergeCell ref="S19:S22"/>
    <mergeCell ref="T19:T22"/>
    <mergeCell ref="S17:S18"/>
    <mergeCell ref="G24:G25"/>
    <mergeCell ref="H24:H25"/>
    <mergeCell ref="AO7:AQ7"/>
    <mergeCell ref="AQ14:AQ16"/>
    <mergeCell ref="N7:T7"/>
    <mergeCell ref="U7:AH7"/>
    <mergeCell ref="AE8:AE9"/>
    <mergeCell ref="N8:N9"/>
    <mergeCell ref="O8:O9"/>
    <mergeCell ref="P8:P9"/>
    <mergeCell ref="A24:A25"/>
    <mergeCell ref="B24:B25"/>
    <mergeCell ref="C24:C25"/>
    <mergeCell ref="D24:D25"/>
    <mergeCell ref="E24:E25"/>
    <mergeCell ref="F24:F25"/>
    <mergeCell ref="C10:C13"/>
    <mergeCell ref="D10:D13"/>
    <mergeCell ref="AO17:AO18"/>
    <mergeCell ref="AP17:AP18"/>
    <mergeCell ref="O17:O18"/>
    <mergeCell ref="P17:P18"/>
    <mergeCell ref="Q17:Q18"/>
    <mergeCell ref="R17:R18"/>
    <mergeCell ref="F17:F18"/>
    <mergeCell ref="R14:R16"/>
    <mergeCell ref="Q14:Q16"/>
    <mergeCell ref="S14:S16"/>
    <mergeCell ref="T14:T16"/>
    <mergeCell ref="M19:M22"/>
    <mergeCell ref="I10:I13"/>
    <mergeCell ref="H14:H16"/>
    <mergeCell ref="I14:I16"/>
    <mergeCell ref="H17:H18"/>
    <mergeCell ref="T10:T13"/>
    <mergeCell ref="T17:T18"/>
    <mergeCell ref="B8:B9"/>
    <mergeCell ref="C8:C9"/>
    <mergeCell ref="D8:D9"/>
    <mergeCell ref="L8:L9"/>
    <mergeCell ref="U8:U9"/>
    <mergeCell ref="K8:K9"/>
    <mergeCell ref="Q8:Q9"/>
    <mergeCell ref="R8:R9"/>
    <mergeCell ref="S8:S9"/>
    <mergeCell ref="T8:T9"/>
    <mergeCell ref="I17:I18"/>
    <mergeCell ref="I19:I22"/>
    <mergeCell ref="E8:E9"/>
    <mergeCell ref="F8:F9"/>
    <mergeCell ref="G8:G9"/>
    <mergeCell ref="J8:J9"/>
    <mergeCell ref="E14:E16"/>
    <mergeCell ref="F14:F16"/>
    <mergeCell ref="G14:G16"/>
    <mergeCell ref="AQ168:AQ169"/>
    <mergeCell ref="A8:A9"/>
    <mergeCell ref="A10:A13"/>
    <mergeCell ref="E10:E13"/>
    <mergeCell ref="F10:F13"/>
    <mergeCell ref="G10:G13"/>
    <mergeCell ref="J10:J13"/>
    <mergeCell ref="AF8:AH8"/>
    <mergeCell ref="AI8:AI9"/>
    <mergeCell ref="H19:H22"/>
    <mergeCell ref="R168:R169"/>
    <mergeCell ref="S168:S169"/>
    <mergeCell ref="T168:T169"/>
    <mergeCell ref="AN168:AN169"/>
    <mergeCell ref="AO168:AO169"/>
    <mergeCell ref="AP168:AP169"/>
    <mergeCell ref="L168:L169"/>
    <mergeCell ref="M168:M169"/>
    <mergeCell ref="N168:N169"/>
    <mergeCell ref="O168:O169"/>
    <mergeCell ref="P168:P169"/>
    <mergeCell ref="Q168:Q169"/>
    <mergeCell ref="F168:F169"/>
    <mergeCell ref="G168:G169"/>
    <mergeCell ref="H168:H169"/>
    <mergeCell ref="I168:I169"/>
    <mergeCell ref="J168:J169"/>
    <mergeCell ref="K168:K169"/>
    <mergeCell ref="O171:O172"/>
    <mergeCell ref="P171:P172"/>
    <mergeCell ref="AO171:AO172"/>
    <mergeCell ref="AP171:AP172"/>
    <mergeCell ref="AQ171:AQ172"/>
    <mergeCell ref="A168:A169"/>
    <mergeCell ref="B168:B169"/>
    <mergeCell ref="C168:C169"/>
    <mergeCell ref="D168:D169"/>
    <mergeCell ref="E168:E169"/>
    <mergeCell ref="I171:I172"/>
    <mergeCell ref="J171:J172"/>
    <mergeCell ref="K171:K172"/>
    <mergeCell ref="L171:L172"/>
    <mergeCell ref="M171:M172"/>
    <mergeCell ref="N171:N172"/>
    <mergeCell ref="P173:P174"/>
    <mergeCell ref="Q173:Q174"/>
    <mergeCell ref="A171:A172"/>
    <mergeCell ref="B171:B172"/>
    <mergeCell ref="C171:C172"/>
    <mergeCell ref="D171:D172"/>
    <mergeCell ref="E171:E172"/>
    <mergeCell ref="F171:F172"/>
    <mergeCell ref="G171:G172"/>
    <mergeCell ref="H171:H172"/>
    <mergeCell ref="J173:J174"/>
    <mergeCell ref="K173:K174"/>
    <mergeCell ref="L173:L174"/>
    <mergeCell ref="M173:M174"/>
    <mergeCell ref="N173:N174"/>
    <mergeCell ref="O173:O174"/>
    <mergeCell ref="AQ175:AQ177"/>
    <mergeCell ref="A173:A174"/>
    <mergeCell ref="B173:B174"/>
    <mergeCell ref="C173:C174"/>
    <mergeCell ref="D173:D174"/>
    <mergeCell ref="E173:E174"/>
    <mergeCell ref="F173:F174"/>
    <mergeCell ref="G173:G174"/>
    <mergeCell ref="H173:H174"/>
    <mergeCell ref="I173:I174"/>
    <mergeCell ref="R175:R177"/>
    <mergeCell ref="S175:S177"/>
    <mergeCell ref="T175:T177"/>
    <mergeCell ref="AN175:AN177"/>
    <mergeCell ref="AO175:AO177"/>
    <mergeCell ref="AP175:AP177"/>
    <mergeCell ref="L175:L177"/>
    <mergeCell ref="M175:M177"/>
    <mergeCell ref="N175:N177"/>
    <mergeCell ref="O175:O177"/>
    <mergeCell ref="P175:P177"/>
    <mergeCell ref="Q175:Q177"/>
    <mergeCell ref="AO173:AO174"/>
    <mergeCell ref="AP173:AP174"/>
    <mergeCell ref="AQ173:AQ174"/>
    <mergeCell ref="A175:A177"/>
    <mergeCell ref="B175:B177"/>
    <mergeCell ref="C175:C177"/>
    <mergeCell ref="D175:D177"/>
    <mergeCell ref="E175:E177"/>
    <mergeCell ref="F175:F177"/>
    <mergeCell ref="G175:G177"/>
    <mergeCell ref="A178:A179"/>
    <mergeCell ref="B178:B179"/>
    <mergeCell ref="R173:R174"/>
    <mergeCell ref="S173:S174"/>
    <mergeCell ref="T173:T174"/>
    <mergeCell ref="AN173:AN174"/>
    <mergeCell ref="H175:H177"/>
    <mergeCell ref="I175:I177"/>
    <mergeCell ref="J175:J177"/>
    <mergeCell ref="K175:K177"/>
    <mergeCell ref="S180:S181"/>
    <mergeCell ref="T180:T181"/>
    <mergeCell ref="AN180:AN181"/>
    <mergeCell ref="AO180:AO181"/>
    <mergeCell ref="AP180:AP181"/>
    <mergeCell ref="AQ180:AQ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N178:AN179"/>
    <mergeCell ref="AO178:AO179"/>
    <mergeCell ref="AP178:AP179"/>
    <mergeCell ref="AQ178:AQ179"/>
    <mergeCell ref="A180:A181"/>
    <mergeCell ref="B180:B181"/>
    <mergeCell ref="C180:C181"/>
    <mergeCell ref="D180:D181"/>
    <mergeCell ref="E180:E181"/>
    <mergeCell ref="F180:F181"/>
    <mergeCell ref="N178:N179"/>
    <mergeCell ref="O178:O179"/>
    <mergeCell ref="P178:P179"/>
    <mergeCell ref="Q178:Q179"/>
    <mergeCell ref="S178:S179"/>
    <mergeCell ref="T178:T179"/>
    <mergeCell ref="H178:H179"/>
    <mergeCell ref="I178:I179"/>
    <mergeCell ref="J178:J179"/>
    <mergeCell ref="K178:K179"/>
    <mergeCell ref="L178:L179"/>
    <mergeCell ref="M178:M179"/>
    <mergeCell ref="N182:N186"/>
    <mergeCell ref="O182:O186"/>
    <mergeCell ref="P182:P186"/>
    <mergeCell ref="Q182:Q186"/>
    <mergeCell ref="R178:R179"/>
    <mergeCell ref="C178:C179"/>
    <mergeCell ref="D178:D179"/>
    <mergeCell ref="E178:E179"/>
    <mergeCell ref="F178:F179"/>
    <mergeCell ref="G178:G179"/>
    <mergeCell ref="H182:H186"/>
    <mergeCell ref="I182:I186"/>
    <mergeCell ref="J182:J186"/>
    <mergeCell ref="K182:K186"/>
    <mergeCell ref="L182:L186"/>
    <mergeCell ref="M182:M186"/>
    <mergeCell ref="AO187:AO190"/>
    <mergeCell ref="AP187:AP190"/>
    <mergeCell ref="AQ187:AQ190"/>
    <mergeCell ref="A182:A186"/>
    <mergeCell ref="B182:B186"/>
    <mergeCell ref="C182:C186"/>
    <mergeCell ref="D182:D186"/>
    <mergeCell ref="E182:E186"/>
    <mergeCell ref="F182:F186"/>
    <mergeCell ref="G182:G186"/>
    <mergeCell ref="P187:P190"/>
    <mergeCell ref="Q187:Q190"/>
    <mergeCell ref="R187:R190"/>
    <mergeCell ref="S187:S190"/>
    <mergeCell ref="T187:T190"/>
    <mergeCell ref="AN187:AN190"/>
    <mergeCell ref="J187:J190"/>
    <mergeCell ref="K187:K190"/>
    <mergeCell ref="L187:L190"/>
    <mergeCell ref="M187:M190"/>
    <mergeCell ref="N187:N190"/>
    <mergeCell ref="O187:O190"/>
    <mergeCell ref="T182:T186"/>
    <mergeCell ref="AN182:AN186"/>
    <mergeCell ref="AO182:AO186"/>
    <mergeCell ref="AP182:AP186"/>
    <mergeCell ref="AQ182:AQ186"/>
    <mergeCell ref="A187:A190"/>
    <mergeCell ref="B187:B190"/>
    <mergeCell ref="C187:C190"/>
    <mergeCell ref="D187:D190"/>
    <mergeCell ref="E187:E190"/>
    <mergeCell ref="O191:O195"/>
    <mergeCell ref="P191:P195"/>
    <mergeCell ref="Q191:Q195"/>
    <mergeCell ref="A208:A211"/>
    <mergeCell ref="R182:R186"/>
    <mergeCell ref="S182:S186"/>
    <mergeCell ref="F187:F190"/>
    <mergeCell ref="G187:G190"/>
    <mergeCell ref="H187:H190"/>
    <mergeCell ref="I187:I190"/>
    <mergeCell ref="I191:I195"/>
    <mergeCell ref="J191:J195"/>
    <mergeCell ref="K191:K195"/>
    <mergeCell ref="L191:L195"/>
    <mergeCell ref="M191:M195"/>
    <mergeCell ref="N191:N195"/>
    <mergeCell ref="AP191:AP195"/>
    <mergeCell ref="AQ191:AQ195"/>
    <mergeCell ref="A191:A195"/>
    <mergeCell ref="B191:B195"/>
    <mergeCell ref="C191:C195"/>
    <mergeCell ref="D191:D195"/>
    <mergeCell ref="E191:E195"/>
    <mergeCell ref="F191:F195"/>
    <mergeCell ref="G191:G195"/>
    <mergeCell ref="H191:H195"/>
    <mergeCell ref="T208:T211"/>
    <mergeCell ref="AN208:AN211"/>
    <mergeCell ref="AO208:AO211"/>
    <mergeCell ref="AP208:AP211"/>
    <mergeCell ref="AQ208:AQ211"/>
    <mergeCell ref="R191:R195"/>
    <mergeCell ref="S191:S195"/>
    <mergeCell ref="T191:T195"/>
    <mergeCell ref="AN191:AN195"/>
    <mergeCell ref="AO191:AO195"/>
    <mergeCell ref="N208:N211"/>
    <mergeCell ref="O208:O211"/>
    <mergeCell ref="P208:P211"/>
    <mergeCell ref="Q208:Q211"/>
    <mergeCell ref="S216:S218"/>
    <mergeCell ref="R208:R211"/>
    <mergeCell ref="S208:S211"/>
    <mergeCell ref="H208:H211"/>
    <mergeCell ref="I208:I211"/>
    <mergeCell ref="J208:J211"/>
    <mergeCell ref="K208:K211"/>
    <mergeCell ref="L208:L211"/>
    <mergeCell ref="M208:M211"/>
    <mergeCell ref="B208:B211"/>
    <mergeCell ref="C208:C211"/>
    <mergeCell ref="D208:D211"/>
    <mergeCell ref="E208:E211"/>
    <mergeCell ref="F208:F211"/>
    <mergeCell ref="G208:G211"/>
    <mergeCell ref="T219:T220"/>
    <mergeCell ref="AN219:AN220"/>
    <mergeCell ref="AO219:AO220"/>
    <mergeCell ref="AP219:AP220"/>
    <mergeCell ref="AQ219:AQ220"/>
    <mergeCell ref="A216:A218"/>
    <mergeCell ref="B216:B218"/>
    <mergeCell ref="N219:N220"/>
    <mergeCell ref="O219:O220"/>
    <mergeCell ref="P219:P220"/>
    <mergeCell ref="Q219:Q220"/>
    <mergeCell ref="R219:R220"/>
    <mergeCell ref="S219:S220"/>
    <mergeCell ref="H219:H220"/>
    <mergeCell ref="I219:I220"/>
    <mergeCell ref="J219:J220"/>
    <mergeCell ref="K219:K220"/>
    <mergeCell ref="L219:L220"/>
    <mergeCell ref="M219:M220"/>
    <mergeCell ref="AO216:AO218"/>
    <mergeCell ref="AP216:AP218"/>
    <mergeCell ref="AQ216:AQ218"/>
    <mergeCell ref="A219:A220"/>
    <mergeCell ref="B219:B220"/>
    <mergeCell ref="C219:C220"/>
    <mergeCell ref="D219:D220"/>
    <mergeCell ref="E219:E220"/>
    <mergeCell ref="F219:F220"/>
    <mergeCell ref="G219:G220"/>
    <mergeCell ref="N216:N218"/>
    <mergeCell ref="O216:O218"/>
    <mergeCell ref="P216:P218"/>
    <mergeCell ref="Q216:Q218"/>
    <mergeCell ref="T216:T218"/>
    <mergeCell ref="AN216:AN218"/>
    <mergeCell ref="H216:H218"/>
    <mergeCell ref="I216:I218"/>
    <mergeCell ref="J216:J218"/>
    <mergeCell ref="K216:K218"/>
    <mergeCell ref="L216:L218"/>
    <mergeCell ref="M216:M218"/>
    <mergeCell ref="N221:N223"/>
    <mergeCell ref="O221:O223"/>
    <mergeCell ref="P221:P223"/>
    <mergeCell ref="Q221:Q223"/>
    <mergeCell ref="R216:R218"/>
    <mergeCell ref="C216:C218"/>
    <mergeCell ref="D216:D218"/>
    <mergeCell ref="E216:E218"/>
    <mergeCell ref="F216:F218"/>
    <mergeCell ref="G216:G218"/>
    <mergeCell ref="H221:H223"/>
    <mergeCell ref="I221:I223"/>
    <mergeCell ref="J221:J223"/>
    <mergeCell ref="K221:K223"/>
    <mergeCell ref="L221:L223"/>
    <mergeCell ref="M221:M223"/>
    <mergeCell ref="AO224:AO226"/>
    <mergeCell ref="AP224:AP226"/>
    <mergeCell ref="AQ224:AQ226"/>
    <mergeCell ref="A221:A223"/>
    <mergeCell ref="B221:B223"/>
    <mergeCell ref="C221:C223"/>
    <mergeCell ref="D221:D223"/>
    <mergeCell ref="E221:E223"/>
    <mergeCell ref="F221:F223"/>
    <mergeCell ref="G221:G223"/>
    <mergeCell ref="N224:N226"/>
    <mergeCell ref="O224:O226"/>
    <mergeCell ref="P224:P226"/>
    <mergeCell ref="Q224:Q226"/>
    <mergeCell ref="R224:R226"/>
    <mergeCell ref="S224:S226"/>
    <mergeCell ref="H224:H226"/>
    <mergeCell ref="I224:I226"/>
    <mergeCell ref="J224:J226"/>
    <mergeCell ref="K224:K226"/>
    <mergeCell ref="L224:L226"/>
    <mergeCell ref="M224:M226"/>
    <mergeCell ref="AO221:AO223"/>
    <mergeCell ref="AP221:AP223"/>
    <mergeCell ref="AQ221:AQ223"/>
    <mergeCell ref="A224:A226"/>
    <mergeCell ref="B224:B226"/>
    <mergeCell ref="C224:C226"/>
    <mergeCell ref="D224:D226"/>
    <mergeCell ref="E224:E226"/>
    <mergeCell ref="F224:F226"/>
    <mergeCell ref="G224:G226"/>
    <mergeCell ref="P227:P229"/>
    <mergeCell ref="Q227:Q229"/>
    <mergeCell ref="R221:R223"/>
    <mergeCell ref="S221:S223"/>
    <mergeCell ref="T221:T223"/>
    <mergeCell ref="AN221:AN223"/>
    <mergeCell ref="T224:T226"/>
    <mergeCell ref="AN224:AN226"/>
    <mergeCell ref="J227:J229"/>
    <mergeCell ref="K227:K229"/>
    <mergeCell ref="L227:L229"/>
    <mergeCell ref="M227:M229"/>
    <mergeCell ref="N227:N229"/>
    <mergeCell ref="O227:O229"/>
    <mergeCell ref="A227:A229"/>
    <mergeCell ref="B227:B229"/>
    <mergeCell ref="R227:R229"/>
    <mergeCell ref="C227:C229"/>
    <mergeCell ref="D227:D229"/>
    <mergeCell ref="E227:E229"/>
    <mergeCell ref="F227:F229"/>
    <mergeCell ref="G227:G229"/>
    <mergeCell ref="H227:H229"/>
    <mergeCell ref="I227:I229"/>
    <mergeCell ref="S227:S229"/>
    <mergeCell ref="T227:T229"/>
    <mergeCell ref="AN227:AN229"/>
    <mergeCell ref="AO227:AO229"/>
    <mergeCell ref="AP227:AP229"/>
    <mergeCell ref="AQ227:AQ229"/>
  </mergeCells>
  <printOptions/>
  <pageMargins left="0.7" right="0.7" top="0.75" bottom="0.75" header="0.3" footer="0.3"/>
  <pageSetup orientation="portrait" r:id="rId4"/>
  <ignoredErrors>
    <ignoredError sqref="AE10:AE13 AE15:AE16 AE17:AE18 AE14 AE19:AE22 AE23"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152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26" t="s">
        <v>60</v>
      </c>
      <c r="AC1" s="227"/>
      <c r="AD1" s="227"/>
      <c r="AE1" s="228"/>
      <c r="AG1" s="233" t="s">
        <v>121</v>
      </c>
      <c r="AH1" s="234"/>
      <c r="AI1" s="234"/>
      <c r="AN1" s="235" t="s">
        <v>98</v>
      </c>
      <c r="AO1" s="236"/>
      <c r="AP1" s="236"/>
      <c r="AQ1" s="236"/>
      <c r="AR1" s="237"/>
      <c r="AX1" s="2" t="s">
        <v>192</v>
      </c>
    </row>
    <row r="2" spans="1:50" ht="31.5" thickBot="1" thickTop="1">
      <c r="A2" s="3" t="s">
        <v>206</v>
      </c>
      <c r="B2" s="3" t="s">
        <v>19</v>
      </c>
      <c r="C2" t="s">
        <v>216</v>
      </c>
      <c r="D2" t="s">
        <v>153</v>
      </c>
      <c r="E2" t="s">
        <v>166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38" t="s">
        <v>99</v>
      </c>
      <c r="AO2" s="239"/>
      <c r="AP2" s="239"/>
      <c r="AQ2" s="71" t="s">
        <v>100</v>
      </c>
      <c r="AR2" s="53" t="s">
        <v>101</v>
      </c>
      <c r="AX2" t="s">
        <v>193</v>
      </c>
    </row>
    <row r="3" spans="1:50" ht="45">
      <c r="A3" s="3" t="s">
        <v>207</v>
      </c>
      <c r="B3" s="3" t="s">
        <v>21</v>
      </c>
      <c r="C3" t="s">
        <v>228</v>
      </c>
      <c r="D3" t="s">
        <v>154</v>
      </c>
      <c r="E3" t="s">
        <v>167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40" t="s">
        <v>102</v>
      </c>
      <c r="AO3" s="242" t="s">
        <v>6</v>
      </c>
      <c r="AP3" s="72" t="s">
        <v>80</v>
      </c>
      <c r="AQ3" s="54" t="s">
        <v>103</v>
      </c>
      <c r="AR3" s="55">
        <v>0.25</v>
      </c>
      <c r="AT3" t="s">
        <v>118</v>
      </c>
      <c r="AU3" t="s">
        <v>119</v>
      </c>
      <c r="AV3" t="s">
        <v>117</v>
      </c>
      <c r="AX3" t="s">
        <v>194</v>
      </c>
    </row>
    <row r="4" spans="1:48" ht="31.5">
      <c r="A4" s="3" t="s">
        <v>208</v>
      </c>
      <c r="B4" s="3" t="s">
        <v>25</v>
      </c>
      <c r="C4" t="s">
        <v>217</v>
      </c>
      <c r="D4" t="s">
        <v>155</v>
      </c>
      <c r="E4" t="s">
        <v>168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41"/>
      <c r="AO4" s="243"/>
      <c r="AP4" s="73" t="s">
        <v>81</v>
      </c>
      <c r="AQ4" s="56" t="s">
        <v>104</v>
      </c>
      <c r="AR4" s="57">
        <v>0.15</v>
      </c>
      <c r="AT4" t="s">
        <v>82</v>
      </c>
      <c r="AU4" t="s">
        <v>83</v>
      </c>
      <c r="AV4" s="61">
        <f>IF(AT4="",0,VLOOKUP(AT4,datos!$AP$3:$AR$7,3,0))+IF(AU4="",0,VLOOKUP(AU4,datos!$AP$3:$AR$7,3,0))</f>
        <v>0.35</v>
      </c>
    </row>
    <row r="5" spans="1:44" ht="32.25" thickBot="1">
      <c r="A5" s="3" t="s">
        <v>209</v>
      </c>
      <c r="B5" s="3" t="s">
        <v>27</v>
      </c>
      <c r="C5" t="s">
        <v>218</v>
      </c>
      <c r="D5" t="s">
        <v>156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41"/>
      <c r="AO5" s="243"/>
      <c r="AP5" s="73" t="s">
        <v>82</v>
      </c>
      <c r="AQ5" s="56" t="s">
        <v>105</v>
      </c>
      <c r="AR5" s="57">
        <v>0.1</v>
      </c>
    </row>
    <row r="6" spans="1:47" ht="47.25">
      <c r="A6" s="3"/>
      <c r="B6" s="3" t="s">
        <v>30</v>
      </c>
      <c r="C6" t="s">
        <v>219</v>
      </c>
      <c r="D6" t="s">
        <v>157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41"/>
      <c r="AO6" s="243" t="s">
        <v>7</v>
      </c>
      <c r="AP6" s="73" t="s">
        <v>83</v>
      </c>
      <c r="AQ6" s="56" t="s">
        <v>106</v>
      </c>
      <c r="AR6" s="57">
        <v>0.25</v>
      </c>
      <c r="AT6" s="76" t="s">
        <v>6</v>
      </c>
      <c r="AU6" s="77" t="s">
        <v>2</v>
      </c>
    </row>
    <row r="7" spans="1:47" ht="30.75" thickBot="1">
      <c r="A7" s="4"/>
      <c r="B7" s="3" t="s">
        <v>31</v>
      </c>
      <c r="C7" t="s">
        <v>220</v>
      </c>
      <c r="D7" t="s">
        <v>158</v>
      </c>
      <c r="E7" t="s">
        <v>58</v>
      </c>
      <c r="F7" s="38" t="s">
        <v>74</v>
      </c>
      <c r="N7" t="s">
        <v>229</v>
      </c>
      <c r="Q7" s="10" t="s">
        <v>51</v>
      </c>
      <c r="R7" s="8">
        <f>ROW(Q7)</f>
        <v>7</v>
      </c>
      <c r="S7" s="9" t="s">
        <v>29</v>
      </c>
      <c r="T7" s="9" t="s">
        <v>29</v>
      </c>
      <c r="U7" s="9" t="s">
        <v>16</v>
      </c>
      <c r="V7" s="9" t="s">
        <v>23</v>
      </c>
      <c r="W7" s="9" t="s">
        <v>24</v>
      </c>
      <c r="AB7" s="45" t="s">
        <v>67</v>
      </c>
      <c r="AC7" s="33">
        <v>1</v>
      </c>
      <c r="AD7" s="46">
        <v>5000</v>
      </c>
      <c r="AE7" s="47" t="s">
        <v>48</v>
      </c>
      <c r="AN7" s="241"/>
      <c r="AO7" s="243"/>
      <c r="AP7" s="73" t="s">
        <v>84</v>
      </c>
      <c r="AQ7" s="56" t="s">
        <v>107</v>
      </c>
      <c r="AR7" s="57">
        <v>0.15</v>
      </c>
      <c r="AT7" s="63" t="s">
        <v>80</v>
      </c>
      <c r="AU7" s="65" t="s">
        <v>62</v>
      </c>
    </row>
    <row r="8" spans="1:47" ht="32.25" thickBot="1">
      <c r="A8" s="4"/>
      <c r="B8" s="3" t="s">
        <v>32</v>
      </c>
      <c r="C8" s="78" t="s">
        <v>124</v>
      </c>
      <c r="D8" t="s">
        <v>159</v>
      </c>
      <c r="E8" t="s">
        <v>59</v>
      </c>
      <c r="F8" s="24" t="s">
        <v>70</v>
      </c>
      <c r="N8" t="s">
        <v>12</v>
      </c>
      <c r="AN8" s="241" t="s">
        <v>108</v>
      </c>
      <c r="AO8" s="243" t="s">
        <v>8</v>
      </c>
      <c r="AP8" s="73" t="s">
        <v>85</v>
      </c>
      <c r="AQ8" s="56" t="s">
        <v>109</v>
      </c>
      <c r="AR8" s="58" t="s">
        <v>110</v>
      </c>
      <c r="AT8" s="63" t="s">
        <v>81</v>
      </c>
      <c r="AU8" s="65" t="s">
        <v>62</v>
      </c>
    </row>
    <row r="9" spans="1:47" ht="48" thickBot="1">
      <c r="A9" s="4"/>
      <c r="B9" s="3" t="s">
        <v>33</v>
      </c>
      <c r="C9" s="3" t="s">
        <v>221</v>
      </c>
      <c r="D9" t="s">
        <v>160</v>
      </c>
      <c r="E9" s="3"/>
      <c r="F9" s="75" t="s">
        <v>144</v>
      </c>
      <c r="N9" t="s">
        <v>233</v>
      </c>
      <c r="S9" s="229" t="s">
        <v>34</v>
      </c>
      <c r="T9" s="229"/>
      <c r="U9" s="229"/>
      <c r="AB9" s="230" t="s">
        <v>68</v>
      </c>
      <c r="AC9" s="231"/>
      <c r="AD9" s="232"/>
      <c r="AN9" s="241"/>
      <c r="AO9" s="243"/>
      <c r="AP9" s="73" t="s">
        <v>86</v>
      </c>
      <c r="AQ9" s="56" t="s">
        <v>111</v>
      </c>
      <c r="AR9" s="58" t="s">
        <v>110</v>
      </c>
      <c r="AT9" s="64" t="s">
        <v>82</v>
      </c>
      <c r="AU9" s="66" t="s">
        <v>0</v>
      </c>
    </row>
    <row r="10" spans="1:44" ht="15" customHeight="1">
      <c r="A10" s="4"/>
      <c r="B10" s="3" t="s">
        <v>35</v>
      </c>
      <c r="C10" s="78" t="s">
        <v>125</v>
      </c>
      <c r="D10" t="s">
        <v>161</v>
      </c>
      <c r="F10" s="75" t="s">
        <v>149</v>
      </c>
      <c r="N10" t="s">
        <v>230</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41"/>
      <c r="AO10" s="243" t="s">
        <v>9</v>
      </c>
      <c r="AP10" s="73" t="s">
        <v>87</v>
      </c>
      <c r="AQ10" s="56" t="s">
        <v>112</v>
      </c>
      <c r="AR10" s="58" t="s">
        <v>110</v>
      </c>
    </row>
    <row r="11" spans="1:44" ht="45">
      <c r="A11" s="4"/>
      <c r="B11" s="3" t="s">
        <v>36</v>
      </c>
      <c r="C11" s="78" t="s">
        <v>126</v>
      </c>
      <c r="D11" t="s">
        <v>162</v>
      </c>
      <c r="F11" s="75" t="s">
        <v>145</v>
      </c>
      <c r="N11" t="s">
        <v>231</v>
      </c>
      <c r="AA11" s="22"/>
      <c r="AB11" s="26" t="s">
        <v>75</v>
      </c>
      <c r="AC11" s="15" t="s">
        <v>47</v>
      </c>
      <c r="AD11" s="34">
        <v>0.2</v>
      </c>
      <c r="AG11" s="49" t="s">
        <v>75</v>
      </c>
      <c r="AH11" s="48" t="str">
        <f>VLOOKUP(AG11,datos!$AB$10:$AD$21,2,0)</f>
        <v>Leve</v>
      </c>
      <c r="AI11" s="37">
        <f>IF(OR(AG11=datos!$AB$10,AG11=datos!$AB$16),"",VLOOKUP(AG11,datos!$AB$10:$AD$21,3,0))</f>
        <v>0.2</v>
      </c>
      <c r="AN11" s="241"/>
      <c r="AO11" s="243"/>
      <c r="AP11" s="73" t="s">
        <v>88</v>
      </c>
      <c r="AQ11" s="56" t="s">
        <v>113</v>
      </c>
      <c r="AR11" s="58" t="s">
        <v>110</v>
      </c>
    </row>
    <row r="12" spans="1:44" ht="60">
      <c r="A12" s="4"/>
      <c r="B12" s="3" t="s">
        <v>37</v>
      </c>
      <c r="C12" s="78" t="s">
        <v>127</v>
      </c>
      <c r="D12" t="s">
        <v>163</v>
      </c>
      <c r="F12" s="75" t="s">
        <v>150</v>
      </c>
      <c r="N12" t="s">
        <v>232</v>
      </c>
      <c r="AA12" s="22"/>
      <c r="AB12" s="27" t="s">
        <v>76</v>
      </c>
      <c r="AC12" s="16" t="s">
        <v>15</v>
      </c>
      <c r="AD12" s="34">
        <v>0.4</v>
      </c>
      <c r="AH12" s="20" t="s">
        <v>0</v>
      </c>
      <c r="AI12" s="20" t="s">
        <v>120</v>
      </c>
      <c r="AN12" s="241"/>
      <c r="AO12" s="243"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44"/>
      <c r="AO13" s="245"/>
      <c r="AP13" s="74" t="s">
        <v>90</v>
      </c>
      <c r="AQ13" s="59" t="s">
        <v>115</v>
      </c>
      <c r="AR13" s="60" t="s">
        <v>110</v>
      </c>
    </row>
    <row r="14" spans="1:44" ht="15.75" customHeight="1">
      <c r="A14" s="4"/>
      <c r="B14" s="3" t="s">
        <v>39</v>
      </c>
      <c r="C14" s="120" t="s">
        <v>222</v>
      </c>
      <c r="D14" s="4"/>
      <c r="E14" s="67"/>
      <c r="F14" s="70"/>
      <c r="Z14" s="22"/>
      <c r="AB14" s="27" t="s">
        <v>73</v>
      </c>
      <c r="AC14" s="18" t="s">
        <v>17</v>
      </c>
      <c r="AD14" s="34">
        <v>0.8</v>
      </c>
      <c r="AN14" s="225" t="s">
        <v>116</v>
      </c>
      <c r="AO14" s="225"/>
      <c r="AP14" s="225"/>
      <c r="AQ14" s="225"/>
      <c r="AR14" s="225"/>
    </row>
    <row r="15" spans="1:30" ht="15.75" customHeight="1">
      <c r="A15" s="4"/>
      <c r="B15" s="3" t="s">
        <v>40</v>
      </c>
      <c r="C15" s="120" t="s">
        <v>223</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165</v>
      </c>
      <c r="D17" s="4"/>
      <c r="E17" s="67"/>
      <c r="F17" s="70"/>
      <c r="Z17" s="22"/>
      <c r="AB17" s="28" t="s">
        <v>144</v>
      </c>
      <c r="AC17" s="15" t="s">
        <v>47</v>
      </c>
      <c r="AD17" s="34">
        <v>0.2</v>
      </c>
    </row>
    <row r="18" spans="1:30" ht="75">
      <c r="A18" s="4"/>
      <c r="B18" s="3" t="s">
        <v>43</v>
      </c>
      <c r="C18" s="120" t="s">
        <v>224</v>
      </c>
      <c r="D18" s="4"/>
      <c r="E18" s="67"/>
      <c r="F18" s="70"/>
      <c r="Z18" s="22"/>
      <c r="AB18" s="29" t="s">
        <v>149</v>
      </c>
      <c r="AC18" s="16" t="s">
        <v>15</v>
      </c>
      <c r="AD18" s="34">
        <v>0.4</v>
      </c>
    </row>
    <row r="19" spans="1:30" ht="45">
      <c r="A19" s="4"/>
      <c r="B19" s="3" t="s">
        <v>44</v>
      </c>
      <c r="C19" s="120" t="s">
        <v>225</v>
      </c>
      <c r="D19" s="4"/>
      <c r="E19" s="67"/>
      <c r="F19" s="70"/>
      <c r="Z19" s="22"/>
      <c r="AB19" s="29" t="s">
        <v>145</v>
      </c>
      <c r="AC19" s="17" t="s">
        <v>16</v>
      </c>
      <c r="AD19" s="34">
        <v>0.6</v>
      </c>
    </row>
    <row r="20" spans="1:30" ht="60">
      <c r="A20" s="4"/>
      <c r="B20" s="3" t="s">
        <v>45</v>
      </c>
      <c r="C20" s="67" t="s">
        <v>130</v>
      </c>
      <c r="D20" s="4"/>
      <c r="E20" s="67"/>
      <c r="F20" s="70"/>
      <c r="Z20" s="22"/>
      <c r="AB20" s="29" t="s">
        <v>150</v>
      </c>
      <c r="AC20" s="18" t="s">
        <v>17</v>
      </c>
      <c r="AD20" s="34">
        <v>0.8</v>
      </c>
    </row>
    <row r="21" spans="1:30" ht="45.75" thickBot="1">
      <c r="A21" s="4"/>
      <c r="B21" s="3" t="s">
        <v>46</v>
      </c>
      <c r="C21" s="120" t="s">
        <v>226</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5"/>
    <tablePart r:id="rId4"/>
    <tablePart r:id="rId2"/>
    <tablePart r:id="rId1"/>
    <tablePart r:id="rId6"/>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2023-03-28T17:08:49Z</dcterms:modified>
  <cp:category/>
  <cp:version/>
  <cp:contentType/>
  <cp:contentStatus/>
</cp:coreProperties>
</file>