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Regalías" sheetId="1" r:id="rId1"/>
  </sheets>
  <externalReferences>
    <externalReference r:id="rId4"/>
  </externalReferences>
  <definedNames>
    <definedName name="_xlnm.Print_Area" localSheetId="0">'Regalías'!$A$1:$Q$41</definedName>
  </definedNames>
  <calcPr fullCalcOnLoad="1"/>
</workbook>
</file>

<file path=xl/sharedStrings.xml><?xml version="1.0" encoding="utf-8"?>
<sst xmlns="http://schemas.openxmlformats.org/spreadsheetml/2006/main" count="92" uniqueCount="61">
  <si>
    <t xml:space="preserve">                                                                                                                                                                                                    FONDO FINANCIERO DISTRITAL DE SALUD                                                                                                                                                                          30/04/2022</t>
  </si>
  <si>
    <t xml:space="preserve">  </t>
  </si>
  <si>
    <t xml:space="preserve">INFORME DE EJECUCIÓN DEL PRESUPUESTO DE GASTOS E INVERSIONES CON RECURSOS DEL  SISTEMA GENERAL DE REGALÍAS </t>
  </si>
  <si>
    <t xml:space="preserve">Entidad          </t>
  </si>
  <si>
    <t>201 - FONDO FINANCIERO DISTRITAL DE SALUD - FFDS</t>
  </si>
  <si>
    <t>MES:</t>
  </si>
  <si>
    <t>ABRIL</t>
  </si>
  <si>
    <t>Unidad Ejecutora</t>
  </si>
  <si>
    <t>01- UNIDAD 01</t>
  </si>
  <si>
    <t xml:space="preserve">VIGENCIA FISCAL: </t>
  </si>
  <si>
    <t>RUBRO PRESUPUESTAL</t>
  </si>
  <si>
    <t>TOTAL COMPROMISOS</t>
  </si>
  <si>
    <t>EJECUC. PRESUP. %</t>
  </si>
  <si>
    <t>GIRO</t>
  </si>
  <si>
    <t>EJECUCIÓN  AUT. GIRO                    %</t>
  </si>
  <si>
    <t>AUTORIZACIÓN DE GIRO  EFECTIVO</t>
  </si>
  <si>
    <t>CÓDIGO</t>
  </si>
  <si>
    <t>NOMBRE</t>
  </si>
  <si>
    <t>DISPONIBILIDAD INICIAL BIENIO 2021-2022</t>
  </si>
  <si>
    <t>MODIFICACIONES</t>
  </si>
  <si>
    <t>VIGENTE</t>
  </si>
  <si>
    <t>SUSPENSION</t>
  </si>
  <si>
    <t>DISPONIBLE</t>
  </si>
  <si>
    <t>MES</t>
  </si>
  <si>
    <t>COMPROMISOS ACUMULADOS BIENIO                     2019-2020</t>
  </si>
  <si>
    <t>ACUMULADO</t>
  </si>
  <si>
    <t>6=(3+4+5)</t>
  </si>
  <si>
    <t>8=(6-7)</t>
  </si>
  <si>
    <t>11=(10/6)</t>
  </si>
  <si>
    <t>14=(13/6)</t>
  </si>
  <si>
    <t>17=(16/6)</t>
  </si>
  <si>
    <t>INVERSION</t>
  </si>
  <si>
    <t>APROPIACIÓN POR COMPROMETER</t>
  </si>
  <si>
    <t>OOTI</t>
  </si>
  <si>
    <t>ASIGNACION PARA LA CIENCIA, TECNOLOGIA E INNOVACIÓN - CONVOCATORIAS 2021</t>
  </si>
  <si>
    <t>00TI-0001-0111</t>
  </si>
  <si>
    <t>CONSTRUCCIÓN E INFRAESTRUCTURA PROPIA DEL SECTOR</t>
  </si>
  <si>
    <t>00TI-0001-0111-0300</t>
  </si>
  <si>
    <t>INTERSUBSECTORIAL SALUD</t>
  </si>
  <si>
    <t>00TI-0001-0111-0300-2012</t>
  </si>
  <si>
    <t>AÑO 2012</t>
  </si>
  <si>
    <t>00TI-0001-0111-0300-2012000100186</t>
  </si>
  <si>
    <t>Implementación de un Banco Público de Células Madre  de Cordón Umbilical  y una Unidad de Terapia Celular - Hemocentro Distrital.</t>
  </si>
  <si>
    <t>00TI-0001-0111-0300-2013</t>
  </si>
  <si>
    <t>AÑO 2013</t>
  </si>
  <si>
    <t>00TI-0001-0111-0300-2013000100196</t>
  </si>
  <si>
    <t>Implementación de la plataforma cientifica y tecnologica para la obtención  de Fitomedicamentos Antitumorales con Estandáres Internacionales  Modelo de Caso Caelsalpina Spinosa.</t>
  </si>
  <si>
    <t>00TI-0001-3902</t>
  </si>
  <si>
    <t>INVESTIGACIÓN CON CALIDAD E IMPACTO</t>
  </si>
  <si>
    <t>00TI-0001-3902-0300</t>
  </si>
  <si>
    <t>00TI-0001-3902-0300-2015</t>
  </si>
  <si>
    <t>AÑO 2015</t>
  </si>
  <si>
    <t>00TI-0001-3902-0300-2015000100054</t>
  </si>
  <si>
    <t xml:space="preserve">Estudios Técnicos  para elestablecimiento  y organización  de un registro Nacional de donantes de células  progenitoras Hematopoyéticas en Colombia </t>
  </si>
  <si>
    <t>00TI-0001-3902-0300-2016</t>
  </si>
  <si>
    <t>AÑO 2016</t>
  </si>
  <si>
    <t>00TI-0001-3902-0300-2016000100035</t>
  </si>
  <si>
    <t>Investigación orientada a la implementación de buenas ptrácticas para la aplicación  clinica de terapias celulares modelo: TPH Bogotá</t>
  </si>
  <si>
    <t>00TI-0001-3902-0300-2016000100037</t>
  </si>
  <si>
    <t>Estudio de Impactos de Estrategias de Información para Modificar conocimientos, Actitudes y Prácticas en Enfermedades Crónicas en Bogotá.</t>
  </si>
  <si>
    <t>COMPROMISOS POR PAGAR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</si>
</sst>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_-;\-* #,##0.00_-;_-* &quot;-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6" fillId="0" borderId="0" xfId="55" applyFont="1" applyAlignment="1">
      <alignment horizontal="center"/>
      <protection/>
    </xf>
    <xf numFmtId="1" fontId="35" fillId="0" borderId="0" xfId="55" applyNumberFormat="1" applyFont="1">
      <alignment/>
      <protection/>
    </xf>
    <xf numFmtId="0" fontId="35" fillId="0" borderId="0" xfId="55" applyFont="1">
      <alignment/>
      <protection/>
    </xf>
    <xf numFmtId="0" fontId="36" fillId="0" borderId="0" xfId="55" applyFont="1" applyAlignment="1">
      <alignment horizontal="center"/>
      <protection/>
    </xf>
    <xf numFmtId="1" fontId="0" fillId="0" borderId="0" xfId="55" applyNumberFormat="1">
      <alignment/>
      <protection/>
    </xf>
    <xf numFmtId="0" fontId="0" fillId="0" borderId="0" xfId="55">
      <alignment/>
      <protection/>
    </xf>
    <xf numFmtId="0" fontId="36" fillId="0" borderId="10" xfId="55" applyFont="1" applyBorder="1">
      <alignment/>
      <protection/>
    </xf>
    <xf numFmtId="0" fontId="36" fillId="0" borderId="11" xfId="55" applyFont="1" applyBorder="1">
      <alignment/>
      <protection/>
    </xf>
    <xf numFmtId="164" fontId="36" fillId="0" borderId="11" xfId="50" applyFont="1" applyFill="1" applyBorder="1" applyAlignment="1">
      <alignment/>
    </xf>
    <xf numFmtId="9" fontId="36" fillId="0" borderId="11" xfId="58" applyFont="1" applyBorder="1" applyAlignment="1">
      <alignment horizontal="right"/>
    </xf>
    <xf numFmtId="164" fontId="36" fillId="0" borderId="11" xfId="50" applyFont="1" applyFill="1" applyBorder="1" applyAlignment="1">
      <alignment horizontal="right"/>
    </xf>
    <xf numFmtId="9" fontId="36" fillId="0" borderId="12" xfId="58" applyFont="1" applyBorder="1" applyAlignment="1">
      <alignment/>
    </xf>
    <xf numFmtId="0" fontId="36" fillId="0" borderId="13" xfId="55" applyFont="1" applyBorder="1">
      <alignment/>
      <protection/>
    </xf>
    <xf numFmtId="0" fontId="36" fillId="0" borderId="14" xfId="55" applyFont="1" applyBorder="1">
      <alignment/>
      <protection/>
    </xf>
    <xf numFmtId="164" fontId="36" fillId="0" borderId="14" xfId="50" applyFont="1" applyFill="1" applyBorder="1" applyAlignment="1">
      <alignment/>
    </xf>
    <xf numFmtId="9" fontId="36" fillId="0" borderId="14" xfId="58" applyFont="1" applyBorder="1" applyAlignment="1">
      <alignment horizontal="right"/>
    </xf>
    <xf numFmtId="164" fontId="36" fillId="0" borderId="14" xfId="50" applyFont="1" applyFill="1" applyBorder="1" applyAlignment="1">
      <alignment horizontal="right"/>
    </xf>
    <xf numFmtId="164" fontId="35" fillId="0" borderId="0" xfId="50" applyFont="1" applyAlignment="1">
      <alignment/>
    </xf>
    <xf numFmtId="165" fontId="36" fillId="0" borderId="14" xfId="50" applyNumberFormat="1" applyFont="1" applyFill="1" applyBorder="1" applyAlignment="1">
      <alignment horizontal="right"/>
    </xf>
    <xf numFmtId="9" fontId="36" fillId="0" borderId="15" xfId="58" applyFont="1" applyBorder="1" applyAlignment="1">
      <alignment/>
    </xf>
    <xf numFmtId="0" fontId="37" fillId="0" borderId="10" xfId="55" applyFont="1" applyBorder="1" applyAlignment="1">
      <alignment horizontal="center" vertical="center" wrapText="1"/>
      <protection/>
    </xf>
    <xf numFmtId="0" fontId="37" fillId="0" borderId="11" xfId="55" applyFont="1" applyBorder="1" applyAlignment="1">
      <alignment horizontal="center" vertical="center" wrapText="1"/>
      <protection/>
    </xf>
    <xf numFmtId="164" fontId="37" fillId="0" borderId="16" xfId="50" applyFont="1" applyFill="1" applyBorder="1" applyAlignment="1">
      <alignment horizontal="center" vertical="center" wrapText="1"/>
    </xf>
    <xf numFmtId="164" fontId="37" fillId="0" borderId="17" xfId="50" applyFont="1" applyFill="1" applyBorder="1" applyAlignment="1">
      <alignment horizontal="center" vertical="center" wrapText="1"/>
    </xf>
    <xf numFmtId="164" fontId="37" fillId="0" borderId="18" xfId="50" applyFont="1" applyFill="1" applyBorder="1" applyAlignment="1">
      <alignment horizontal="center" vertical="center" wrapText="1"/>
    </xf>
    <xf numFmtId="9" fontId="37" fillId="0" borderId="19" xfId="58" applyFont="1" applyBorder="1" applyAlignment="1">
      <alignment horizontal="center" vertical="top" wrapText="1"/>
    </xf>
    <xf numFmtId="164" fontId="37" fillId="0" borderId="10" xfId="50" applyFont="1" applyFill="1" applyBorder="1" applyAlignment="1">
      <alignment horizontal="center" vertical="center" wrapText="1"/>
    </xf>
    <xf numFmtId="164" fontId="37" fillId="0" borderId="12" xfId="50" applyFont="1" applyFill="1" applyBorder="1" applyAlignment="1">
      <alignment horizontal="center" vertical="center" wrapText="1"/>
    </xf>
    <xf numFmtId="1" fontId="0" fillId="0" borderId="0" xfId="55" applyNumberFormat="1" applyAlignment="1">
      <alignment vertical="center"/>
      <protection/>
    </xf>
    <xf numFmtId="0" fontId="0" fillId="0" borderId="0" xfId="55" applyAlignment="1">
      <alignment vertical="center"/>
      <protection/>
    </xf>
    <xf numFmtId="0" fontId="37" fillId="0" borderId="19" xfId="55" applyFont="1" applyBorder="1" applyAlignment="1">
      <alignment horizontal="center" vertical="center" wrapText="1"/>
      <protection/>
    </xf>
    <xf numFmtId="164" fontId="37" fillId="0" borderId="19" xfId="50" applyFont="1" applyFill="1" applyBorder="1" applyAlignment="1">
      <alignment horizontal="center" vertical="center" wrapText="1"/>
    </xf>
    <xf numFmtId="164" fontId="37" fillId="0" borderId="18" xfId="50" applyFont="1" applyFill="1" applyBorder="1" applyAlignment="1">
      <alignment horizontal="center" vertical="center"/>
    </xf>
    <xf numFmtId="164" fontId="37" fillId="0" borderId="17" xfId="50" applyFont="1" applyFill="1" applyBorder="1" applyAlignment="1">
      <alignment horizontal="center" vertical="center"/>
    </xf>
    <xf numFmtId="164" fontId="37" fillId="0" borderId="19" xfId="50" applyFont="1" applyFill="1" applyBorder="1" applyAlignment="1">
      <alignment horizontal="center" vertical="center"/>
    </xf>
    <xf numFmtId="164" fontId="37" fillId="0" borderId="10" xfId="50" applyFont="1" applyFill="1" applyBorder="1" applyAlignment="1">
      <alignment horizontal="center" vertical="center"/>
    </xf>
    <xf numFmtId="164" fontId="37" fillId="0" borderId="11" xfId="50" applyFont="1" applyFill="1" applyBorder="1" applyAlignment="1">
      <alignment horizontal="center" vertical="center" wrapText="1"/>
    </xf>
    <xf numFmtId="9" fontId="37" fillId="0" borderId="20" xfId="58" applyFont="1" applyBorder="1" applyAlignment="1">
      <alignment horizontal="center" vertical="top" wrapText="1"/>
    </xf>
    <xf numFmtId="0" fontId="37" fillId="0" borderId="21" xfId="55" applyFont="1" applyBorder="1" applyAlignment="1">
      <alignment horizontal="center" vertical="center" wrapText="1"/>
      <protection/>
    </xf>
    <xf numFmtId="0" fontId="37" fillId="0" borderId="20" xfId="55" applyFont="1" applyBorder="1" applyAlignment="1">
      <alignment horizontal="center" vertical="center" wrapText="1"/>
      <protection/>
    </xf>
    <xf numFmtId="164" fontId="37" fillId="0" borderId="20" xfId="50" applyFont="1" applyFill="1" applyBorder="1" applyAlignment="1">
      <alignment horizontal="center" vertical="center" wrapText="1"/>
    </xf>
    <xf numFmtId="164" fontId="37" fillId="0" borderId="21" xfId="50" applyFont="1" applyFill="1" applyBorder="1" applyAlignment="1">
      <alignment horizontal="center" vertical="center"/>
    </xf>
    <xf numFmtId="164" fontId="37" fillId="0" borderId="20" xfId="50" applyFont="1" applyFill="1" applyBorder="1" applyAlignment="1">
      <alignment horizontal="center" vertical="center"/>
    </xf>
    <xf numFmtId="164" fontId="37" fillId="0" borderId="0" xfId="50" applyFont="1" applyFill="1" applyBorder="1" applyAlignment="1">
      <alignment horizontal="center" vertical="center" wrapText="1"/>
    </xf>
    <xf numFmtId="9" fontId="37" fillId="0" borderId="20" xfId="58" applyFont="1" applyBorder="1" applyAlignment="1">
      <alignment vertical="center"/>
    </xf>
    <xf numFmtId="0" fontId="37" fillId="0" borderId="13" xfId="55" applyFont="1" applyBorder="1" applyAlignment="1">
      <alignment horizontal="center" vertical="center"/>
      <protection/>
    </xf>
    <xf numFmtId="0" fontId="37" fillId="0" borderId="22" xfId="55" applyFont="1" applyBorder="1" applyAlignment="1">
      <alignment horizontal="center" vertical="center"/>
      <protection/>
    </xf>
    <xf numFmtId="165" fontId="37" fillId="0" borderId="22" xfId="50" applyNumberFormat="1" applyFont="1" applyFill="1" applyBorder="1" applyAlignment="1">
      <alignment horizontal="center" vertical="center"/>
    </xf>
    <xf numFmtId="9" fontId="37" fillId="0" borderId="22" xfId="58" applyFont="1" applyBorder="1" applyAlignment="1">
      <alignment horizontal="center" vertical="center"/>
    </xf>
    <xf numFmtId="49" fontId="35" fillId="0" borderId="23" xfId="50" applyNumberFormat="1" applyFont="1" applyFill="1" applyBorder="1" applyAlignment="1">
      <alignment horizontal="left" vertical="top" wrapText="1"/>
    </xf>
    <xf numFmtId="164" fontId="35" fillId="0" borderId="23" xfId="50" applyFont="1" applyFill="1" applyBorder="1" applyAlignment="1">
      <alignment horizontal="left" vertical="center" wrapText="1"/>
    </xf>
    <xf numFmtId="164" fontId="35" fillId="0" borderId="23" xfId="50" applyFont="1" applyFill="1" applyBorder="1" applyAlignment="1">
      <alignment horizontal="right" vertical="center"/>
    </xf>
    <xf numFmtId="10" fontId="35" fillId="0" borderId="23" xfId="58" applyNumberFormat="1" applyFont="1" applyFill="1" applyBorder="1" applyAlignment="1">
      <alignment horizontal="right" vertical="center"/>
    </xf>
    <xf numFmtId="49" fontId="35" fillId="0" borderId="23" xfId="50" applyNumberFormat="1" applyFont="1" applyFill="1" applyBorder="1" applyAlignment="1">
      <alignment horizontal="left" vertical="center" wrapText="1"/>
    </xf>
    <xf numFmtId="49" fontId="0" fillId="0" borderId="23" xfId="50" applyNumberFormat="1" applyFont="1" applyFill="1" applyBorder="1" applyAlignment="1">
      <alignment horizontal="left" vertical="center" wrapText="1"/>
    </xf>
    <xf numFmtId="164" fontId="0" fillId="0" borderId="23" xfId="50" applyFont="1" applyFill="1" applyBorder="1" applyAlignment="1">
      <alignment horizontal="left" vertical="center" wrapText="1"/>
    </xf>
    <xf numFmtId="164" fontId="0" fillId="0" borderId="23" xfId="50" applyFont="1" applyFill="1" applyBorder="1" applyAlignment="1">
      <alignment horizontal="right" vertical="center"/>
    </xf>
    <xf numFmtId="1" fontId="0" fillId="0" borderId="0" xfId="55" applyNumberForma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164" fontId="0" fillId="0" borderId="23" xfId="50" applyFont="1" applyFill="1" applyBorder="1" applyAlignment="1">
      <alignment horizontal="left" vertical="center" wrapText="1"/>
    </xf>
    <xf numFmtId="164" fontId="35" fillId="0" borderId="23" xfId="50" applyFont="1" applyFill="1" applyBorder="1" applyAlignment="1">
      <alignment horizontal="left" vertical="center"/>
    </xf>
    <xf numFmtId="1" fontId="35" fillId="0" borderId="0" xfId="55" applyNumberFormat="1" applyFont="1" applyAlignment="1">
      <alignment horizontal="left" vertical="center"/>
      <protection/>
    </xf>
    <xf numFmtId="0" fontId="35" fillId="0" borderId="0" xfId="55" applyFont="1" applyAlignment="1">
      <alignment horizontal="left" vertical="center"/>
      <protection/>
    </xf>
    <xf numFmtId="43" fontId="0" fillId="0" borderId="0" xfId="51" applyNumberFormat="1" applyFont="1" applyAlignment="1">
      <alignment vertical="center"/>
    </xf>
    <xf numFmtId="43" fontId="0" fillId="0" borderId="0" xfId="51" applyFont="1" applyFill="1" applyAlignment="1">
      <alignment horizontal="center" vertical="center"/>
    </xf>
    <xf numFmtId="164" fontId="35" fillId="0" borderId="23" xfId="50" applyFont="1" applyFill="1" applyBorder="1" applyAlignment="1">
      <alignment vertical="center" wrapText="1"/>
    </xf>
    <xf numFmtId="1" fontId="0" fillId="0" borderId="0" xfId="55" applyNumberFormat="1" applyFill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1" fontId="35" fillId="0" borderId="0" xfId="55" applyNumberFormat="1" applyFont="1" applyFill="1" applyAlignment="1">
      <alignment horizontal="right" vertical="center"/>
      <protection/>
    </xf>
    <xf numFmtId="0" fontId="35" fillId="0" borderId="0" xfId="55" applyFont="1" applyFill="1" applyAlignment="1">
      <alignment horizontal="right" vertical="center"/>
      <protection/>
    </xf>
    <xf numFmtId="1" fontId="35" fillId="0" borderId="0" xfId="55" applyNumberFormat="1" applyFont="1" applyFill="1">
      <alignment/>
      <protection/>
    </xf>
    <xf numFmtId="0" fontId="35" fillId="0" borderId="0" xfId="55" applyFont="1" applyFill="1">
      <alignment/>
      <protection/>
    </xf>
    <xf numFmtId="166" fontId="0" fillId="0" borderId="23" xfId="49" applyNumberFormat="1" applyFont="1" applyFill="1" applyBorder="1" applyAlignment="1">
      <alignment horizontal="center" vertical="center"/>
    </xf>
    <xf numFmtId="164" fontId="0" fillId="0" borderId="0" xfId="50" applyFont="1" applyFill="1" applyAlignment="1">
      <alignment/>
    </xf>
    <xf numFmtId="164" fontId="0" fillId="0" borderId="0" xfId="50" applyFont="1" applyFill="1" applyAlignment="1">
      <alignment/>
    </xf>
    <xf numFmtId="164" fontId="35" fillId="0" borderId="0" xfId="50" applyFont="1" applyFill="1" applyAlignment="1">
      <alignment/>
    </xf>
    <xf numFmtId="2" fontId="0" fillId="0" borderId="0" xfId="55" applyNumberFormat="1">
      <alignment/>
      <protection/>
    </xf>
    <xf numFmtId="43" fontId="0" fillId="0" borderId="0" xfId="55" applyNumberFormat="1" applyAlignment="1">
      <alignment horizontal="right" vertical="center"/>
      <protection/>
    </xf>
    <xf numFmtId="43" fontId="0" fillId="0" borderId="0" xfId="55" applyNumberFormat="1">
      <alignment/>
      <protection/>
    </xf>
    <xf numFmtId="41" fontId="0" fillId="0" borderId="0" xfId="49" applyFont="1" applyAlignment="1">
      <alignment/>
    </xf>
    <xf numFmtId="9" fontId="0" fillId="0" borderId="0" xfId="58" applyFont="1" applyAlignment="1">
      <alignment/>
    </xf>
    <xf numFmtId="9" fontId="35" fillId="0" borderId="0" xfId="58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 2" xfId="50"/>
    <cellStyle name="Millares 2 2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1salguero\Downloads\EJECUCIONES%20PPTALES%20PARA%20PUBLICAR%20A%20ABRIL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on gastos abril SDS"/>
      <sheetName val="Ejec Reservas SDS"/>
      <sheetName val="ejecucion gastos abril FFDS"/>
      <sheetName val="Ejec Reservas FFDS"/>
      <sheetName val="V.Futuras"/>
      <sheetName val="Regalí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view="pageBreakPreview" zoomScale="85" zoomScaleNormal="85" zoomScaleSheetLayoutView="85" zoomScalePageLayoutView="0" workbookViewId="0" topLeftCell="A1">
      <selection activeCell="A1" sqref="A1:Q1"/>
    </sheetView>
  </sheetViews>
  <sheetFormatPr defaultColWidth="11.421875" defaultRowHeight="15"/>
  <cols>
    <col min="1" max="1" width="33.421875" style="5" bestFit="1" customWidth="1"/>
    <col min="2" max="2" width="51.00390625" style="5" customWidth="1"/>
    <col min="3" max="3" width="21.8515625" style="74" bestFit="1" customWidth="1"/>
    <col min="4" max="5" width="18.28125" style="74" customWidth="1"/>
    <col min="6" max="6" width="20.28125" style="74" bestFit="1" customWidth="1"/>
    <col min="7" max="7" width="23.00390625" style="74" bestFit="1" customWidth="1"/>
    <col min="8" max="9" width="19.28125" style="74" bestFit="1" customWidth="1"/>
    <col min="10" max="10" width="19.8515625" style="74" customWidth="1"/>
    <col min="11" max="11" width="11.00390625" style="81" customWidth="1"/>
    <col min="12" max="12" width="21.00390625" style="74" bestFit="1" customWidth="1"/>
    <col min="13" max="13" width="20.00390625" style="74" customWidth="1"/>
    <col min="14" max="14" width="11.00390625" style="81" customWidth="1"/>
    <col min="15" max="15" width="19.28125" style="74" bestFit="1" customWidth="1"/>
    <col min="16" max="16" width="23.00390625" style="74" bestFit="1" customWidth="1"/>
    <col min="17" max="17" width="11.140625" style="82" customWidth="1"/>
    <col min="18" max="18" width="1.7109375" style="5" customWidth="1"/>
    <col min="19" max="247" width="11.421875" style="6" customWidth="1"/>
    <col min="248" max="248" width="25.421875" style="6" customWidth="1"/>
    <col min="249" max="249" width="51.00390625" style="6" customWidth="1"/>
    <col min="250" max="250" width="21.8515625" style="6" bestFit="1" customWidth="1"/>
    <col min="251" max="253" width="0" style="6" hidden="1" customWidth="1"/>
    <col min="254" max="254" width="19.28125" style="6" customWidth="1"/>
    <col min="255" max="255" width="0" style="6" hidden="1" customWidth="1"/>
    <col min="256" max="16384" width="18.28125" style="6" customWidth="1"/>
  </cols>
  <sheetData>
    <row r="1" spans="1:18" s="3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3" customFormat="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s="3" customFormat="1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7" t="s">
        <v>3</v>
      </c>
      <c r="B5" s="8" t="s">
        <v>4</v>
      </c>
      <c r="C5" s="9"/>
      <c r="D5" s="9"/>
      <c r="E5" s="9"/>
      <c r="F5" s="9"/>
      <c r="G5" s="9"/>
      <c r="H5" s="9"/>
      <c r="I5" s="9"/>
      <c r="J5" s="9"/>
      <c r="K5" s="10" t="s">
        <v>5</v>
      </c>
      <c r="L5" s="11"/>
      <c r="M5" s="11"/>
      <c r="N5" s="10"/>
      <c r="O5" s="9"/>
      <c r="P5" s="11" t="s">
        <v>6</v>
      </c>
      <c r="Q5" s="12"/>
    </row>
    <row r="6" spans="1:17" ht="15">
      <c r="A6" s="13" t="s">
        <v>7</v>
      </c>
      <c r="B6" s="14" t="s">
        <v>8</v>
      </c>
      <c r="C6" s="15"/>
      <c r="D6" s="15"/>
      <c r="E6" s="15"/>
      <c r="F6" s="15"/>
      <c r="G6" s="15"/>
      <c r="H6" s="15"/>
      <c r="I6" s="15"/>
      <c r="J6" s="15"/>
      <c r="K6" s="16" t="s">
        <v>9</v>
      </c>
      <c r="L6" s="17"/>
      <c r="M6" s="18"/>
      <c r="N6" s="16"/>
      <c r="O6" s="15"/>
      <c r="P6" s="19">
        <v>2022</v>
      </c>
      <c r="Q6" s="20"/>
    </row>
    <row r="7" spans="1:18" s="30" customFormat="1" ht="18.75" customHeight="1">
      <c r="A7" s="21" t="s">
        <v>10</v>
      </c>
      <c r="B7" s="22"/>
      <c r="C7" s="23"/>
      <c r="D7" s="23"/>
      <c r="E7" s="23"/>
      <c r="F7" s="23"/>
      <c r="G7" s="23"/>
      <c r="H7" s="24"/>
      <c r="I7" s="25" t="s">
        <v>11</v>
      </c>
      <c r="J7" s="23"/>
      <c r="K7" s="26" t="s">
        <v>12</v>
      </c>
      <c r="L7" s="27" t="s">
        <v>13</v>
      </c>
      <c r="M7" s="28"/>
      <c r="N7" s="26" t="s">
        <v>14</v>
      </c>
      <c r="O7" s="27" t="s">
        <v>15</v>
      </c>
      <c r="P7" s="28"/>
      <c r="Q7" s="26" t="s">
        <v>14</v>
      </c>
      <c r="R7" s="29"/>
    </row>
    <row r="8" spans="1:18" s="30" customFormat="1" ht="18" customHeight="1">
      <c r="A8" s="21" t="s">
        <v>16</v>
      </c>
      <c r="B8" s="31" t="s">
        <v>17</v>
      </c>
      <c r="C8" s="32" t="s">
        <v>18</v>
      </c>
      <c r="D8" s="33" t="s">
        <v>19</v>
      </c>
      <c r="E8" s="34"/>
      <c r="F8" s="35" t="s">
        <v>20</v>
      </c>
      <c r="G8" s="36" t="s">
        <v>21</v>
      </c>
      <c r="H8" s="35" t="s">
        <v>22</v>
      </c>
      <c r="I8" s="35" t="s">
        <v>23</v>
      </c>
      <c r="J8" s="37" t="s">
        <v>24</v>
      </c>
      <c r="K8" s="38"/>
      <c r="L8" s="36" t="s">
        <v>23</v>
      </c>
      <c r="M8" s="35" t="s">
        <v>25</v>
      </c>
      <c r="N8" s="38"/>
      <c r="O8" s="36" t="s">
        <v>23</v>
      </c>
      <c r="P8" s="35" t="s">
        <v>25</v>
      </c>
      <c r="Q8" s="38"/>
      <c r="R8" s="29"/>
    </row>
    <row r="9" spans="1:18" s="30" customFormat="1" ht="27" customHeight="1">
      <c r="A9" s="39"/>
      <c r="B9" s="40"/>
      <c r="C9" s="41"/>
      <c r="D9" s="42" t="s">
        <v>23</v>
      </c>
      <c r="E9" s="36" t="s">
        <v>25</v>
      </c>
      <c r="F9" s="43"/>
      <c r="G9" s="42"/>
      <c r="H9" s="43"/>
      <c r="I9" s="43"/>
      <c r="J9" s="44"/>
      <c r="K9" s="45"/>
      <c r="L9" s="42"/>
      <c r="M9" s="43"/>
      <c r="N9" s="45"/>
      <c r="O9" s="42"/>
      <c r="P9" s="43"/>
      <c r="Q9" s="45"/>
      <c r="R9" s="29"/>
    </row>
    <row r="10" spans="1:18" s="30" customFormat="1" ht="30" customHeight="1">
      <c r="A10" s="46">
        <v>1</v>
      </c>
      <c r="B10" s="47">
        <v>2</v>
      </c>
      <c r="C10" s="47">
        <v>3</v>
      </c>
      <c r="D10" s="46">
        <v>4</v>
      </c>
      <c r="E10" s="46">
        <v>5</v>
      </c>
      <c r="F10" s="48" t="s">
        <v>26</v>
      </c>
      <c r="G10" s="46">
        <v>7</v>
      </c>
      <c r="H10" s="48" t="s">
        <v>27</v>
      </c>
      <c r="I10" s="46">
        <v>9</v>
      </c>
      <c r="J10" s="46">
        <v>10</v>
      </c>
      <c r="K10" s="49" t="s">
        <v>28</v>
      </c>
      <c r="L10" s="46">
        <v>12</v>
      </c>
      <c r="M10" s="46">
        <v>13</v>
      </c>
      <c r="N10" s="49" t="s">
        <v>29</v>
      </c>
      <c r="O10" s="46">
        <v>15</v>
      </c>
      <c r="P10" s="46">
        <v>16</v>
      </c>
      <c r="Q10" s="49" t="s">
        <v>30</v>
      </c>
      <c r="R10" s="29"/>
    </row>
    <row r="11" spans="1:18" s="3" customFormat="1" ht="15">
      <c r="A11" s="50"/>
      <c r="B11" s="51" t="s">
        <v>31</v>
      </c>
      <c r="C11" s="52">
        <f>+C12+C27</f>
        <v>9102620814.6</v>
      </c>
      <c r="D11" s="52">
        <f aca="true" t="shared" si="0" ref="D11:P11">+D12+D27</f>
        <v>-1089515274</v>
      </c>
      <c r="E11" s="52">
        <f t="shared" si="0"/>
        <v>-1089515274</v>
      </c>
      <c r="F11" s="52">
        <f t="shared" si="0"/>
        <v>8013105540.6</v>
      </c>
      <c r="G11" s="52">
        <f t="shared" si="0"/>
        <v>0</v>
      </c>
      <c r="H11" s="52">
        <f t="shared" si="0"/>
        <v>8013105540.6</v>
      </c>
      <c r="I11" s="52">
        <f t="shared" si="0"/>
        <v>17092653</v>
      </c>
      <c r="J11" s="52">
        <f t="shared" si="0"/>
        <v>7855903166.6</v>
      </c>
      <c r="K11" s="53">
        <f>+J11/F11</f>
        <v>0.9803818415714728</v>
      </c>
      <c r="L11" s="52">
        <f>+L12+L27</f>
        <v>27222519</v>
      </c>
      <c r="M11" s="52">
        <f t="shared" si="0"/>
        <v>3938714050</v>
      </c>
      <c r="N11" s="53">
        <f>+M11/F11</f>
        <v>0.4915340288535722</v>
      </c>
      <c r="O11" s="52">
        <f t="shared" si="0"/>
        <v>22151616</v>
      </c>
      <c r="P11" s="52">
        <f t="shared" si="0"/>
        <v>3933643147</v>
      </c>
      <c r="Q11" s="53">
        <f>+P11/F11</f>
        <v>0.49090120266972787</v>
      </c>
      <c r="R11" s="2"/>
    </row>
    <row r="12" spans="1:18" s="3" customFormat="1" ht="15">
      <c r="A12" s="50"/>
      <c r="B12" s="51" t="s">
        <v>32</v>
      </c>
      <c r="C12" s="52">
        <f>+C13</f>
        <v>804896620</v>
      </c>
      <c r="D12" s="52">
        <f aca="true" t="shared" si="1" ref="D12:P12">+D13</f>
        <v>0</v>
      </c>
      <c r="E12" s="52">
        <f t="shared" si="1"/>
        <v>0</v>
      </c>
      <c r="F12" s="52">
        <f t="shared" si="1"/>
        <v>804896620</v>
      </c>
      <c r="G12" s="52">
        <f t="shared" si="1"/>
        <v>0</v>
      </c>
      <c r="H12" s="52">
        <f t="shared" si="1"/>
        <v>804896620</v>
      </c>
      <c r="I12" s="52">
        <f t="shared" si="1"/>
        <v>17092653</v>
      </c>
      <c r="J12" s="52">
        <f t="shared" si="1"/>
        <v>647694387</v>
      </c>
      <c r="K12" s="53">
        <f aca="true" t="shared" si="2" ref="K12:K39">+J12/F12</f>
        <v>0.804692641149369</v>
      </c>
      <c r="L12" s="52">
        <f>+L13</f>
        <v>27222519</v>
      </c>
      <c r="M12" s="52">
        <f t="shared" si="1"/>
        <v>324039051</v>
      </c>
      <c r="N12" s="53">
        <f aca="true" t="shared" si="3" ref="N12:N39">+M12/F12</f>
        <v>0.40258468348394855</v>
      </c>
      <c r="O12" s="52">
        <f t="shared" si="1"/>
        <v>22151616</v>
      </c>
      <c r="P12" s="52">
        <f t="shared" si="1"/>
        <v>318968148</v>
      </c>
      <c r="Q12" s="53">
        <f aca="true" t="shared" si="4" ref="Q12:Q39">+P12/F12</f>
        <v>0.39628461602932313</v>
      </c>
      <c r="R12" s="2"/>
    </row>
    <row r="13" spans="1:18" s="3" customFormat="1" ht="30">
      <c r="A13" s="54" t="s">
        <v>33</v>
      </c>
      <c r="B13" s="51" t="s">
        <v>34</v>
      </c>
      <c r="C13" s="52">
        <f>+C14+C20</f>
        <v>804896620</v>
      </c>
      <c r="D13" s="52">
        <f aca="true" t="shared" si="5" ref="D13:P13">+D14+D20</f>
        <v>0</v>
      </c>
      <c r="E13" s="52">
        <f t="shared" si="5"/>
        <v>0</v>
      </c>
      <c r="F13" s="52">
        <f t="shared" si="5"/>
        <v>804896620</v>
      </c>
      <c r="G13" s="52">
        <f t="shared" si="5"/>
        <v>0</v>
      </c>
      <c r="H13" s="52">
        <f t="shared" si="5"/>
        <v>804896620</v>
      </c>
      <c r="I13" s="52">
        <f t="shared" si="5"/>
        <v>17092653</v>
      </c>
      <c r="J13" s="52">
        <f t="shared" si="5"/>
        <v>647694387</v>
      </c>
      <c r="K13" s="53">
        <f t="shared" si="2"/>
        <v>0.804692641149369</v>
      </c>
      <c r="L13" s="52">
        <f t="shared" si="5"/>
        <v>27222519</v>
      </c>
      <c r="M13" s="52">
        <f t="shared" si="5"/>
        <v>324039051</v>
      </c>
      <c r="N13" s="53">
        <f t="shared" si="3"/>
        <v>0.40258468348394855</v>
      </c>
      <c r="O13" s="52">
        <f t="shared" si="5"/>
        <v>22151616</v>
      </c>
      <c r="P13" s="52">
        <f t="shared" si="5"/>
        <v>318968148</v>
      </c>
      <c r="Q13" s="53">
        <f t="shared" si="4"/>
        <v>0.39628461602932313</v>
      </c>
      <c r="R13" s="2"/>
    </row>
    <row r="14" spans="1:18" s="3" customFormat="1" ht="30">
      <c r="A14" s="54" t="s">
        <v>35</v>
      </c>
      <c r="B14" s="51" t="s">
        <v>36</v>
      </c>
      <c r="C14" s="52">
        <f>+C15</f>
        <v>133139925</v>
      </c>
      <c r="D14" s="52">
        <f aca="true" t="shared" si="6" ref="D14:P14">+D15</f>
        <v>0</v>
      </c>
      <c r="E14" s="52">
        <f t="shared" si="6"/>
        <v>0</v>
      </c>
      <c r="F14" s="52">
        <f t="shared" si="6"/>
        <v>133139925</v>
      </c>
      <c r="G14" s="52">
        <f t="shared" si="6"/>
        <v>0</v>
      </c>
      <c r="H14" s="52">
        <f t="shared" si="6"/>
        <v>133139925</v>
      </c>
      <c r="I14" s="52">
        <f t="shared" si="6"/>
        <v>0</v>
      </c>
      <c r="J14" s="52">
        <f t="shared" si="6"/>
        <v>0</v>
      </c>
      <c r="K14" s="53">
        <f t="shared" si="2"/>
        <v>0</v>
      </c>
      <c r="L14" s="52">
        <f t="shared" si="6"/>
        <v>0</v>
      </c>
      <c r="M14" s="52">
        <f t="shared" si="6"/>
        <v>0</v>
      </c>
      <c r="N14" s="53">
        <f t="shared" si="3"/>
        <v>0</v>
      </c>
      <c r="O14" s="52">
        <f t="shared" si="6"/>
        <v>0</v>
      </c>
      <c r="P14" s="52">
        <f t="shared" si="6"/>
        <v>0</v>
      </c>
      <c r="Q14" s="53">
        <f t="shared" si="4"/>
        <v>0</v>
      </c>
      <c r="R14" s="2"/>
    </row>
    <row r="15" spans="1:18" s="3" customFormat="1" ht="15">
      <c r="A15" s="54" t="s">
        <v>37</v>
      </c>
      <c r="B15" s="51" t="s">
        <v>38</v>
      </c>
      <c r="C15" s="52">
        <f>+C16+C18</f>
        <v>133139925</v>
      </c>
      <c r="D15" s="52">
        <f aca="true" t="shared" si="7" ref="D15:P15">+D16+D18</f>
        <v>0</v>
      </c>
      <c r="E15" s="52">
        <f t="shared" si="7"/>
        <v>0</v>
      </c>
      <c r="F15" s="52">
        <f t="shared" si="7"/>
        <v>133139925</v>
      </c>
      <c r="G15" s="52">
        <f t="shared" si="7"/>
        <v>0</v>
      </c>
      <c r="H15" s="52">
        <f t="shared" si="7"/>
        <v>133139925</v>
      </c>
      <c r="I15" s="52">
        <f t="shared" si="7"/>
        <v>0</v>
      </c>
      <c r="J15" s="52">
        <f t="shared" si="7"/>
        <v>0</v>
      </c>
      <c r="K15" s="53">
        <f t="shared" si="2"/>
        <v>0</v>
      </c>
      <c r="L15" s="52">
        <f t="shared" si="7"/>
        <v>0</v>
      </c>
      <c r="M15" s="52">
        <f t="shared" si="7"/>
        <v>0</v>
      </c>
      <c r="N15" s="53">
        <f t="shared" si="3"/>
        <v>0</v>
      </c>
      <c r="O15" s="52">
        <f t="shared" si="7"/>
        <v>0</v>
      </c>
      <c r="P15" s="52">
        <f t="shared" si="7"/>
        <v>0</v>
      </c>
      <c r="Q15" s="53">
        <f t="shared" si="4"/>
        <v>0</v>
      </c>
      <c r="R15" s="2"/>
    </row>
    <row r="16" spans="1:18" s="3" customFormat="1" ht="15">
      <c r="A16" s="54" t="s">
        <v>39</v>
      </c>
      <c r="B16" s="51" t="s">
        <v>40</v>
      </c>
      <c r="C16" s="51">
        <f>+C17</f>
        <v>133139919</v>
      </c>
      <c r="D16" s="51">
        <f aca="true" t="shared" si="8" ref="D16:P16">+D17</f>
        <v>0</v>
      </c>
      <c r="E16" s="51">
        <f t="shared" si="8"/>
        <v>0</v>
      </c>
      <c r="F16" s="51">
        <f t="shared" si="8"/>
        <v>133139919</v>
      </c>
      <c r="G16" s="51">
        <f t="shared" si="8"/>
        <v>0</v>
      </c>
      <c r="H16" s="51">
        <f t="shared" si="8"/>
        <v>133139919</v>
      </c>
      <c r="I16" s="51">
        <f t="shared" si="8"/>
        <v>0</v>
      </c>
      <c r="J16" s="51">
        <f t="shared" si="8"/>
        <v>0</v>
      </c>
      <c r="K16" s="53">
        <f t="shared" si="2"/>
        <v>0</v>
      </c>
      <c r="L16" s="51">
        <f t="shared" si="8"/>
        <v>0</v>
      </c>
      <c r="M16" s="51">
        <f t="shared" si="8"/>
        <v>0</v>
      </c>
      <c r="N16" s="53">
        <f t="shared" si="3"/>
        <v>0</v>
      </c>
      <c r="O16" s="51">
        <f t="shared" si="8"/>
        <v>0</v>
      </c>
      <c r="P16" s="51">
        <f t="shared" si="8"/>
        <v>0</v>
      </c>
      <c r="Q16" s="53">
        <f t="shared" si="4"/>
        <v>0</v>
      </c>
      <c r="R16" s="2"/>
    </row>
    <row r="17" spans="1:18" s="59" customFormat="1" ht="45">
      <c r="A17" s="55" t="s">
        <v>41</v>
      </c>
      <c r="B17" s="56" t="s">
        <v>42</v>
      </c>
      <c r="C17" s="57">
        <v>133139919</v>
      </c>
      <c r="D17" s="57">
        <v>0</v>
      </c>
      <c r="E17" s="57">
        <v>0</v>
      </c>
      <c r="F17" s="57">
        <v>133139919</v>
      </c>
      <c r="G17" s="57">
        <v>0</v>
      </c>
      <c r="H17" s="57">
        <v>133139919</v>
      </c>
      <c r="I17" s="57"/>
      <c r="J17" s="57">
        <v>0</v>
      </c>
      <c r="K17" s="53">
        <f t="shared" si="2"/>
        <v>0</v>
      </c>
      <c r="L17" s="57"/>
      <c r="M17" s="57"/>
      <c r="N17" s="53">
        <f t="shared" si="3"/>
        <v>0</v>
      </c>
      <c r="O17" s="57"/>
      <c r="P17" s="57">
        <v>0</v>
      </c>
      <c r="Q17" s="53">
        <f t="shared" si="4"/>
        <v>0</v>
      </c>
      <c r="R17" s="58"/>
    </row>
    <row r="18" spans="1:18" s="3" customFormat="1" ht="15">
      <c r="A18" s="54" t="s">
        <v>43</v>
      </c>
      <c r="B18" s="51" t="s">
        <v>44</v>
      </c>
      <c r="C18" s="51">
        <f>+C19</f>
        <v>6</v>
      </c>
      <c r="D18" s="51">
        <f aca="true" t="shared" si="9" ref="D18:P18">+D19</f>
        <v>0</v>
      </c>
      <c r="E18" s="51">
        <f t="shared" si="9"/>
        <v>0</v>
      </c>
      <c r="F18" s="51">
        <f t="shared" si="9"/>
        <v>6</v>
      </c>
      <c r="G18" s="51">
        <f t="shared" si="9"/>
        <v>0</v>
      </c>
      <c r="H18" s="51">
        <f t="shared" si="9"/>
        <v>6</v>
      </c>
      <c r="I18" s="51">
        <f t="shared" si="9"/>
        <v>0</v>
      </c>
      <c r="J18" s="51">
        <f t="shared" si="9"/>
        <v>0</v>
      </c>
      <c r="K18" s="53">
        <f t="shared" si="2"/>
        <v>0</v>
      </c>
      <c r="L18" s="51">
        <f t="shared" si="9"/>
        <v>0</v>
      </c>
      <c r="M18" s="51">
        <f t="shared" si="9"/>
        <v>0</v>
      </c>
      <c r="N18" s="53">
        <f t="shared" si="3"/>
        <v>0</v>
      </c>
      <c r="O18" s="51">
        <f t="shared" si="9"/>
        <v>0</v>
      </c>
      <c r="P18" s="51">
        <f t="shared" si="9"/>
        <v>0</v>
      </c>
      <c r="Q18" s="53">
        <f t="shared" si="4"/>
        <v>0</v>
      </c>
      <c r="R18" s="2"/>
    </row>
    <row r="19" spans="1:18" s="59" customFormat="1" ht="60">
      <c r="A19" s="55" t="s">
        <v>45</v>
      </c>
      <c r="B19" s="60" t="s">
        <v>46</v>
      </c>
      <c r="C19" s="57">
        <v>6</v>
      </c>
      <c r="D19" s="57">
        <v>0</v>
      </c>
      <c r="E19" s="57">
        <v>0</v>
      </c>
      <c r="F19" s="57">
        <v>6</v>
      </c>
      <c r="G19" s="57">
        <v>0</v>
      </c>
      <c r="H19" s="57">
        <v>6</v>
      </c>
      <c r="I19" s="57">
        <v>0</v>
      </c>
      <c r="J19" s="57">
        <v>0</v>
      </c>
      <c r="K19" s="53">
        <f t="shared" si="2"/>
        <v>0</v>
      </c>
      <c r="L19" s="57"/>
      <c r="M19" s="57"/>
      <c r="N19" s="53">
        <f t="shared" si="3"/>
        <v>0</v>
      </c>
      <c r="O19" s="57"/>
      <c r="P19" s="57"/>
      <c r="Q19" s="53">
        <f t="shared" si="4"/>
        <v>0</v>
      </c>
      <c r="R19" s="58"/>
    </row>
    <row r="20" spans="1:18" s="63" customFormat="1" ht="15">
      <c r="A20" s="54" t="s">
        <v>47</v>
      </c>
      <c r="B20" s="51" t="s">
        <v>48</v>
      </c>
      <c r="C20" s="61">
        <f>+C21</f>
        <v>671756695</v>
      </c>
      <c r="D20" s="61">
        <f aca="true" t="shared" si="10" ref="D20:P20">+D21</f>
        <v>0</v>
      </c>
      <c r="E20" s="61">
        <f t="shared" si="10"/>
        <v>0</v>
      </c>
      <c r="F20" s="61">
        <f t="shared" si="10"/>
        <v>671756695</v>
      </c>
      <c r="G20" s="61">
        <f t="shared" si="10"/>
        <v>0</v>
      </c>
      <c r="H20" s="61">
        <f t="shared" si="10"/>
        <v>671756695</v>
      </c>
      <c r="I20" s="61">
        <f t="shared" si="10"/>
        <v>17092653</v>
      </c>
      <c r="J20" s="61">
        <f t="shared" si="10"/>
        <v>647694387</v>
      </c>
      <c r="K20" s="53">
        <f t="shared" si="2"/>
        <v>0.9641800250312355</v>
      </c>
      <c r="L20" s="61">
        <f t="shared" si="10"/>
        <v>27222519</v>
      </c>
      <c r="M20" s="61">
        <f t="shared" si="10"/>
        <v>324039051</v>
      </c>
      <c r="N20" s="53">
        <f t="shared" si="3"/>
        <v>0.4823756181544272</v>
      </c>
      <c r="O20" s="61">
        <f t="shared" si="10"/>
        <v>22151616</v>
      </c>
      <c r="P20" s="61">
        <f t="shared" si="10"/>
        <v>318968148</v>
      </c>
      <c r="Q20" s="53">
        <f t="shared" si="4"/>
        <v>0.4748268984501896</v>
      </c>
      <c r="R20" s="62"/>
    </row>
    <row r="21" spans="1:18" s="3" customFormat="1" ht="15">
      <c r="A21" s="54" t="s">
        <v>49</v>
      </c>
      <c r="B21" s="51" t="s">
        <v>38</v>
      </c>
      <c r="C21" s="52">
        <f>+C22+C24</f>
        <v>671756695</v>
      </c>
      <c r="D21" s="52">
        <f aca="true" t="shared" si="11" ref="D21:P21">+D22+D24</f>
        <v>0</v>
      </c>
      <c r="E21" s="52">
        <f t="shared" si="11"/>
        <v>0</v>
      </c>
      <c r="F21" s="52">
        <f t="shared" si="11"/>
        <v>671756695</v>
      </c>
      <c r="G21" s="52">
        <f t="shared" si="11"/>
        <v>0</v>
      </c>
      <c r="H21" s="52">
        <f t="shared" si="11"/>
        <v>671756695</v>
      </c>
      <c r="I21" s="52">
        <f t="shared" si="11"/>
        <v>17092653</v>
      </c>
      <c r="J21" s="52">
        <f t="shared" si="11"/>
        <v>647694387</v>
      </c>
      <c r="K21" s="53">
        <f t="shared" si="2"/>
        <v>0.9641800250312355</v>
      </c>
      <c r="L21" s="52">
        <f t="shared" si="11"/>
        <v>27222519</v>
      </c>
      <c r="M21" s="52">
        <f t="shared" si="11"/>
        <v>324039051</v>
      </c>
      <c r="N21" s="53">
        <f t="shared" si="3"/>
        <v>0.4823756181544272</v>
      </c>
      <c r="O21" s="52">
        <f t="shared" si="11"/>
        <v>22151616</v>
      </c>
      <c r="P21" s="52">
        <f t="shared" si="11"/>
        <v>318968148</v>
      </c>
      <c r="Q21" s="53">
        <f t="shared" si="4"/>
        <v>0.4748268984501896</v>
      </c>
      <c r="R21" s="2"/>
    </row>
    <row r="22" spans="1:18" s="3" customFormat="1" ht="15">
      <c r="A22" s="54" t="s">
        <v>50</v>
      </c>
      <c r="B22" s="51" t="s">
        <v>51</v>
      </c>
      <c r="C22" s="52">
        <f>+C23</f>
        <v>1</v>
      </c>
      <c r="D22" s="52">
        <f aca="true" t="shared" si="12" ref="D22:P22">+D23</f>
        <v>0</v>
      </c>
      <c r="E22" s="52">
        <f t="shared" si="12"/>
        <v>0</v>
      </c>
      <c r="F22" s="52">
        <f t="shared" si="12"/>
        <v>1</v>
      </c>
      <c r="G22" s="52">
        <f t="shared" si="12"/>
        <v>0</v>
      </c>
      <c r="H22" s="52">
        <f t="shared" si="12"/>
        <v>1</v>
      </c>
      <c r="I22" s="52">
        <f t="shared" si="12"/>
        <v>0</v>
      </c>
      <c r="J22" s="52">
        <f t="shared" si="12"/>
        <v>0</v>
      </c>
      <c r="K22" s="53">
        <f t="shared" si="2"/>
        <v>0</v>
      </c>
      <c r="L22" s="52">
        <f t="shared" si="12"/>
        <v>0</v>
      </c>
      <c r="M22" s="52">
        <f t="shared" si="12"/>
        <v>0</v>
      </c>
      <c r="N22" s="53">
        <f t="shared" si="3"/>
        <v>0</v>
      </c>
      <c r="O22" s="52">
        <f t="shared" si="12"/>
        <v>0</v>
      </c>
      <c r="P22" s="52">
        <f t="shared" si="12"/>
        <v>0</v>
      </c>
      <c r="Q22" s="53">
        <f t="shared" si="4"/>
        <v>0</v>
      </c>
      <c r="R22" s="2"/>
    </row>
    <row r="23" spans="1:18" s="59" customFormat="1" ht="45">
      <c r="A23" s="55" t="s">
        <v>52</v>
      </c>
      <c r="B23" s="56" t="s">
        <v>53</v>
      </c>
      <c r="C23" s="57">
        <v>1</v>
      </c>
      <c r="D23" s="57">
        <v>0</v>
      </c>
      <c r="E23" s="57">
        <v>0</v>
      </c>
      <c r="F23" s="57">
        <v>1</v>
      </c>
      <c r="G23" s="57">
        <v>0</v>
      </c>
      <c r="H23" s="57">
        <v>1</v>
      </c>
      <c r="I23" s="57">
        <v>0</v>
      </c>
      <c r="J23" s="57">
        <v>0</v>
      </c>
      <c r="K23" s="53">
        <f t="shared" si="2"/>
        <v>0</v>
      </c>
      <c r="L23" s="57"/>
      <c r="M23" s="57"/>
      <c r="N23" s="53">
        <f t="shared" si="3"/>
        <v>0</v>
      </c>
      <c r="O23" s="57"/>
      <c r="P23" s="57"/>
      <c r="Q23" s="53">
        <f t="shared" si="4"/>
        <v>0</v>
      </c>
      <c r="R23" s="58"/>
    </row>
    <row r="24" spans="1:18" s="3" customFormat="1" ht="15">
      <c r="A24" s="50" t="s">
        <v>54</v>
      </c>
      <c r="B24" s="51" t="s">
        <v>55</v>
      </c>
      <c r="C24" s="52">
        <f>SUBTOTAL(9,C25:C26)</f>
        <v>671756694</v>
      </c>
      <c r="D24" s="52">
        <f aca="true" t="shared" si="13" ref="D24:P24">SUBTOTAL(9,D25:D26)</f>
        <v>0</v>
      </c>
      <c r="E24" s="52">
        <f t="shared" si="13"/>
        <v>0</v>
      </c>
      <c r="F24" s="52">
        <f t="shared" si="13"/>
        <v>671756694</v>
      </c>
      <c r="G24" s="52">
        <f t="shared" si="13"/>
        <v>0</v>
      </c>
      <c r="H24" s="52">
        <f t="shared" si="13"/>
        <v>671756694</v>
      </c>
      <c r="I24" s="52">
        <f t="shared" si="13"/>
        <v>17092653</v>
      </c>
      <c r="J24" s="52">
        <f t="shared" si="13"/>
        <v>647694387</v>
      </c>
      <c r="K24" s="53">
        <f t="shared" si="2"/>
        <v>0.9641800264665469</v>
      </c>
      <c r="L24" s="52">
        <f t="shared" si="13"/>
        <v>27222519</v>
      </c>
      <c r="M24" s="52">
        <f t="shared" si="13"/>
        <v>324039051</v>
      </c>
      <c r="N24" s="53">
        <f t="shared" si="3"/>
        <v>0.482375618872508</v>
      </c>
      <c r="O24" s="52">
        <f t="shared" si="13"/>
        <v>22151616</v>
      </c>
      <c r="P24" s="52">
        <f t="shared" si="13"/>
        <v>318968148</v>
      </c>
      <c r="Q24" s="53">
        <f t="shared" si="4"/>
        <v>0.4748268991570332</v>
      </c>
      <c r="R24" s="2"/>
    </row>
    <row r="25" spans="1:18" s="59" customFormat="1" ht="45">
      <c r="A25" s="55" t="s">
        <v>56</v>
      </c>
      <c r="B25" s="56" t="s">
        <v>57</v>
      </c>
      <c r="C25" s="57">
        <v>352555993</v>
      </c>
      <c r="D25" s="57">
        <v>0</v>
      </c>
      <c r="E25" s="57">
        <v>0</v>
      </c>
      <c r="F25" s="57">
        <v>352555993</v>
      </c>
      <c r="G25" s="57">
        <v>0</v>
      </c>
      <c r="H25" s="57">
        <v>352555993</v>
      </c>
      <c r="I25" s="64">
        <f>7314153+9778500</f>
        <v>17092653</v>
      </c>
      <c r="J25" s="57">
        <f>107800632+146963570+97785000-37649240+13038000+17966772-19557000+7314153+9778500</f>
        <v>343440387</v>
      </c>
      <c r="K25" s="53">
        <f t="shared" si="2"/>
        <v>0.9741442318922657</v>
      </c>
      <c r="L25" s="64">
        <f>6649230+8983386+6519000</f>
        <v>22151616</v>
      </c>
      <c r="M25" s="57">
        <f>6587816+8983386+4183249+8983386+2881333+28012720+36052820+7382204+6519000+8983386+6519000+6649230+29403590+6649230+17963121+2173000+6649230+6519000+8983386+6649230+6519000+8983386+6649230+6649230+8983386+6519000+8983386+6519000+6649230+8983386+6519000</f>
        <v>298684551</v>
      </c>
      <c r="N25" s="53">
        <f t="shared" si="3"/>
        <v>0.847197486159312</v>
      </c>
      <c r="O25" s="64">
        <f>6649230+8983386+6519000</f>
        <v>22151616</v>
      </c>
      <c r="P25" s="57">
        <f>6587816+8983386+4183249+8983386+2881333+28012720+36052820+7382204+6519000+8983386+6519000+6649230+29403590+24612351+2173000+6649230+6519000+8983386+6649230+6519000+8983386+6649230+8983386+6519000+6649230+8983386+6519000+6649230+8983386+6519000</f>
        <v>298684551</v>
      </c>
      <c r="Q25" s="53">
        <f t="shared" si="4"/>
        <v>0.847197486159312</v>
      </c>
      <c r="R25" s="58"/>
    </row>
    <row r="26" spans="1:18" s="59" customFormat="1" ht="45">
      <c r="A26" s="55" t="s">
        <v>58</v>
      </c>
      <c r="B26" s="56" t="s">
        <v>59</v>
      </c>
      <c r="C26" s="57">
        <v>319200701</v>
      </c>
      <c r="D26" s="57"/>
      <c r="E26" s="57">
        <v>0</v>
      </c>
      <c r="F26" s="57">
        <v>319200701</v>
      </c>
      <c r="G26" s="57">
        <v>0</v>
      </c>
      <c r="H26" s="57">
        <v>319200701</v>
      </c>
      <c r="I26" s="65">
        <v>0</v>
      </c>
      <c r="J26" s="57">
        <v>304254000</v>
      </c>
      <c r="K26" s="53">
        <f t="shared" si="2"/>
        <v>0.9531745984480153</v>
      </c>
      <c r="L26" s="57">
        <v>5070903</v>
      </c>
      <c r="M26" s="57">
        <f>5070899+5070899+5070899+5070900+5070903</f>
        <v>25354500</v>
      </c>
      <c r="N26" s="53">
        <f t="shared" si="3"/>
        <v>0.0794312165373346</v>
      </c>
      <c r="O26" s="57"/>
      <c r="P26" s="57">
        <f>5070899+5070899+5070899+5070900</f>
        <v>20283597</v>
      </c>
      <c r="Q26" s="53">
        <f t="shared" si="4"/>
        <v>0.06354496383139209</v>
      </c>
      <c r="R26" s="58"/>
    </row>
    <row r="27" spans="1:18" s="3" customFormat="1" ht="15">
      <c r="A27" s="50"/>
      <c r="B27" s="66" t="s">
        <v>60</v>
      </c>
      <c r="C27" s="52">
        <f>+C28</f>
        <v>8297724194.6</v>
      </c>
      <c r="D27" s="52">
        <f aca="true" t="shared" si="14" ref="D27:P27">+D28</f>
        <v>-1089515274</v>
      </c>
      <c r="E27" s="52">
        <f t="shared" si="14"/>
        <v>-1089515274</v>
      </c>
      <c r="F27" s="52">
        <f t="shared" si="14"/>
        <v>7208208920.6</v>
      </c>
      <c r="G27" s="52">
        <f t="shared" si="14"/>
        <v>0</v>
      </c>
      <c r="H27" s="52">
        <f t="shared" si="14"/>
        <v>7208208920.6</v>
      </c>
      <c r="I27" s="52">
        <f t="shared" si="14"/>
        <v>0</v>
      </c>
      <c r="J27" s="52">
        <f t="shared" si="14"/>
        <v>7208208779.6</v>
      </c>
      <c r="K27" s="53">
        <f t="shared" si="2"/>
        <v>0.9999999804389688</v>
      </c>
      <c r="L27" s="52">
        <f>+L28</f>
        <v>0</v>
      </c>
      <c r="M27" s="52">
        <f t="shared" si="14"/>
        <v>3614674999</v>
      </c>
      <c r="N27" s="53">
        <f t="shared" si="3"/>
        <v>0.5014664584248926</v>
      </c>
      <c r="O27" s="52">
        <f t="shared" si="14"/>
        <v>0</v>
      </c>
      <c r="P27" s="52">
        <f t="shared" si="14"/>
        <v>3614674999</v>
      </c>
      <c r="Q27" s="53">
        <f t="shared" si="4"/>
        <v>0.5014664584248926</v>
      </c>
      <c r="R27" s="2"/>
    </row>
    <row r="28" spans="1:18" s="3" customFormat="1" ht="30">
      <c r="A28" s="54" t="s">
        <v>33</v>
      </c>
      <c r="B28" s="51" t="s">
        <v>34</v>
      </c>
      <c r="C28" s="52">
        <f>+C29+C33</f>
        <v>8297724194.6</v>
      </c>
      <c r="D28" s="52">
        <f aca="true" t="shared" si="15" ref="D28:P28">+D29+D33</f>
        <v>-1089515274</v>
      </c>
      <c r="E28" s="52">
        <f t="shared" si="15"/>
        <v>-1089515274</v>
      </c>
      <c r="F28" s="52">
        <f t="shared" si="15"/>
        <v>7208208920.6</v>
      </c>
      <c r="G28" s="52">
        <f t="shared" si="15"/>
        <v>0</v>
      </c>
      <c r="H28" s="52">
        <f t="shared" si="15"/>
        <v>7208208920.6</v>
      </c>
      <c r="I28" s="52">
        <f t="shared" si="15"/>
        <v>0</v>
      </c>
      <c r="J28" s="52">
        <f t="shared" si="15"/>
        <v>7208208779.6</v>
      </c>
      <c r="K28" s="53">
        <f t="shared" si="2"/>
        <v>0.9999999804389688</v>
      </c>
      <c r="L28" s="52">
        <f>+L29+L33</f>
        <v>0</v>
      </c>
      <c r="M28" s="52">
        <f t="shared" si="15"/>
        <v>3614674999</v>
      </c>
      <c r="N28" s="53">
        <f t="shared" si="3"/>
        <v>0.5014664584248926</v>
      </c>
      <c r="O28" s="52">
        <f t="shared" si="15"/>
        <v>0</v>
      </c>
      <c r="P28" s="52">
        <f t="shared" si="15"/>
        <v>3614674999</v>
      </c>
      <c r="Q28" s="53">
        <f t="shared" si="4"/>
        <v>0.5014664584248926</v>
      </c>
      <c r="R28" s="2"/>
    </row>
    <row r="29" spans="1:18" s="3" customFormat="1" ht="23.25" customHeight="1">
      <c r="A29" s="54" t="s">
        <v>35</v>
      </c>
      <c r="B29" s="51" t="s">
        <v>36</v>
      </c>
      <c r="C29" s="52">
        <f>+C30</f>
        <v>1270008524</v>
      </c>
      <c r="D29" s="52">
        <f aca="true" t="shared" si="16" ref="D29:P31">+D30</f>
        <v>-1089515274</v>
      </c>
      <c r="E29" s="52">
        <f t="shared" si="16"/>
        <v>-1089515274</v>
      </c>
      <c r="F29" s="52">
        <f t="shared" si="16"/>
        <v>180493250</v>
      </c>
      <c r="G29" s="52">
        <f t="shared" si="16"/>
        <v>0</v>
      </c>
      <c r="H29" s="52">
        <f t="shared" si="16"/>
        <v>180493250</v>
      </c>
      <c r="I29" s="52">
        <f t="shared" si="16"/>
        <v>0</v>
      </c>
      <c r="J29" s="52">
        <f t="shared" si="16"/>
        <v>180493109</v>
      </c>
      <c r="K29" s="53">
        <f t="shared" si="2"/>
        <v>0.9999992188073515</v>
      </c>
      <c r="L29" s="52">
        <f t="shared" si="16"/>
        <v>0</v>
      </c>
      <c r="M29" s="52">
        <f t="shared" si="16"/>
        <v>180493109</v>
      </c>
      <c r="N29" s="53">
        <f t="shared" si="3"/>
        <v>0.9999992188073515</v>
      </c>
      <c r="O29" s="52">
        <f t="shared" si="16"/>
        <v>0</v>
      </c>
      <c r="P29" s="52">
        <f t="shared" si="16"/>
        <v>180493109</v>
      </c>
      <c r="Q29" s="53">
        <f t="shared" si="4"/>
        <v>0.9999992188073515</v>
      </c>
      <c r="R29" s="2"/>
    </row>
    <row r="30" spans="1:18" s="3" customFormat="1" ht="23.25" customHeight="1">
      <c r="A30" s="54" t="s">
        <v>37</v>
      </c>
      <c r="B30" s="51" t="s">
        <v>38</v>
      </c>
      <c r="C30" s="52">
        <f>+C31</f>
        <v>1270008524</v>
      </c>
      <c r="D30" s="52">
        <f t="shared" si="16"/>
        <v>-1089515274</v>
      </c>
      <c r="E30" s="52">
        <f t="shared" si="16"/>
        <v>-1089515274</v>
      </c>
      <c r="F30" s="52">
        <f t="shared" si="16"/>
        <v>180493250</v>
      </c>
      <c r="G30" s="52">
        <f t="shared" si="16"/>
        <v>0</v>
      </c>
      <c r="H30" s="52">
        <f t="shared" si="16"/>
        <v>180493250</v>
      </c>
      <c r="I30" s="52">
        <f t="shared" si="16"/>
        <v>0</v>
      </c>
      <c r="J30" s="52">
        <f t="shared" si="16"/>
        <v>180493109</v>
      </c>
      <c r="K30" s="53">
        <f t="shared" si="2"/>
        <v>0.9999992188073515</v>
      </c>
      <c r="L30" s="52">
        <f t="shared" si="16"/>
        <v>0</v>
      </c>
      <c r="M30" s="52">
        <f t="shared" si="16"/>
        <v>180493109</v>
      </c>
      <c r="N30" s="53">
        <f t="shared" si="3"/>
        <v>0.9999992188073515</v>
      </c>
      <c r="O30" s="52">
        <f t="shared" si="16"/>
        <v>0</v>
      </c>
      <c r="P30" s="52">
        <f t="shared" si="16"/>
        <v>180493109</v>
      </c>
      <c r="Q30" s="53">
        <f t="shared" si="4"/>
        <v>0.9999992188073515</v>
      </c>
      <c r="R30" s="2"/>
    </row>
    <row r="31" spans="1:18" s="3" customFormat="1" ht="23.25" customHeight="1">
      <c r="A31" s="54" t="s">
        <v>39</v>
      </c>
      <c r="B31" s="51" t="s">
        <v>40</v>
      </c>
      <c r="C31" s="51">
        <f>+C32</f>
        <v>1270008524</v>
      </c>
      <c r="D31" s="51">
        <f t="shared" si="16"/>
        <v>-1089515274</v>
      </c>
      <c r="E31" s="51">
        <f t="shared" si="16"/>
        <v>-1089515274</v>
      </c>
      <c r="F31" s="51">
        <f t="shared" si="16"/>
        <v>180493250</v>
      </c>
      <c r="G31" s="51">
        <f t="shared" si="16"/>
        <v>0</v>
      </c>
      <c r="H31" s="51">
        <f t="shared" si="16"/>
        <v>180493250</v>
      </c>
      <c r="I31" s="51">
        <f t="shared" si="16"/>
        <v>0</v>
      </c>
      <c r="J31" s="51">
        <f t="shared" si="16"/>
        <v>180493109</v>
      </c>
      <c r="K31" s="53">
        <f t="shared" si="2"/>
        <v>0.9999992188073515</v>
      </c>
      <c r="L31" s="51">
        <f t="shared" si="16"/>
        <v>0</v>
      </c>
      <c r="M31" s="51">
        <f t="shared" si="16"/>
        <v>180493109</v>
      </c>
      <c r="N31" s="53">
        <f t="shared" si="3"/>
        <v>0.9999992188073515</v>
      </c>
      <c r="O31" s="51">
        <f t="shared" si="16"/>
        <v>0</v>
      </c>
      <c r="P31" s="51">
        <f t="shared" si="16"/>
        <v>180493109</v>
      </c>
      <c r="Q31" s="53">
        <f t="shared" si="4"/>
        <v>0.9999992188073515</v>
      </c>
      <c r="R31" s="2"/>
    </row>
    <row r="32" spans="1:18" s="68" customFormat="1" ht="45" customHeight="1">
      <c r="A32" s="55" t="s">
        <v>41</v>
      </c>
      <c r="B32" s="56" t="s">
        <v>42</v>
      </c>
      <c r="C32" s="57">
        <v>1270008524</v>
      </c>
      <c r="D32" s="57">
        <v>-1089515274</v>
      </c>
      <c r="E32" s="57">
        <v>-1089515274</v>
      </c>
      <c r="F32" s="57">
        <f>C32+E32</f>
        <v>180493250</v>
      </c>
      <c r="G32" s="57">
        <v>0</v>
      </c>
      <c r="H32" s="57">
        <f>+F32</f>
        <v>180493250</v>
      </c>
      <c r="I32" s="57"/>
      <c r="J32" s="57">
        <f>1270008524-1089515274-141</f>
        <v>180493109</v>
      </c>
      <c r="K32" s="53">
        <f t="shared" si="2"/>
        <v>0.9999992188073515</v>
      </c>
      <c r="L32" s="57"/>
      <c r="M32" s="57">
        <v>180493109</v>
      </c>
      <c r="N32" s="53">
        <f t="shared" si="3"/>
        <v>0.9999992188073515</v>
      </c>
      <c r="O32" s="57"/>
      <c r="P32" s="57">
        <v>180493109</v>
      </c>
      <c r="Q32" s="53">
        <f t="shared" si="4"/>
        <v>0.9999992188073515</v>
      </c>
      <c r="R32" s="67"/>
    </row>
    <row r="33" spans="1:18" s="70" customFormat="1" ht="15">
      <c r="A33" s="54" t="s">
        <v>47</v>
      </c>
      <c r="B33" s="51" t="s">
        <v>48</v>
      </c>
      <c r="C33" s="52">
        <f>+C34</f>
        <v>7027715670.6</v>
      </c>
      <c r="D33" s="52">
        <f aca="true" t="shared" si="17" ref="D33:P33">+D34</f>
        <v>0</v>
      </c>
      <c r="E33" s="52">
        <f t="shared" si="17"/>
        <v>0</v>
      </c>
      <c r="F33" s="52">
        <f t="shared" si="17"/>
        <v>7027715670.6</v>
      </c>
      <c r="G33" s="52">
        <f t="shared" si="17"/>
        <v>0</v>
      </c>
      <c r="H33" s="52">
        <f t="shared" si="17"/>
        <v>7027715670.6</v>
      </c>
      <c r="I33" s="52">
        <f t="shared" si="17"/>
        <v>0</v>
      </c>
      <c r="J33" s="52">
        <f t="shared" si="17"/>
        <v>7027715670.6</v>
      </c>
      <c r="K33" s="53">
        <f t="shared" si="2"/>
        <v>1</v>
      </c>
      <c r="L33" s="52">
        <f t="shared" si="17"/>
        <v>0</v>
      </c>
      <c r="M33" s="52">
        <f t="shared" si="17"/>
        <v>3434181890</v>
      </c>
      <c r="N33" s="53">
        <f t="shared" si="3"/>
        <v>0.4886626111478415</v>
      </c>
      <c r="O33" s="52">
        <f t="shared" si="17"/>
        <v>0</v>
      </c>
      <c r="P33" s="52">
        <f t="shared" si="17"/>
        <v>3434181890</v>
      </c>
      <c r="Q33" s="53">
        <f t="shared" si="4"/>
        <v>0.4886626111478415</v>
      </c>
      <c r="R33" s="69"/>
    </row>
    <row r="34" spans="1:18" s="72" customFormat="1" ht="23.25" customHeight="1">
      <c r="A34" s="54" t="s">
        <v>49</v>
      </c>
      <c r="B34" s="51" t="s">
        <v>38</v>
      </c>
      <c r="C34" s="52">
        <f>+C35+C37</f>
        <v>7027715670.6</v>
      </c>
      <c r="D34" s="52">
        <f aca="true" t="shared" si="18" ref="D34:P34">+D35+D37</f>
        <v>0</v>
      </c>
      <c r="E34" s="52">
        <f t="shared" si="18"/>
        <v>0</v>
      </c>
      <c r="F34" s="52">
        <f t="shared" si="18"/>
        <v>7027715670.6</v>
      </c>
      <c r="G34" s="52">
        <f t="shared" si="18"/>
        <v>0</v>
      </c>
      <c r="H34" s="52">
        <f t="shared" si="18"/>
        <v>7027715670.6</v>
      </c>
      <c r="I34" s="52">
        <f t="shared" si="18"/>
        <v>0</v>
      </c>
      <c r="J34" s="52">
        <f t="shared" si="18"/>
        <v>7027715670.6</v>
      </c>
      <c r="K34" s="53">
        <f t="shared" si="2"/>
        <v>1</v>
      </c>
      <c r="L34" s="52">
        <f>+L35+L37</f>
        <v>0</v>
      </c>
      <c r="M34" s="52">
        <f t="shared" si="18"/>
        <v>3434181890</v>
      </c>
      <c r="N34" s="53">
        <f t="shared" si="3"/>
        <v>0.4886626111478415</v>
      </c>
      <c r="O34" s="52">
        <f t="shared" si="18"/>
        <v>0</v>
      </c>
      <c r="P34" s="52">
        <f t="shared" si="18"/>
        <v>3434181890</v>
      </c>
      <c r="Q34" s="53">
        <f t="shared" si="4"/>
        <v>0.4886626111478415</v>
      </c>
      <c r="R34" s="71"/>
    </row>
    <row r="35" spans="1:18" s="72" customFormat="1" ht="23.25" customHeight="1">
      <c r="A35" s="54" t="s">
        <v>50</v>
      </c>
      <c r="B35" s="51" t="s">
        <v>51</v>
      </c>
      <c r="C35" s="52">
        <f>+C36</f>
        <v>959958155</v>
      </c>
      <c r="D35" s="52">
        <f aca="true" t="shared" si="19" ref="D35:P35">+D36</f>
        <v>0</v>
      </c>
      <c r="E35" s="52">
        <f t="shared" si="19"/>
        <v>0</v>
      </c>
      <c r="F35" s="52">
        <f t="shared" si="19"/>
        <v>959958155</v>
      </c>
      <c r="G35" s="52">
        <f t="shared" si="19"/>
        <v>0</v>
      </c>
      <c r="H35" s="52">
        <f t="shared" si="19"/>
        <v>959958155</v>
      </c>
      <c r="I35" s="52">
        <f t="shared" si="19"/>
        <v>0</v>
      </c>
      <c r="J35" s="52">
        <f t="shared" si="19"/>
        <v>959958155</v>
      </c>
      <c r="K35" s="53">
        <f t="shared" si="2"/>
        <v>1</v>
      </c>
      <c r="L35" s="52">
        <f t="shared" si="19"/>
        <v>0</v>
      </c>
      <c r="M35" s="52">
        <f t="shared" si="19"/>
        <v>959958155</v>
      </c>
      <c r="N35" s="53">
        <f t="shared" si="3"/>
        <v>1</v>
      </c>
      <c r="O35" s="52">
        <f t="shared" si="19"/>
        <v>0</v>
      </c>
      <c r="P35" s="52">
        <f t="shared" si="19"/>
        <v>959958155</v>
      </c>
      <c r="Q35" s="53">
        <f t="shared" si="4"/>
        <v>1</v>
      </c>
      <c r="R35" s="71"/>
    </row>
    <row r="36" spans="1:18" s="68" customFormat="1" ht="43.5" customHeight="1">
      <c r="A36" s="55" t="s">
        <v>52</v>
      </c>
      <c r="B36" s="56" t="s">
        <v>53</v>
      </c>
      <c r="C36" s="57">
        <v>959958155</v>
      </c>
      <c r="D36" s="57">
        <v>0</v>
      </c>
      <c r="E36" s="57">
        <v>0</v>
      </c>
      <c r="F36" s="57">
        <v>959958155</v>
      </c>
      <c r="G36" s="57">
        <v>0</v>
      </c>
      <c r="H36" s="57">
        <v>959958155</v>
      </c>
      <c r="I36" s="57">
        <v>0</v>
      </c>
      <c r="J36" s="57">
        <v>959958155</v>
      </c>
      <c r="K36" s="53">
        <f t="shared" si="2"/>
        <v>1</v>
      </c>
      <c r="L36" s="57"/>
      <c r="M36" s="57">
        <v>959958155</v>
      </c>
      <c r="N36" s="53">
        <f t="shared" si="3"/>
        <v>1</v>
      </c>
      <c r="O36" s="57"/>
      <c r="P36" s="57">
        <v>959958155</v>
      </c>
      <c r="Q36" s="53">
        <f t="shared" si="4"/>
        <v>1</v>
      </c>
      <c r="R36" s="67"/>
    </row>
    <row r="37" spans="1:18" s="72" customFormat="1" ht="23.25" customHeight="1">
      <c r="A37" s="54" t="s">
        <v>54</v>
      </c>
      <c r="B37" s="51" t="s">
        <v>55</v>
      </c>
      <c r="C37" s="52">
        <f>SUM(C38:C39)</f>
        <v>6067757515.6</v>
      </c>
      <c r="D37" s="52">
        <f aca="true" t="shared" si="20" ref="D37:P37">SUM(D38:D39)</f>
        <v>0</v>
      </c>
      <c r="E37" s="52">
        <f t="shared" si="20"/>
        <v>0</v>
      </c>
      <c r="F37" s="52">
        <f t="shared" si="20"/>
        <v>6067757515.6</v>
      </c>
      <c r="G37" s="52">
        <f t="shared" si="20"/>
        <v>0</v>
      </c>
      <c r="H37" s="52">
        <f t="shared" si="20"/>
        <v>6067757515.6</v>
      </c>
      <c r="I37" s="52">
        <f t="shared" si="20"/>
        <v>0</v>
      </c>
      <c r="J37" s="52">
        <f t="shared" si="20"/>
        <v>6067757515.6</v>
      </c>
      <c r="K37" s="53">
        <f t="shared" si="2"/>
        <v>1</v>
      </c>
      <c r="L37" s="52">
        <f>SUM(L38:L39)</f>
        <v>0</v>
      </c>
      <c r="M37" s="52">
        <f t="shared" si="20"/>
        <v>2474223735</v>
      </c>
      <c r="N37" s="53">
        <f t="shared" si="3"/>
        <v>0.407765756729542</v>
      </c>
      <c r="O37" s="52">
        <f t="shared" si="20"/>
        <v>0</v>
      </c>
      <c r="P37" s="52">
        <f t="shared" si="20"/>
        <v>2474223735</v>
      </c>
      <c r="Q37" s="53">
        <f t="shared" si="4"/>
        <v>0.407765756729542</v>
      </c>
      <c r="R37" s="71"/>
    </row>
    <row r="38" spans="1:18" s="59" customFormat="1" ht="43.5" customHeight="1">
      <c r="A38" s="55" t="s">
        <v>56</v>
      </c>
      <c r="B38" s="56" t="s">
        <v>57</v>
      </c>
      <c r="C38" s="57">
        <v>2397516010</v>
      </c>
      <c r="D38" s="57">
        <v>0</v>
      </c>
      <c r="E38" s="57">
        <v>0</v>
      </c>
      <c r="F38" s="57">
        <v>2397516010</v>
      </c>
      <c r="G38" s="57">
        <v>0</v>
      </c>
      <c r="H38" s="57">
        <v>2397516010</v>
      </c>
      <c r="I38" s="57">
        <v>0</v>
      </c>
      <c r="J38" s="57">
        <f>2397516010</f>
        <v>2397516010</v>
      </c>
      <c r="K38" s="53">
        <f t="shared" si="2"/>
        <v>1</v>
      </c>
      <c r="L38" s="57"/>
      <c r="M38" s="57">
        <f>40700801+726523+511199290+728949207</f>
        <v>1281575821</v>
      </c>
      <c r="N38" s="53">
        <f t="shared" si="3"/>
        <v>0.5345431753759176</v>
      </c>
      <c r="O38" s="57"/>
      <c r="P38" s="57">
        <f>40700801+726523+511199290+728949207</f>
        <v>1281575821</v>
      </c>
      <c r="Q38" s="53">
        <f t="shared" si="4"/>
        <v>0.5345431753759176</v>
      </c>
      <c r="R38" s="58"/>
    </row>
    <row r="39" spans="1:18" s="59" customFormat="1" ht="43.5" customHeight="1">
      <c r="A39" s="55" t="s">
        <v>58</v>
      </c>
      <c r="B39" s="56" t="s">
        <v>59</v>
      </c>
      <c r="C39" s="57">
        <v>3670241505.6</v>
      </c>
      <c r="D39" s="57"/>
      <c r="E39" s="57">
        <v>0</v>
      </c>
      <c r="F39" s="57">
        <v>3670241505.6</v>
      </c>
      <c r="G39" s="57">
        <v>0</v>
      </c>
      <c r="H39" s="57">
        <v>3670241505.6</v>
      </c>
      <c r="I39" s="73"/>
      <c r="J39" s="57">
        <f>3670241505.6</f>
        <v>3670241505.6</v>
      </c>
      <c r="K39" s="53">
        <f t="shared" si="2"/>
        <v>1</v>
      </c>
      <c r="L39" s="57"/>
      <c r="M39" s="57">
        <f>1192647914</f>
        <v>1192647914</v>
      </c>
      <c r="N39" s="53">
        <f t="shared" si="3"/>
        <v>0.32495080015314404</v>
      </c>
      <c r="O39" s="57">
        <v>0</v>
      </c>
      <c r="P39" s="57">
        <f>1192647914</f>
        <v>1192647914</v>
      </c>
      <c r="Q39" s="53">
        <f t="shared" si="4"/>
        <v>0.32495080015314404</v>
      </c>
      <c r="R39" s="58"/>
    </row>
    <row r="40" spans="2:25" ht="15" customHeight="1">
      <c r="B40" s="74"/>
      <c r="I40" s="75"/>
      <c r="K40" s="74"/>
      <c r="N40" s="74"/>
      <c r="Q40" s="76"/>
      <c r="S40" s="74"/>
      <c r="T40" s="74"/>
      <c r="U40" s="77"/>
      <c r="V40" s="5"/>
      <c r="W40" s="78"/>
      <c r="X40" s="79">
        <v>0</v>
      </c>
      <c r="Y40" s="79">
        <v>0</v>
      </c>
    </row>
    <row r="41" spans="2:25" ht="15" customHeight="1">
      <c r="B41" s="74"/>
      <c r="K41" s="74"/>
      <c r="M41" s="75"/>
      <c r="N41" s="74"/>
      <c r="O41" s="80"/>
      <c r="Q41" s="76"/>
      <c r="S41" s="74"/>
      <c r="T41" s="74"/>
      <c r="U41" s="77"/>
      <c r="V41" s="5"/>
      <c r="W41" s="78"/>
      <c r="X41" s="79"/>
      <c r="Y41" s="79"/>
    </row>
  </sheetData>
  <sheetProtection/>
  <mergeCells count="3">
    <mergeCell ref="A1:Q1"/>
    <mergeCell ref="A2:Q2"/>
    <mergeCell ref="A3:Q3"/>
  </mergeCells>
  <printOptions horizontalCentered="1"/>
  <pageMargins left="0.3937007874015748" right="0" top="0.3937007874015748" bottom="0" header="0.31496062992125984" footer="0.31496062992125984"/>
  <pageSetup horizontalDpi="1200" verticalDpi="1200" orientation="landscape" paperSize="5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Salguero Artuduaga, Silvana</dc:creator>
  <cp:keywords/>
  <dc:description/>
  <cp:lastModifiedBy>Salguero Artuduaga, Silvana</cp:lastModifiedBy>
  <dcterms:created xsi:type="dcterms:W3CDTF">2022-05-06T16:34:12Z</dcterms:created>
  <dcterms:modified xsi:type="dcterms:W3CDTF">2022-05-06T16:34:30Z</dcterms:modified>
  <cp:category/>
  <cp:version/>
  <cp:contentType/>
  <cp:contentStatus/>
</cp:coreProperties>
</file>