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40" windowHeight="7305" activeTab="0"/>
  </bookViews>
  <sheets>
    <sheet name="1" sheetId="1" r:id="rId1"/>
    <sheet name="2" sheetId="2" r:id="rId2"/>
    <sheet name="HV M1" sheetId="3" r:id="rId3"/>
    <sheet name="HV M2" sheetId="4" r:id="rId4"/>
    <sheet name="HV M3" sheetId="5" r:id="rId5"/>
    <sheet name="HV M4" sheetId="6" r:id="rId6"/>
    <sheet name="HV M5" sheetId="7" r:id="rId7"/>
    <sheet name="HV M6" sheetId="8" r:id="rId8"/>
  </sheets>
  <externalReferences>
    <externalReference r:id="rId11"/>
  </externalReferences>
  <definedNames>
    <definedName name="_xlnm._FilterDatabase" localSheetId="1" hidden="1">'2'!$A$3:$S$56</definedName>
    <definedName name="_xlnm.Print_Area" localSheetId="0">'1'!$A$1:$P$10</definedName>
    <definedName name="_xlnm.Print_Area" localSheetId="1">'2'!$A$1:$Q$56</definedName>
  </definedNames>
  <calcPr fullCalcOnLoad="1"/>
</workbook>
</file>

<file path=xl/comments2.xml><?xml version="1.0" encoding="utf-8"?>
<comments xmlns="http://schemas.openxmlformats.org/spreadsheetml/2006/main">
  <authors>
    <author>aaamado</author>
  </authors>
  <commentList>
    <comment ref="P3"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A3" authorId="0">
      <text>
        <r>
          <rPr>
            <b/>
            <sz val="9"/>
            <color indexed="8"/>
            <rFont val="Tahoma"/>
            <family val="2"/>
          </rPr>
          <t>Incluya las metas identificadas en la formulación del POA.</t>
        </r>
      </text>
    </comment>
    <comment ref="Q3"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<sst xmlns="http://schemas.openxmlformats.org/spreadsheetml/2006/main" count="691" uniqueCount="248">
  <si>
    <t>Evaluación, seguimiento y control a la gestión</t>
  </si>
  <si>
    <t xml:space="preserve">Gestión jurídica </t>
  </si>
  <si>
    <t>ESC</t>
  </si>
  <si>
    <t>JUR</t>
  </si>
  <si>
    <t>ACTIVIDADES</t>
  </si>
  <si>
    <t>SUBTOTAL</t>
  </si>
  <si>
    <t>TOTAL</t>
  </si>
  <si>
    <t>Ejecutado
Año(%)</t>
  </si>
  <si>
    <t>PRODUCTOS</t>
  </si>
  <si>
    <t>META</t>
  </si>
  <si>
    <t>Programado
1er trimestre(%)</t>
  </si>
  <si>
    <t>Ejecutado
1er trimestre(%)</t>
  </si>
  <si>
    <r>
      <t xml:space="preserve">Indicador
</t>
    </r>
    <r>
      <rPr>
        <b/>
        <sz val="12"/>
        <color indexed="60"/>
        <rFont val="Arial"/>
        <family val="2"/>
      </rPr>
      <t>[Incluir link a Hoja de Vida]</t>
    </r>
  </si>
  <si>
    <t>METAS</t>
  </si>
  <si>
    <t>SUBACTIVIDADES</t>
  </si>
  <si>
    <t>EVIDENCIAS
(Documento y/o Ruta)</t>
  </si>
  <si>
    <t>ANALISIS DE LA META</t>
  </si>
  <si>
    <t>Ejecutado
2dotrimestre(%)</t>
  </si>
  <si>
    <t>Reprogramado
2do trimestre(%)
=no ejecutado + programado inicial</t>
  </si>
  <si>
    <t>Reprogramado
3er trimestre(%)
=No ejecutado + programado inicial</t>
  </si>
  <si>
    <t>Ejecutado
 3er Trimestre(%)</t>
  </si>
  <si>
    <t>Ejecutado
 4to Trimestre(%)</t>
  </si>
  <si>
    <t>Programado 2do trimestre</t>
  </si>
  <si>
    <t>Programado 3er trimestre</t>
  </si>
  <si>
    <t>Programado 4to trimestre</t>
  </si>
  <si>
    <t>Reprogramado
4to  trimestre(%)
=programado año - suma ejecutados</t>
  </si>
  <si>
    <t>PERIODO DE REPORTE:</t>
  </si>
  <si>
    <t>DIRECCIÓN DE PLANEACIÓN INSTITUCIONAL Y CALIDAD
SISTEMA INTEGRADO DE GESTIÓN
CONTROL DOCUMENTAL
REPORTE PLAN OPERATIVO DE GESTION Y DESEMPEÑO
Codigo: SDS-PYC-FT-023-V.6</t>
  </si>
  <si>
    <t>PROCESO:</t>
  </si>
  <si>
    <t>DIRECCIÓN/ OFICINA</t>
  </si>
  <si>
    <t>PONDERACIÓN</t>
  </si>
  <si>
    <t>PROCESO</t>
  </si>
  <si>
    <t>Elaborado por: Alvaro Augusto Amado Camacho
Revisado por: Nury Stella Leguizamon 
Aprobado por: Juan Carlos Jaramillo Correa</t>
  </si>
  <si>
    <t>Asistir técnicamente a las Subredes Integradas de Prestación de Servicios de Salud del Distrito, en la formulación de proyectos en los componentes de infraestructura y dotación hospitalaria.</t>
  </si>
  <si>
    <t>Emitir concepto técnico en el componente de infraestructura y dotación  en los tiempos establecidos en el procedimiento denominado "Asistir técnicamente a las Subredes Integradas de Salud y emitir concepto técnico - Componentes Infraestructura y Dotación".</t>
  </si>
  <si>
    <t>Responder los requerimientos de la ciudadanía respecto a Infraestructura y Tecnología</t>
  </si>
  <si>
    <t>Responder los requerimientos de los entes de control, respecto a Infraestructura y Tecnología.</t>
  </si>
  <si>
    <t>Asistir técnicamente a las IPS privadas del Distrito y emitir certificación de escala uso dotacional de acuerdo a la normatividad vigente</t>
  </si>
  <si>
    <t>Asistir técnicamente a las Subredes Integradas de Salud y emitir concepto técnico - Componentes Infraestructura y Dotación</t>
  </si>
  <si>
    <t>Atender los requerimientos de infraestructura y dotación hospitalaria radicados en la Dirección de Infraestructura y Tecnología</t>
  </si>
  <si>
    <t>Revisar las solicitudes de escala de uso dotacional de acuerdo con los documentos requeridos por la normatividad vigente</t>
  </si>
  <si>
    <t>Realizar seguimiento del PMES y planes complementarios</t>
  </si>
  <si>
    <t>Realizar seguimiento semestral del Plan Bienal de Inversiones en Salud 2018-2019 y 2020-2021</t>
  </si>
  <si>
    <t>Realizar informe de seguimiento trimestral del Plan Maestro de Equipamientos en Salud</t>
  </si>
  <si>
    <t>Realizar informe anual (Acuerdo 223 de 2006) del Plan Maestro de Equipamientos en Salud</t>
  </si>
  <si>
    <t>Elaborar documentos técnicos de soporte para la actualización del PMES</t>
  </si>
  <si>
    <t>Participar en la socialización de la propuesta del nuevo Plan de Ordenamiento Territorial</t>
  </si>
  <si>
    <t>Recolectar información para la construcción de los documentos técnicos de soporte</t>
  </si>
  <si>
    <t>Avanzar en la construcción de los documentos técnicos de soporte para la actualización del PMES</t>
  </si>
  <si>
    <t>Mejorar la estructuración de los procesos contractuales presentados por las Subredes y realizar seguimiento a través de la ejecución de los convenios bajo supervisión de la Dirección de Infraestructura y Tecnología</t>
  </si>
  <si>
    <t>Apoyar la estructuración de los procesos contractuales en materia de infraestructura y dotación hospitalaria</t>
  </si>
  <si>
    <t>Realizar la supervisión y seguimiento de los contratos y convenios de la Dirección de Infraestructura y Tecnología</t>
  </si>
  <si>
    <t>Revisar los proyectos arquitectónicos presentados en la Dirección de Infraestructura y Tecnología</t>
  </si>
  <si>
    <t>Proponer mejoras a las propuestas arquitectónicas presentadas por los consultores ante la Dirección de Infraestructura y Tecnología</t>
  </si>
  <si>
    <t>Formular el piloto de la propuesta del repositorio de información digital  de la Dirección de Infraestructura y Tecnología que integre la información asociada a la gestión en el componente de contratos y/o convenios en ejecución.</t>
  </si>
  <si>
    <t>Definir la estructura y codificación del repositorio digital de la Dirección de Infraestructura y Tecnología en el componente de contratos y convenios en ejecución</t>
  </si>
  <si>
    <t>Realizar el diagnóstico de las necesidades de información digital del repositorio de la Dirección de Infraestructura y Tecnología</t>
  </si>
  <si>
    <t>Definir la estructura y codificación del repositorio digital del componente indicado</t>
  </si>
  <si>
    <t>Realizar las acciones necesarias para el Mantenimiento y Sostenibilidad del Sistema de Gestión de la SDS</t>
  </si>
  <si>
    <t>Gestionar la Documentación del Sistema de Gestión de la SDS.</t>
  </si>
  <si>
    <t>Actualizar la Gestión Documental del proceso.</t>
  </si>
  <si>
    <t>Implementar acciones que contribuyan a la politica de mejora normativa.</t>
  </si>
  <si>
    <t>Realizar la actualización  de la normatividad.</t>
  </si>
  <si>
    <t>Gestionar  y monitorear  el desempeño de los procesos.</t>
  </si>
  <si>
    <t>Formular el PGDI de la DPIYC.</t>
  </si>
  <si>
    <t>Realizar el Reporte PGDI</t>
  </si>
  <si>
    <t>Elaborar el Informe de Gestión del PGDI</t>
  </si>
  <si>
    <t>Gestionar los Riesgos del Proceso</t>
  </si>
  <si>
    <t>Actualizar el Mapa de Riesgos</t>
  </si>
  <si>
    <t>Realizar la autoevaluacion de riesgos por proceso y de corrupcion</t>
  </si>
  <si>
    <t>Elaborar informes resultado de la gestión del riesgo.</t>
  </si>
  <si>
    <t>Gestionar Informe de revisión por la dirección</t>
  </si>
  <si>
    <t>Diligenciar y remitir la información que se requiere para el informe de revisión por la dirección.</t>
  </si>
  <si>
    <t>Análizar la Percepcion del Cliente</t>
  </si>
  <si>
    <t>Realizar el ejercicio de percepción del cliente del proceso.</t>
  </si>
  <si>
    <t>Elaborar Informe Consolidado de Percepción del Cliente de los Procesos</t>
  </si>
  <si>
    <t>Gestionar la Mejora Continua de los Procesos.</t>
  </si>
  <si>
    <t>Gestionar los planes de mejora del proceso.</t>
  </si>
  <si>
    <t>Participar en las actividades para renovación de la certificación del SGC de la SDS.</t>
  </si>
  <si>
    <t>Realizar las acciones para el desarrollo de los componentes deTransparencia, acceso a la información y lucha contra la corrupción.</t>
  </si>
  <si>
    <t>Cumplimiento de los requisitos establecidos en el Índice de Transparencia de las Entidades Publicas (ITEP) en la SDS. (Si aplica) y los estándares de publicación y divulgación de la información de transparencia y acceso a la información pública (TAIP).</t>
  </si>
  <si>
    <t>Remitir oportunamente los documentos soporte en cumplimiento al TAIP - ITEP. ITB- (Tener en cuenta los tiempos establecidos en la normatividad vigente, así como los definidos en el plan de trabajo)</t>
  </si>
  <si>
    <t>Listado de requerimientos recibidos con numero de radicado de respuesta</t>
  </si>
  <si>
    <t>Normatividad cargada</t>
  </si>
  <si>
    <t>PLANEACION Y GESTIÓN SECTORIAL</t>
  </si>
  <si>
    <t>Evaluar el 100% de los requerimientos de infraestructura y dotación hospitalaria</t>
  </si>
  <si>
    <t>Realizar acciones necesarias para la actualización del Plan Maestro de Equipamientos en Salud (PMES) incluyendo informes de seguimiento trimestral</t>
  </si>
  <si>
    <t>Adelantar las acciones tendientes para mejorar el desarrollo de los proyectos de infraestructura y dotación hospitalaria priorizados para la vigencia 2020</t>
  </si>
  <si>
    <t>Dirección de Infraestructura y Tecnología</t>
  </si>
  <si>
    <t>Requerimientos de infraestructura y dotación hospitalaria atendidos</t>
  </si>
  <si>
    <t>Cumplir con  los informes de seguimiento trimestrales</t>
  </si>
  <si>
    <t>Proyectos mejorados de Infraestructura y dotación hospitalaria, priorizados para la vigencia 2020</t>
  </si>
  <si>
    <t>Porcentaje de avance en la creación del repositorio de información digital</t>
  </si>
  <si>
    <t>Acciones necesarias para el Mantenimiento y Sostenibilidad del del Sistema de Gestión de la SDS realizadas.</t>
  </si>
  <si>
    <t>Acciones para el desarrollo de los componentes deTransparencia, acceso a la información y lucha contra la corrupción realizadas</t>
  </si>
  <si>
    <t>DIRECCIÓN DE PLANEACIÓN INSTITUCIONAL Y CALIDAD
SISTEMA INTEGRADO DE GESTIÓN
CONTROL DOCUMENTAL
HOJA DE VIDA DE INDICADORES 
Código: SDS-PYC-FT.022 V.4</t>
  </si>
  <si>
    <t>Elaborado por: Luis Carlos Martinez Revisado por: Oscar Ramiro Reyes Aprobado por: Sonia Luz Florez Gutierrez</t>
  </si>
  <si>
    <t>Planeación y Gestión Sectorial</t>
  </si>
  <si>
    <t>NOMBRE DEL INDICADOR</t>
  </si>
  <si>
    <t>RESPONSABLE DE LA MEDICIÓN</t>
  </si>
  <si>
    <t>TIPO DE INDICADOR</t>
  </si>
  <si>
    <t>Director(a) de Infraestructura y Tecnología</t>
  </si>
  <si>
    <t>Eficacia</t>
  </si>
  <si>
    <t>META ASOCIADA AL INDICADOR</t>
  </si>
  <si>
    <t>VALOR PROGRAMADO AÑO</t>
  </si>
  <si>
    <t>DESCRIPCIÓN DE LAS VARIABLES DEL INDICADOR</t>
  </si>
  <si>
    <t>a = numero de requerimientos atendidos
b = numero de requierimientos recibidos</t>
  </si>
  <si>
    <t>c = % programado en el trimestre</t>
  </si>
  <si>
    <t>FÓRMULA DEL INDICADOR</t>
  </si>
  <si>
    <t>FUENTE DE LA INFORMACIÓN</t>
  </si>
  <si>
    <t xml:space="preserve"> (a / b) * 100 * c (porcentaje)</t>
  </si>
  <si>
    <t>Cordis - Cuadro de control de correspondencia de la Dirección de Infraestructura y Tecnología</t>
  </si>
  <si>
    <t>LINEA BASE</t>
  </si>
  <si>
    <t>PROYECTO</t>
  </si>
  <si>
    <t>UNIDAD DE MEDIDA</t>
  </si>
  <si>
    <t>%</t>
  </si>
  <si>
    <t>TENDENCIA</t>
  </si>
  <si>
    <t>TIPO DE MEDICIÓN</t>
  </si>
  <si>
    <t>Estable</t>
  </si>
  <si>
    <t>Suma</t>
  </si>
  <si>
    <t>RECURSOS</t>
  </si>
  <si>
    <t>Inversión</t>
  </si>
  <si>
    <t>x</t>
  </si>
  <si>
    <t>Proyecto No: 1191
Meta del Proyecto: 1 y 6</t>
  </si>
  <si>
    <t>Funcionamiento</t>
  </si>
  <si>
    <t>OBJETIVO DEL SISTEMA DE GESTIÓN</t>
  </si>
  <si>
    <t>Asegurar Salud</t>
  </si>
  <si>
    <t>Calidad de servicios de salud</t>
  </si>
  <si>
    <t>Control Disciplinario</t>
  </si>
  <si>
    <t xml:space="preserve">Gestión Comunicaciones </t>
  </si>
  <si>
    <t>Gestión Contractual</t>
  </si>
  <si>
    <t>Gestión de Bienes y Servicios</t>
  </si>
  <si>
    <t>Gestión de TIC</t>
  </si>
  <si>
    <t>Gestión de urgencias, emergencias y desastres</t>
  </si>
  <si>
    <t>Gestión del conocimiento e innovación</t>
  </si>
  <si>
    <t>Gestion del Talento Humano</t>
  </si>
  <si>
    <t>Gestión en Salud Pública</t>
  </si>
  <si>
    <t>Gestión Financiera</t>
  </si>
  <si>
    <t xml:space="preserve">Gestión Juridica </t>
  </si>
  <si>
    <t>Gestión social en salud</t>
  </si>
  <si>
    <t>Inspección, vigilancia y control</t>
  </si>
  <si>
    <t>Planeación Institucional y Calidad</t>
  </si>
  <si>
    <t>Política y Gerencia estratégica</t>
  </si>
  <si>
    <t>Provisión de servicios de salud</t>
  </si>
  <si>
    <t>Subsistema de Gestión de Calidad (SGC)</t>
  </si>
  <si>
    <t>Subsistema de Control Interno (SCI)</t>
  </si>
  <si>
    <t>Subsistema de Seguridad y Salud en el Trabajo (S&amp;ST)</t>
  </si>
  <si>
    <t>Subsistema de Gestión Ambiental (SGA)</t>
  </si>
  <si>
    <t>Subsistema de Seguridad de la Información (SSI)</t>
  </si>
  <si>
    <t>Subsistema Interno de Gestión Documental y Archivo (SIGA)</t>
  </si>
  <si>
    <t>Subsistema de Responsabilidad Social (SRS)</t>
  </si>
  <si>
    <t>Eficiencia</t>
  </si>
  <si>
    <t>Efectividad</t>
  </si>
  <si>
    <t>Mensual</t>
  </si>
  <si>
    <t>Trimestral</t>
  </si>
  <si>
    <t>Semestral</t>
  </si>
  <si>
    <t>Anual</t>
  </si>
  <si>
    <t>Cantidad</t>
  </si>
  <si>
    <t>Porcentaje</t>
  </si>
  <si>
    <t>Días</t>
  </si>
  <si>
    <t>Pesos (S)</t>
  </si>
  <si>
    <t>Creciente</t>
  </si>
  <si>
    <t>Decreciente</t>
  </si>
  <si>
    <t>Promedio</t>
  </si>
  <si>
    <t>a = informe realizado</t>
  </si>
  <si>
    <t>b = % programado en el trimestre
c= % ejecutado del trimestre</t>
  </si>
  <si>
    <t>si a=1; c=100%*b</t>
  </si>
  <si>
    <t>Archivo de gestión de la Dirección de Infraestructura y Tecnología
Aplicativo de Planes Bienales del MSPS</t>
  </si>
  <si>
    <t>Proyecto No: 1191
Meta del Proyecto: 1, 5 y 6</t>
  </si>
  <si>
    <t>a = Proyectos mejorados</t>
  </si>
  <si>
    <t>Archivo de gestión de la Dirección de Infraestructura y Tecnología</t>
  </si>
  <si>
    <t>a = actividades ejecutadas en el trimestre
b = actividades programadas en el trimestre</t>
  </si>
  <si>
    <t>Proyecto No:
Meta del Proyecto:</t>
  </si>
  <si>
    <t>RESPONSABLE</t>
  </si>
  <si>
    <t>CARLOS ROJAS
JUAN ALFREDO TORRES
WILSON DELGADO
RAMIRO ORTIZ
OSCAR BERNAL
MARIA FERNANDA ARIZA
CRISTHIAN RANGEL
CAMILO LAGOS</t>
  </si>
  <si>
    <t>DIANA PAOLA NIÑO
TODOS</t>
  </si>
  <si>
    <t>MARTHA MURILLO</t>
  </si>
  <si>
    <t>AIDA REINA</t>
  </si>
  <si>
    <t>ALVARO LINARES
MARTHA MURILLO</t>
  </si>
  <si>
    <t>CARLOS ROJAS
JUAN ALFREDO TORRES
WILSON DELGADO
RAMIRO ORTIZ
OSCAR BERNAL
MARIA FERNANDA ARIZA
CRISTHIAN RANGEL
CAMILO LAGOS
GINNA SABOGAL
JOSE ERASMO DÍAZ</t>
  </si>
  <si>
    <t>CARLOS ROJAS
JUAN ALFREDO TORRES
WILSON DELGADO
RAMIRO ORTIZ
OSCAR BERNAL</t>
  </si>
  <si>
    <t>GINNA SABOGAL
JOSE ERASMO DÍAZ</t>
  </si>
  <si>
    <t>AIDA REINA
TODOS</t>
  </si>
  <si>
    <t>En el marco del cumplimiento del Decreto Distrital 553 de 2012 aticulos 1 y 17 se estructuraron las correspondientes certificaciones unas con mayor compeljidad que otras tales el caso de las Certificaciones Funcionales que exige un amplio conocimiento del componente urbano para emitir las mismas ya que se encuentran en el marco de los instrumentos de planeamiento complementarios de tercera jerarquia como lo establece el decreto 190 de 2004, POT de Bogota, como se puede evidenciara en los soporte entregados como evidencia.
Adicionalmente, las asesorias a los interesados en adelantar el cumplimiento del Decreto y no tienen conocimiento tecnico al respecto lo cual es un desafio para la entidad el desarrollo de estrategias con el fin de asesorar a los interesados en implementar o formular proyecto en equipamientos en salud, ya que las personas interesadas son profesionales en ambitos del sector salud, lo que hace fundamental la asesoria tecnica especializada en temas de ordenamiento terrotorial y sus instrumentos de planeamiento y gestion, en el marco normativo vigente en este componente urbano.</t>
  </si>
  <si>
    <t>Subactividad no programada en el periodo</t>
  </si>
  <si>
    <t>PLANEACIÓN Y GESTIÓN SECTORIAL</t>
  </si>
  <si>
    <t xml:space="preserve">
JAVIER ALVARADO</t>
  </si>
  <si>
    <t xml:space="preserve">
JAVIER ALVARADO
TODOS</t>
  </si>
  <si>
    <t>N/A
Soportes en carpeta M5A3SA1</t>
  </si>
  <si>
    <t>1.Actualización de los procedimientos para la toma de decisiones
2. Actualización del glosario de términos
3. Informes de supervisión de contratos persona jurídica cargados en SECOP II</t>
  </si>
  <si>
    <t>Proceso supendido tras la NO APROBACIÓN del POT de la administración 2016 - 2019</t>
  </si>
  <si>
    <t>Informe trimestral que queda como insumo del informe anual</t>
  </si>
  <si>
    <t>Se realiza seguimiento a los contratos y convenios vigentes a través de fichas, actas de reunión o comites operativos.</t>
  </si>
  <si>
    <t>Elaboró: Aida Judith Reina Moreno</t>
  </si>
  <si>
    <t>N/A
Soportes en carpeta M4A1SA1</t>
  </si>
  <si>
    <t>N/A
Soportes en carpeta M4A1SA2</t>
  </si>
  <si>
    <t>Se emiten los conceptos tecnicos requeriudos para actualizacion de los proyectos en la BPP.</t>
  </si>
  <si>
    <t>Se realiza informe de gestión del PGDI</t>
  </si>
  <si>
    <t>Se cumple con el informe</t>
  </si>
  <si>
    <t>Soportes mesas de trabajo y conceptos
Soportes en carpeta M2A2SA3</t>
  </si>
  <si>
    <t>IV TRIMESTRE 2020</t>
  </si>
  <si>
    <t>N/A
Soportes en carpeta M2A2SA1</t>
  </si>
  <si>
    <t>N/A
Soportes en carpeta M2A1SA3</t>
  </si>
  <si>
    <t>N/A
Soportes en carpeta M2A1SA1</t>
  </si>
  <si>
    <t>EVIDENCIAS SDQS - IV TRIMESTRE
Soportes en carpeta M1A2SA1</t>
  </si>
  <si>
    <t xml:space="preserve">Se recibieron veintisiete  (27) requerimientos (SDQS), para el  IV trimestre del año 2020 (del 01 de Octubre a 31 de Diciembre), sin embargo el requerimineto No veintitres (23) No 100 DIyT no se tendra en cuenta toda vez que es en conjunto con la DAEPSS y el cual vence en el mes de Enero 2021. Por lo anterior, para el valor ejecutado se tendran en cuenta veintiseis (26) requirimientos, de los cuales se respondieron de manera clara y oportuna  veinticuatro (24) requerimientos y/o solicitudes a traves de la plataforma.  Quedando dos (2) requerimiento pendiente ( número 25,27 en el seguimiento, 102, 104 DIyT), en razón a que tiene vencimiento en el mes de Febrero 2021.  </t>
  </si>
  <si>
    <t>EVIDENCIAS ENTES DE CONTROL IV TRIMESTRE
Soportes en carpeta M1A2SA2</t>
  </si>
  <si>
    <t>Se recibieron diecisiete (17) requerimientos de entes de control, durante el IV trimestre de año 2021, de los cuales se respondieron de manera clara y oportuna diecisiete (17) requerimientos.</t>
  </si>
  <si>
    <t>Se realiza reporte del POGD del III trimestre de 2020</t>
  </si>
  <si>
    <t>Correo remision reporte POGD III trimestre.pdf y REPORTE POGD III TRIMESTRE DIyT.xlsx
Soportes en carpeta M5A3SA2</t>
  </si>
  <si>
    <t>N/A
Soportes en carpeta M5A3SA3</t>
  </si>
  <si>
    <t xml:space="preserve">Octubre 2020
1.Solicitud de modificación al convenio 1153 de 2017.
2.Solicitud de modificación, prorroga y adición al Convenio 810 de 2019. CAPS Libertadores. 
3.Solicitud de modificación, adición y prorroga convenio 809 de 2019. CAPS Antonio Nariño. 
4.Solicitud de modificación al convenio 1153 de 2017.
5.Apoyo jurídico en la elaboración de la invitación a prestar servicios profesionales altamente calificados brindando asesoría jurídica y financiera frente a los procesos contractuales requerido por la Subsecretaría de Planeación y Gestión Sectorial desde el análisis de prefactibilidad, factibilidad y adjudicación de las Asociaciones Público Privadas de iniciativa pública y privada de su competencia como de aquella contratación de obra e interventoría bajo el estatuto de contratación estatal, desde sus etapas de estructuración, ejecución hasta la liquidación con Víctor Mosquera correo electrónico el 6 y 7 de octubre de 2020.
6.Solicitud modificación, prorroga y Adición Convenio 1206 de 2017 Altamira. 
7.Solicitud modificación, prorroga y Adición Convenio 1201 de 2017 Dotación. 
8. Apoyo jurídico en la elaboración de la Invitación para suscribir Convenio Interadministrativo de cofinanciación proyecto “Construcción y dotación del Centro de Atención Prioritaria en Salud VERBENAL”. Se realizó la invitación el 16 de octubre de 2020 y se envió el correo electrónico a Juan Alfredo Torres.
9.Apoyo jurídico en la elaboración de la Invitación para suscribir Convenio Interadministrativo de cofinanciación proyecto “Adecuación, reordenamiento, ampliación y dotación de la Unidad de Servicios de Salud Centro de Servicios Especializados”. 
10.Apoyo jurídico en la elaboración de los estudios previos para el convenio proyecto Bosa con la Subred Sur Occidente E.S.E. Correo electrónico 04 de octubre de 2020 a Fernando Ramírez, Marco Barreto, Ricardo Moncada y Rafael Vélez.
11.Revisión última versión de pliego de condiciones obra Caps. Suba el día 5 de octubre de 2020.
12.Apoyo jurídico en la invitación a la Subred Centro Oriente para el proyecto de Bravo Páez.
13. Elaboración de estudios previos del proyecto Bravo Páez. Revisión en físico del documento el día 23 de octubre de 2020.
14. Solicitud de modificación al convenio 698463 de 2018.
15. Apoyo jurídico a la Respuesta al RAD2020ER42543. Proyecto de Inversión “Adecuación y Reordenamiento de la Unidad Médica Especializada Pediátrica Tintal para el cumplimiento de los requisitos habilitación y aplicación de requisitos de la política pública de ecourbanismo y construcción sostenible”.
16.Revisión jurídica al oficio dirigido a la Subred Sur Occidente tema: Convenio 0788-2016. Contrato derivado 0116-2016 suscrito entre la Subred Integrada de Servicios de Salud Sur Occidente ESE y el Consorcio Primario 29. Solicitud de terminación, liquidación bilateral y reconocimiento de mayor permanencia. 
17. Apoyo jurídico en la respuesta RAD2020ER47190. Respuesta comunicado radicado con el No. 2020-422-00924-2 y 2020-422-009152-2. Su oficio 2020EE52731-2020EE51627.LP-002-2020 Contratación Obra CAPS Tintal. LP-003-2020 Contratación Obra CAPS Mexicana.
18. Apoyo jurídico a la respuesta solicitud de documentos para revisión y formalización del convenio para la ejecución del contrato Modalidad APP UMHES y CAPS Bosa. Radicado N° 2020ER50670 del 19 de octubre de 2020. 
19.Cartas de solicitud de informes a la Subred Centro Oriente contratos 1206/17, 1018/17, 1198/17, 1199/17, 809/19,810/19
20.Reunión mesa técnica San Juan el 1 de octubre de 2020 para verificar los siguientes temas: Cumplimiento del PMA establecido en el marco del contrato, cumplimiento general del apéndice técnico 1 y estado de la propuesta VS habilitación en salud.
21.Reunión para revisar avances de requerimiento de usuario y propuesta de funcionalidad de BSL2 y BSL 3 el 2 de octubre de 2020 hora 11:00 am
22.Reunión convenio Tintal en la Subsecretaria de Planeación y Gestión Sectorial el día 2 de octubre de 2020 hora 1:00 pm.
23. Reunión revisión proyecto de pliegos de condiciones del Caps. Suba con la Subred el día 6 de octubre de 2020 hora 8:00 am
24. Reunión Comité Técnico Hospital de Bosa el día 6 de octubre de 2020 en la Secretaría Distrital de Salud.
25.Reunión Comité Conjunto Dotación No control Convenios 1201-1212-1213-1215 de 2017. El 5 de octubre de 2020 a las 2:00 pm Acta de reunión del 5 de octubre de 2020.
26.Reunión de seguimiento a la ejecución de infraestructura el 8 de octubre de 2020 hora: 7:00 pm.
27.Reunión de seguimiento a los convenios y contratos suscritos con el DADEP el día 8 de octubre de 2020 hora: 3:00pm.
28.Reunión convenio Tintal en la Subsecretaria de Planeación y Gestión Sectorial el día 9 de octubre de 2020.hora 11:00 amy 19 de octubre de 2020  hora 11:30 am.
29. Reunión Seguimiento a ejecución convenios de infraestructura 16 de octubre de 2020, hora:  9:30 a 11:30 por tems
30.Reunión Comité Convenio 1186 de 2017 de la Subred Sur, para aprobar el uso de excedentes del convenio para el PAPSO el día 9 de octubre de 2020 hora 3:30 pm.
31.Comité Operativo Adiciones – Prórrogas con la Subred Sur Occidente el día 19 de octubre de 2020, hora: 3:00 pm. Reunión de Teams.
32.Reunión presencial BSL3-IDCBIS el día 20 de octubre de 2020 hora 8:00 am en la Subsecretaria de Planeación y Gestión Sectorial
33. Reunión de Avances Entrega de Equipos Ecopetrol el día 20 de octubre de 2020 hora 10:00 Reunión de Teams
34.Revisión Tema Tintal. El día 19 de octubre de 2020, 'de' 11:30 a 12:30. Subsecretaria De Planeación y Gestión Sectorial.
35. Seguimiento a ejecución convenios de infraestructura 21 de octubre de 2020, 'de' 9:30 a 11:00
36. Reunión interventoría seguimiento San Juan de Dios el día 21 de octubre de 2020 hora 7:00 am.
37.Mesa Seguimiento Equipos Biomédicos COVID-19 el día 21 de octubre de 2020 hora 2:00 pm
38.Reunión San Juan de Dios día 26 de octubre de 2020 hora 4:00 pm Salón Oval.
39.Reunión de seguimiento a ejecución convenios de infraestructura 21 de octubre de 2020, 'de' 8:30 a 10:00.
40.Reunión Mesa de trabajo Política de Prevención del Daño Antijurídico el día 27 de octubre de 2020 hora 9:00 am.
41. Reunión de seguimiento a ejecución convenios de infraestructura 28 de octubre de 2020, 'de' 9:30 a 11:00.
Noviembre 2020
1. Apoyo jurídico en las aclaraciones de la solicitud de modificación   1153 de 2017. 
2.Apoyo jurídico en alcance Rad 2020IE25020 de 5 de octubre de 2020 de la solicitud modificación, prorroga y adición al Convenio 810 de 2019. CAPS Libertadores. 
3. Apoyo jurídico solicitud adición convenio 1018 de 2017.
4. Apoyo jurídico en las aclaraciones de la modificación, adición y prorroga convenio 809 de 2019. CAPS Antonio Nariño. Papso.
5. Apoyo jurídico en las aclaraciones de la elaboración de la modificación convenio 1206-2017 Subred Centro Oriente.
6.Apoyo jurídico en las aclaraciones elaboración de la modificación y prorroga 3 al convenio 1201 de 2017.
7. Apoyo jurídico en la elaboración de los estudios previos y matriz de riesgos Convenio Interadministrativo de Cofinanciación proyecto “Construcción y dotación del Centro de Atención Prioritaria en Salud Verbenal. Subred Norte 06/11/2020.
8. Apoyo jurídico en la elaboración de la invitación y de los estudios previos y matriz de riesgos y invitación para suscribir convenio interadministrativo de cofinanciación proyecto “adecuación, reordenamiento, ampliación y dotación de la Unidad de Servicios de Salud Fray Bartolomé de las Casas para la atención integral en salud mental.              9.Revisión Acta de Comité Operativo Convenios Subred Sur Occidente. 
10. Certificación Revisión Primer (1) Desembolso Convenio Interadministrativo 2002917 de 2020. 
11.Certificación Revisión Tercer (3) Desembolso Convenio Interadministrativo 1223 de 2017. 
12.Certificación Revisión Primer (1) Desembolso Convenio Interadministrativo 2011787 de 2020. 
13. Certificación Revisión Primer (1) Desembolso  14.Revisión Acta reunión de seguimiento Egat- Ítems desiertos ISI 005- 2020. 
15.Oficio a la Subred Centro Oriente solicitando entrega de evidencias del recibo esquema básico.                               16.Plan de Mejoramiento - Auditoria de Gestión Contractual con Énfasis en Riesgos. 
17.Aporte al DTS del POT – Equipamientos de Salud; alcances y posibilidades para Bogotá Ciudad Región Metropolitana. 18.Revisión jurídica a la solicitud Cumplimiento Programa Anual Auditorias de Riesgos 2020 – Radicado 2020IE29365 del 19-11-2020 y 2020IE30485 del de noviembre 2020. Oficio Gloria Mercedes López Piñeros. Jefe Oficina de Control Interno. 
19.Reunión Revisión de funciones y tareas. 
20. Apoyo jurídico en Respuesta Acuerdo de Servicios FFDS-SISS Recursos Convenio 1201 -2018. 
21.Apoyo oficio Asignación de Funciones Camilo Lagos. 
221.Revisión Informe Ejecutivo Convenio 1201-2018 Contraloría Distrital. 
23.Informe Final Convenio 1898 de 2013. Solicitud Contraloría Distrital. 
24. Elaboración de concepto definitivo a jurídica respecto adición de convenios en más del 50%.
</t>
  </si>
  <si>
    <t xml:space="preserve">Noviembre                     1. Rad 2020IE27830 de 3 de noviembre de 2020. 
2. Rad. 2020IE27792 de 3 de noviembre de 2020, Rad 2020IE28230 de 6 de noviembre de 2020 y Rad 2020IE30234de 26 de noviembre de 2020. 
3. Rad. 2020IE27815 de 3 de noviembre de 2020. 
4. Rad 2020IE28078 de 5 de noviembre de 2020. 
5. Revisión con Carlos Rojas Referente Centro Oriente. 
6. Rad 2020IE28542 de 10 de noviembre de 2020.
 7. Revisión con Juan Alfredo Torres. Referente de Norte el 6 de noviembre de 2020. 
8. Rad. 2020IE29544 de 20 de noviembre de 2020. 
9. Rad.2020IE28198 de 6 de noviembre de 2020. 
10. Rad. 2020EE80067 de 18 de noviembre de 2020 y Rad. 2020IE29210 de 18 de noviembre de 2020. 
11. Revisión el 03 de noviembre de 2020. 
12. Revisión con Juan Alfredo Torres. Referente de Norte el 06 de noviembre de 2020. 
13. Revisión con Carlos Rojas Referente Centro Oriente el 10 de noviembre de 2020.
 14. Rad. 2020IE28101 de 05 de noviembre de 2020 y Rad 2020IE28197 de 6 de noviembre de 2020. 
15. Rad 2020IE28525 de 10 de noviembre de 2020.
 16. Revisión con Fernando Ramírez el 5 de noviembre de 2020. 
17. Apoyo a la Subred Centro Oriente las primeras semanas de noviembre de 2020 junto al abogado.
 18. Revisión con Juan Alfredo Torres. Referente de Norte el 26 de noviembre de 2020. 
19. Revisión con Carlos Rojas Referente Centro Oriente el 26 de noviembre de 2020.
20. Revisión con Cristhian Rangel en noviembre de 2020. 
21. Rad 2020IE29422 de 19 de noviembre de 2020. 
22. Rad 2020IE28202 de 6 de noviembre de 2020. 
23. Correo 9 de 11 de 2020 María Fernanda Ariza. 
24. Rad 2020IE28108 de 05 de noviembre de 2020.                           25. Rad. 2020IE29159 de 17 de noviembre de 2020.                     26. Rad 2020EE75780 de 9 de noviembre de 2020. 
27. Rad 2020IE27997 de 4 de noviembre de 2020. 
28. Rad 2020IE28483 de 10 de noviembre de 2020. 
29. Rad 2020IE28526 de 10 de noviembre de 2020. 
30. Rad. 2020IE28833 de 13 de noviembre de 2020. 
31. Rad 2020IE29289 de 18 de noviembre de 2020. 
32. Rad 2020IE30051 de 25 de noviembre de 2020. 
33. Rad 2020IE29813 de 23 de noviembre de 2020. 
34. Rad2020IE29286 de 18 de noviembre de 2020.                           35. El día 05/11/2020, hora: 6:30 a 7:00 - reunión de teams. 
36. El día 05/11/2020 hora: 7:00 a 7:30 Subsecretaria de Planeación y Gestión Sectorial -reunión de teams.  
37. El día 05/11/2020 hora 10:53. 
38. El día 04/11/2020.
39. El día 05/11/2020 hora 14:30 a 15:00 - reunión de teams. 
40. El día 05/11/2020
Diciembre                  1.Se elaboró 3/12/2020 y 04/12/2020 con Cristian Rangel. 
2. Revisión el día 4/12/2020.
3. Rad. 2020IE31098 del 3/12/2020. 
4. Rad. 2020IE31099 del 3/12/2020.
5. Rad 2020IE31209 del 4/12/2020. 
6.Revisión el día 4/12/2020. 
7. Correo electrónico a Oscar Bernal el día 04/12/2020. 
8. El día 9 /12/2020. 9.Correo electrónico a Oscar Bernal el día 04/12/2020. 
10.Revisión el día 2/12/2020. Rad. 2020IE31017. 
11. Revisión el día 3/12/2020. Rad 2020IE31095.
12. Revisión el día 4/12/2020. 
13. Revisión el día 4/12/2020. Rad 2020IE31284.             14. Revisión el día 9/12/2020. 
15. Elaboración 10/12/2020              16.El día 1/12/2020. 
17.Se validó el día 1/12/2020. 
18.Se revisó el día 01/12/2020. 
19.El día 02/12/2020 hora 16:00 a 17:30. 
20. Rad 2020IE31286 de 4/12/2020. 
21. Rad. 2020IE31374 de 9/12/2020. 
22. Correo electrónico el día 9 de diciembre de 2020 a Javier Alvarado. 
23. Correo electrónico a Álvaro Linares y Erasmo Díaz el día 4/12/2020.
24. Elaboración el día 9/12/2020.Rad          25. Se realiza memorando a la Subdirección de Contratación de la SDS donde se remiten todos los documentos para la adición No.4 del Convenio Interadministrativo 1018 de 2017.                       26. Memorando a la Subdirección de Contratación de la SDS donde se remiten todos los documentos para la modificación No.2 del Convenio Interadministrativo 809 de 2019
</t>
  </si>
  <si>
    <t xml:space="preserve">Adicionar los recursos para la implementación del Plan de Aplicación del Protocolo de Seguridad en la Obra-PAPSO.    
</t>
  </si>
  <si>
    <t xml:space="preserve">01. compañamiento en la obra del CAPS Antonio Nariño donde la Secretaria Distrital de Salud por medio de la Dirección Administrativa y la Dirección de Infraestructura y Tecnología hacen el retiro del material sobrante de obra que quedo del Contrato de Obra No.1697 de 2011 con la Constructora Herreña Fronpeca
02. reuniones de comité técnico de seguimiento al contrato de obra de No.02-BS-038-2020 de Consorcio Salud Bogotá 01 para el proyecto de la UMHES Santa Clara y CAPS CHSJD
03. comité técnico de obra al contrato de obra de No.02-BS-020-2020 de Contein SAS para el proyecto de CAPS Diana Turbay. Se realiza por la ms.e cnico de obra al contrato de obra de No.02-BS-185-2020 de Consorcio LJ-EH 04 para el proyecto de CAPS Antonio Nariño - reuniones de comité técnico de obra al contrato de obra de No.02-BS-174-2020 de Consorcio LJ-EH 03 para el proyeco de CAPS Libertadores. 
04. visita a todos los proyectos actuales de la Subred Centro Oriente CAPS Bravo Páez, CAPS Altamira, CAPS Libertadores, UMHES La Victoria, UMHES San Blas, CAPS Primero de Mayo, CAPS Antonio Nariño y UMHES Santa Clara en compañía del Subsecretario de Planeación y Gestión Sectorial y la Directora de Infraestructura y Tecnología.            
05.Comité Técnico de Seguimiento infraestructura.  Hora: 3:00PM reporte de avances y seguimiento al proyecto Hospital Bosa.                              06.    lineamientos de diseños y línea de diseño. Reunión Promotora Hospital de Bosa      07.  Comité operativo conjunto proceso ISI-005-2020 adquisición de ítems desiertos de la dotación de no control con Subredes.                                            08. visita en la USS Occidente de Kennedy en instalación del TAC.    09. comité operativo de los convenios suscritos con la Subred Sur Occidente ESE 
</t>
  </si>
  <si>
    <t>01. Acta Visita Antonio Nariño 
02.Se realiza por la plataforma Teams.
03. ACTAS plataforma Teams.
04. Actas de visitas
05.Revisión del acta de comité de diseño
06.Reunión Arquitectos diseñadores Tash, Interventoría y Secretaria Distrital de Salud.
07. ACTAde fecha 09/12/2020 
08. Acta 01/12/2020
09. ACTA03/12/2020
Soportes en carpeta M1A1SA1</t>
  </si>
  <si>
    <t xml:space="preserve">01. Concepto Técnico integral de viabilidad de proyecto de inversión
02. Concepto Técnico de viabilidad y certificación de pago para el tercer desembolso del Convenio 1206 de 2017
03. Se emite concepto tecnico  de viabilidad y certificación de pago para el segundo desembolso del Convenio 809 de 2019
04. Se emite concepto técnico de viabilidad y certificación de pago para el primer desembolso del Convenio 2011787 de 2020
05. Se emite concepto técnico integral para la actualiación del proyecto de construcción y Dotación CAPS PRIMERO DE MAYO.
06. Se emite concepto técnico integral para la adecuación, reordenamiento y dotación CAPS ALTAMIRA.
07. Se emite concepto integral para la adecuación, reforzamiento, y reordenamiento de la USS DE LA VICTORIA.
08. Se emite concepto integral para la Construcción y Dotación BRAVO PÁEZ
09. Se emite concepto integral para la actualización del proyecto denominado  Construcción y dotación CAPS CANDELARIA LA NUEVA.
10. .Concepto Técnico Integral de Viabilidad proyecto inversión Adecuación, Reordenamiento, Ampliación y Dotación de la Unidad de Servicios de salud Fray Bartolome de las Casas
</t>
  </si>
  <si>
    <t>01. Concepto Técnico integral CAPS Primero de Mayo 20.11.20
02. Concepto Tecnico recursos de obra, interventoría y PAPSO, N control.
03. Concepto Tecnico recursos de dotación.N Control
04.recursos de obra, interventoría y PAPSO del proyecto CAPS Bravo Páez.
05. Del 17-11-2020- Contrucción y dotación CAPS PRIMERO DE MAYO.
06. Del 14-12-2020 -adecuación, reordenamiento y dotación CAPS ALTAMIRA.
07. 2020IE29987 23-11-2020 USS LA VICTORIA
08. 2020IE25019 del 05-10-2020-Construcción y dotación Bravo Páez.
09. 2020IE25019 del 03-07-2020-Construcción y dotación CAPS CANDELARIA LA NUEVA.
10. 2020IE28407 de 09-11-2020- Fray Bartolome de las Casas
Soportes en carpeta M1A1SA2</t>
  </si>
  <si>
    <t>Certificaciones de escala:
01. Sectorial Hospital de Nazareth
02. Unidad Servicios de Salud San Juan
03. Unidad de servicios en Salud Hospital de La Victoria
04. Unidad de Servicios en salud Hospital San Blas
05. Unidad Médica Cittadella Emilliani
06. Certificación Policlínico del Olaya
07.  Hospital Universitario Mederi
08. Asesoría urbana PMES Sergio González – Cancerológicos
09. Mabel Julieta Perilla- PI Martha Lucia Sánchez - Findeter
Luz García de Galindo S. Down
Andrés Camilo Amaya – MederiLaura Alejandra Lobo Colmenares                                10. •Presentación del área Metropolitana al Concejo de Bogotá
•Proyecto de Resolución a la Modificación al acto administrativo  del Hospital de Bosa
•Presentación del sector salud proyectos definidos durante el cuatrenio 2020-2024 ante la Secretaría Distrital de Hábitat, proyecto Mejoramiento Integral de Barrios.                   11. •Hospital La Victoria
•Hospital San Blas.                  12. Concepto, del CAPS TRINIDAD GALAN; HOSPITAL DEL TUNAL; CAPS PABLO V</t>
  </si>
  <si>
    <t>01. Información contenida en medio magnético un (1) CD denominado “Informe de actividades mes de noviembre de 2020
09. Asesorias                11 . concepto de Viabilidad del componente de obra y urbano de los proyectos
12. Orientar las posibles intervenciones a adelantar por parte de la Subredes
Soportes en carpeta M1A3SA1</t>
  </si>
  <si>
    <t>Reuniones con la Secretaria Distrital de Planeación – SDP. Definidas el primer día hábil de cada semana en 3,9,17,23 y 30 de noviembre de 2020. Se adelantan las reuniones para la reformulación del Plan de Ordenamiento Territorial POT, el seguimiento a los planes de Regularización y Manejo y los conceptos de lineamientos requeridos para la ejecución normativa de os proyectos; adicionalmente se participa en la implementación de la Política de cuidado y la política de Espacio público y en la estructuración del abordaje al enfoque territorial Ciudad Región bajo el marco de Área Metropolitana , con la Dirección de Planeación Sectorial de la SDS</t>
  </si>
  <si>
    <t>Soportes conceptos y temas urbanos video llamada de la aplicación meet. google;
Soportes en carpeta M2A2SA2</t>
  </si>
  <si>
    <t>Proyectos urbanísticos estructurales para esta Administración</t>
  </si>
  <si>
    <t>Reunión adelantada, con la Secretaría Distrital de Planeación, Dirección de Planes Maestros y Complementarios; Planes Parciales; mediante video llamada de la aplicación meet. google; donde se adelantó el seguimiento del estado a  los lineamientos Trinidad Galán y Hospital Pablo VI de Bosa; aplicabilidad de la resolución 1075 de 2018 y 0444 de 2019 del plan de implantación del Hospital de Bosa Nuevo, en el marco de la suspensión del plano No. 4 del POT Decreto 190 de 2004, emitido por el Juez Tercero Administrativo de Bogotá, otorgó medidas cautelares y suspendió provisionalmente los efectos jurídicos de la Resolución 1631 del 09 de noviembre de 2018 en razón a mapa No 4 “Amenaza por inundación” permitía que se modificara el ancho de la franja de la Zona de Manejo de Protección Ambiental (ZMPA) del Rio Bogotá.</t>
  </si>
  <si>
    <t>Informe trimestre IV PMES
Soportes en carpeta M2A1SA2</t>
  </si>
  <si>
    <t>01.Se realiza revisión de los pre-pliegos de condiciones y matriz de riesgos para la contratación especial de obra pública para el proyecto de Reordenamiento y adecuación del Centro de Atención Prioritaria en Salud – CAPS Altamira.
02.Se asiste a comité técnico de seguimiento al contrato de obra de No.02-BS-038-2020 de Consorcio Salud Bogotá 01 para el proyecto de la UMHES Santa Clara y CAPS CHSJD.
03. Comité técnico de obra al contrato de obra de No.02-BS-020-2020 de Contein SAS para el proyecto de CAPS Diana Turbay.
04. Comité técnico de obra al contrato de obra de No.02-BS-185-2020 de Consorcio LJ-EH 04 para el proyecto de CAPS Antonio Nariño.
05. Comité técnico de obra al contrato de obra de No.02-BS-174-2020 de Consorcio LJ-EH 03 para el proyecto de CAPS Libertadores
06.Acompañamiento en la obra del CAPS Antonio Nariño donde la Secretaria Distrital de Salud por medio de la Dirección Administrativa y la Dirección de Infraestructura y Tecnología hacen el retiro del material sobrante de obra que quedo del Contrato de Obra No.1697 de 2011 con la Constructora Herreña Fronpeca
07.Revisión proyecto pliegos Contratación Interventoría CAPS Suba
Mié 4/11/2020, 'de' 3:00 PM a 4:00 PM08. Reunión Preliminar Distribuciones de Proyectos
Jue 5/11/2020, 'de' 3:00 PM a 4:00 PM
09.Comité proyectos Subred Norte
Vie 6/11/2020, 'de' 8:30 AM a 9:00 AM
10.Cronograma convenios nuevos Norte SO
Vie 6/11/2020, 'de' 11:00 AM a 11:30 AM
11.Seguimiento Infraestructura - Subred Norte
Mié 11/11/2020, 'de' 11:00 AM a 12:00 PM
12.Cronograma de aprobación Banco de proyecto
Mar 17/11/2020, 'de' 1:00 PM a 2:00 PM
13.Comité proyectos Subred Norte
Mié 18/11/2020, 'de' 7:00 AM a 7:30 AM
14.Comite extraordinario de seguimiento a convenio 905 de 2019    Mar 24/11/2020, 'de' 5:45 PM a 6:45 PM
15.Reunión Subred Norte proyecto
Jue 26/11/2020, 'de' 9:30 AM a 10:30 AM
16.Comité proyectos Subred Norte
Vie 27/11/2020, 'de' 8:30 AM a 9:00 AM
17.Seguimiento a ejecución convenios de infraestructura
Vie 27/11/2020, 'de' 11:00 AM a 12:30 PM                                18. Acta de visita en la USS Occidente de Kennedy en instalación del TAC de fecha 01/12/2020. .
19. Acta de coité operativo de los convenios suscritos con la Subred Sur Occidente ESE de fecha 03/12/2020. . 
20.  Acta de reunión cona Egat sobre ítems desiertos del proceso ISI-005-2020.</t>
  </si>
  <si>
    <t>01. Matriz de Riesgos y Pliegos Altamira
02. Acta Visita
03. Plataforma TEAMS
04. Plataforma TEAMS
05. Plataforma TEAMS
06. Acta Antonio Nariño 03-12-2020
07 al 17. Reunión Plataforma Virtual.
18. Visita instalación TAC Kennedy - visita_12-01-2020
19. 03/12/2020. Anexo ACTA CO 3-DIC-2020 Subred Sur Occidente
20.ACTAS 2020. Acta ítems desiertos ISI-005 Egat.
Soportes en carpeta M3A1SA2</t>
  </si>
  <si>
    <t>01. Comité Técnico Diseño 8:00 AM a 6:30 PM hospitalización y Caps. Revisión pisos de Hospitalización Nutrición y dietética, Urbanismo CAPS Gabinetes anexos, jornada todo el día donde se plantearon diseños y soluciones a los diseños una vez se subieron los servicios de las áreas de los sótanos ya que se replantearon áreas que al revisarlas no se ajustaban a la función y normatividad
02.. Revisión correspondencia para solicitud a la interventoríade la relación de correspondencia del contrato.  Propuestas de diseño de las áreas de baños caps. primer nivel y toda el área de docencia del sexto nivel para presentar en el comité técnico de diseño
03.Nov 18 
Comité Técnico de Diseño 8:30 AM – 6:30 PM
Secretaria Distrital de Salud, Promotora Hospital Bosa, Consorcio Hospital Bosa. Subred integrada de Salud sur occidente E.S.E.
Área objeto de Revisión: Esterilización con la participación de la Especialista de la subred para esta área. Revisión Área de Urgencias. Hospitalización, Gastroenterología, Morgue, Ropería, admisiones, imageonologia, laboratorio clínico de urgencias, cambios realizados en planos verificados.                               04. Comité Técnico de diseño Promotora Hospital de Bosa- Subred sur occidente – Consorcio Hospital Bosa y Secretaria distrital de Salud- Sala 6 piso 3 infraestructura hora: 8:00 AM a 2:00 PM revisión de las áreas de vestieres y baños de caballeros y damas del personal general y servicios de aseo. Vestieres y baños del personal médico. Vestieres y baños del personal de vigilancia, vestieres y baños para el personal de enfermería. Revisión del área de toma de muestras del centro prioritario en salud. Revisión de áreas administrativas, revisión de fachadas norte, sur, occidente y oriente.</t>
  </si>
  <si>
    <r>
      <rPr>
        <sz val="10"/>
        <color indexed="8"/>
        <rFont val="Arial"/>
        <family val="2"/>
      </rPr>
      <t xml:space="preserve">01. Medio Magnético Carpetas SOPORTES. 
Carpeta del contrato 0002-2020 No. 2
Carpeta del Contrato No.1483797 No. 2 
</t>
    </r>
    <r>
      <rPr>
        <sz val="10"/>
        <rFont val="Arial"/>
        <family val="2"/>
      </rPr>
      <t xml:space="preserve">
02.Medio Magnético Carpetas SOPORTES. 
Carpeta del contrato 0002-2020 No. 2
Carpeta del Contrato No.1483797 No. 2.     03 y 04. 02.Medio Magnético Carpetas SOPORTES. 
Carpeta del contrato 0002-2020 No. 2
Carpeta del Contrato No.1483797 No. 2.
Soportes en carpeta M3A1SA3</t>
    </r>
  </si>
  <si>
    <t>CALIFICACION TABLERO IV TRIMESTRE 2020.xlsx
Soportes en carpeta M5A2SA1</t>
  </si>
  <si>
    <t>Se elaboró informe de PMES con corte a 31 de Diciembre de 2020</t>
  </si>
  <si>
    <t xml:space="preserve">Durante el trimestre se evidencia la siguiente actualización documental:
1. Actualizacion Formato SDS-PGS-FT-053  FICHA DE SEGUIMIENTO CONVENIOS O CONTRATOS Creación de la Lista de Cehqueo Radicación de Licencias de Construcción SDS-PGS-FT-086
2. Actualización del formato Procedimiento SIG SDS-PGS-PR-039 SUPERVISIÓN DE CONTRATOS PARA LA EJECUCIÓN DE ESTUDIOS, DISEÑOS, CONSTRUCCIÓN DE OBRAS Y/O DOTACIÓN HOSPITALARIA.
  3. Actualización del Formato SDS-PGS-FT-033 EVALUACIÓN DE PROYECTOS DE INVERSIÓN DE DOTACIÓN DE SERVICIOS DE CONTROL ESPECIAL
4. Actualización del  Formato SDS-PGS-FT-028 BASE DE DATOS PREDIOS DE LA RED ADSCRITA A LA SDS
5. Actualización del Procedimiento SIG SDS-PGS-PR-017 SANEAMIENTO PATRIMONIAL
</t>
  </si>
  <si>
    <t>En el inventario documental se actualizaron 5 documentos y se solicitó obsolescencia de 1 formato
Sin embargo, se encuentra pendiente por actualizar 4 documentos adicionales
Caracterización=100%</t>
  </si>
  <si>
    <t>1. FICHA DE SEGUIMIENTO CONVENIOS O CONTRATOS 
2.SUPERVISIÓN DE CONTRATOS PARA LA EJECUCIÓN DE ESTUDIOS, DISEÑOS, CONSTRUCCIÓN DE OBRAS Y/O DOTACIÓN HOSPITALARIA.Presentado por la ESE. SDS-PGS-FT-054 V.2
3. EVALUACIÓN DE PROYECTOS DE INVERSIÓN DE DOTACIÓN DE SERVICIOS DE CONTROL ESPECIAL
4. SDS-PGS-FT-028 BASE DE DATOS PREDIOS DE LA RED ADSCRITA A LA SDS
5.SANEAMIENTO PATRIMONIAL
Soportes en carpeta M5A1SA1</t>
  </si>
  <si>
    <t>CALIFICACION TABLERO IV TRIMESTRE 2020.xlsx
Soportes en carpeta M5A4SA3</t>
  </si>
  <si>
    <t>N/A
Soportes en carpeta M5A3SA2</t>
  </si>
  <si>
    <t xml:space="preserve">
Soportes en carpeta M5A5SA1</t>
  </si>
  <si>
    <t>Se realizo el ejercicio el 18 de diciembre de 2020</t>
  </si>
  <si>
    <t>Teniendo en cuenta el resultado del 88%</t>
  </si>
  <si>
    <t>Se realiza informe para la fecha establecida el 18 de diciembre de 2020</t>
  </si>
  <si>
    <t>1. Informe Percpecion
Soportes en carpeta M5A6SA2</t>
  </si>
  <si>
    <t>1. Se incluye evidencias del ejercicios
Soportes en carpeta M5A6SA1</t>
  </si>
  <si>
    <t xml:space="preserve">
Soportes en carpeta M5A7SA2</t>
  </si>
  <si>
    <t xml:space="preserve">Reportes de seguimiento de las Acciones en ISOLUCION
Respuesta Incumplimiento Acción Plan de Mejora Contraloria.                     Solicitud Cumplimiento Prorama Anual Auditoiras de Riesgo 2020 </t>
  </si>
  <si>
    <t>1.CALIFICACION TABLERO IV TRIMESTRE 2020.xlsx
2. Oficio Radicado No 2020IE29179.
3. Respuest 2020IE30485
Soportes en carpeta M5A7SA1</t>
  </si>
  <si>
    <t>Se evidencia como resultado lo siguiente:
Acciones Vencidas 1987, 1990,  y 2004 
Acciones En desarrollo 2139, 
Según el tablero de Control IV durante este periodo se gestionó el cierre o desarrollo de 22 acciones y 4 se encuentran vencidas
85%</t>
  </si>
  <si>
    <t>CALIFICACION TABLERO IV TRIMESTRE 2020.xlsx
Soportes en carpeta M6A1SA1</t>
  </si>
  <si>
    <t xml:space="preserve">01. Gestión de seguimiento de las acciones, procesos, procedimientos para alcanzar las metas mediante aprobación de actas de comités operativos de los Convenios 1864-16, 1147-17 y 1225-17 y actas de seguimiento y acompañamiento a contratos derivados.
02. Se apoya a la Subred sur occidente en la etapa contractual y de ejecución de los contratos derivados.
05. Se realiza apoyo a la Subred en la reestructuracion de los proyectos de Salud Mental de la UMHES La Victoria y San Blas. 
06. Aprobación de la utilización de los excedentes de los convenio interadministrativos números 1153 de 2017 y 1171 de 2017, para la implementación del  “Plan de aplicación del Protocolo de Seguridad en la Obra-PAPSO” en la ejecución de las obras.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</si>
</sst>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2]\ * #,##0.00_ ;_ [$€-2]\ * \-#,##0.00_ ;_ [$€-2]\ * &quot;-&quot;??_ "/>
    <numFmt numFmtId="187" formatCode="_ &quot;$&quot;\ * #,##0.00_ ;_ &quot;$&quot;\ * \-#,##0.00_ ;_ &quot;$&quot;\ * &quot;-&quot;??_ ;_ @_ "/>
    <numFmt numFmtId="188" formatCode="0.0"/>
    <numFmt numFmtId="189" formatCode="0.000"/>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
    <numFmt numFmtId="195" formatCode="0.000%"/>
    <numFmt numFmtId="196" formatCode="0.0000%"/>
  </numFmts>
  <fonts count="81">
    <font>
      <sz val="11"/>
      <color theme="1"/>
      <name val="Calibri"/>
      <family val="2"/>
    </font>
    <font>
      <sz val="11"/>
      <color indexed="8"/>
      <name val="Calibri"/>
      <family val="2"/>
    </font>
    <font>
      <sz val="8"/>
      <name val="Calibri"/>
      <family val="2"/>
    </font>
    <font>
      <sz val="20"/>
      <name val="Arial"/>
      <family val="2"/>
    </font>
    <font>
      <sz val="10"/>
      <name val="Arial"/>
      <family val="2"/>
    </font>
    <font>
      <b/>
      <sz val="12"/>
      <color indexed="8"/>
      <name val="Arial"/>
      <family val="2"/>
    </font>
    <font>
      <b/>
      <sz val="10"/>
      <name val="Arial"/>
      <family val="2"/>
    </font>
    <font>
      <b/>
      <sz val="12"/>
      <color indexed="60"/>
      <name val="Arial"/>
      <family val="2"/>
    </font>
    <font>
      <sz val="12"/>
      <name val="Tahoma"/>
      <family val="2"/>
    </font>
    <font>
      <b/>
      <sz val="12"/>
      <name val="Tahoma"/>
      <family val="2"/>
    </font>
    <font>
      <b/>
      <sz val="16"/>
      <color indexed="8"/>
      <name val="Arial"/>
      <family val="2"/>
    </font>
    <font>
      <b/>
      <sz val="11"/>
      <color indexed="8"/>
      <name val="Arial"/>
      <family val="2"/>
    </font>
    <font>
      <b/>
      <sz val="12"/>
      <name val="Arial"/>
      <family val="2"/>
    </font>
    <font>
      <sz val="12"/>
      <name val="Arial"/>
      <family val="2"/>
    </font>
    <font>
      <sz val="9"/>
      <name val="Arial"/>
      <family val="2"/>
    </font>
    <font>
      <sz val="8"/>
      <name val="Arial"/>
      <family val="2"/>
    </font>
    <font>
      <sz val="11"/>
      <name val="Arial"/>
      <family val="2"/>
    </font>
    <font>
      <b/>
      <sz val="11"/>
      <name val="Arial"/>
      <family val="2"/>
    </font>
    <font>
      <b/>
      <sz val="9"/>
      <color indexed="8"/>
      <name val="Tahoma"/>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2"/>
      <color indexed="8"/>
      <name val="Arial"/>
      <family val="2"/>
    </font>
    <font>
      <sz val="16"/>
      <color indexed="8"/>
      <name val="Arial"/>
      <family val="2"/>
    </font>
    <font>
      <sz val="20"/>
      <color indexed="8"/>
      <name val="Arial"/>
      <family val="2"/>
    </font>
    <font>
      <sz val="22"/>
      <color indexed="8"/>
      <name val="Arial"/>
      <family val="2"/>
    </font>
    <font>
      <b/>
      <sz val="12"/>
      <name val="Calibri"/>
      <family val="2"/>
    </font>
    <font>
      <b/>
      <sz val="10"/>
      <color indexed="8"/>
      <name val="Arial"/>
      <family val="2"/>
    </font>
    <font>
      <b/>
      <sz val="14"/>
      <color indexed="8"/>
      <name val="Arial"/>
      <family val="2"/>
    </font>
    <font>
      <sz val="11"/>
      <name val="Calibri"/>
      <family val="2"/>
    </font>
    <font>
      <sz val="9"/>
      <color indexed="8"/>
      <name val="Arial"/>
      <family val="2"/>
    </font>
    <font>
      <sz val="8"/>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b/>
      <sz val="12"/>
      <color theme="1"/>
      <name val="Arial"/>
      <family val="2"/>
    </font>
    <font>
      <b/>
      <sz val="10"/>
      <color theme="1"/>
      <name val="Arial"/>
      <family val="2"/>
    </font>
    <font>
      <b/>
      <sz val="14"/>
      <color theme="1"/>
      <name val="Arial"/>
      <family val="2"/>
    </font>
    <font>
      <sz val="10"/>
      <color theme="1"/>
      <name val="Arial"/>
      <family val="2"/>
    </font>
    <font>
      <sz val="9"/>
      <color theme="1"/>
      <name val="Arial"/>
      <family val="2"/>
    </font>
    <font>
      <sz val="8"/>
      <color theme="1"/>
      <name val="Arial"/>
      <family val="2"/>
    </font>
    <font>
      <b/>
      <sz val="16"/>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49998000264167786"/>
        <bgColor indexed="64"/>
      </patternFill>
    </fill>
    <fill>
      <patternFill patternType="solid">
        <fgColor theme="3" tint="0.7999799847602844"/>
        <bgColor indexed="64"/>
      </patternFill>
    </fill>
    <fill>
      <patternFill patternType="gray0625"/>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bottom/>
    </border>
    <border>
      <left/>
      <right style="medium"/>
      <top/>
      <bottom/>
    </border>
    <border>
      <left style="medium"/>
      <right/>
      <top style="thin"/>
      <bottom style="thin"/>
    </border>
    <border>
      <left>
        <color indexed="63"/>
      </left>
      <right>
        <color indexed="63"/>
      </right>
      <top style="thin"/>
      <bottom style="thin"/>
    </border>
    <border>
      <left style="medium"/>
      <right/>
      <top/>
      <bottom style="thin"/>
    </border>
    <border>
      <left/>
      <right/>
      <top/>
      <bottom style="thin"/>
    </border>
    <border>
      <left/>
      <right style="medium"/>
      <top/>
      <bottom style="thin"/>
    </border>
    <border>
      <left style="thin"/>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medium"/>
      <right style="thin"/>
      <top style="thin"/>
      <bottom/>
    </border>
    <border>
      <left style="medium"/>
      <right style="thin"/>
      <top/>
      <bottom/>
    </border>
    <border>
      <left style="medium"/>
      <right/>
      <top style="thin"/>
      <bottom/>
    </border>
    <border>
      <left>
        <color indexed="63"/>
      </left>
      <right style="thin"/>
      <top style="thin"/>
      <bottom>
        <color indexed="63"/>
      </bottom>
    </border>
    <border>
      <left/>
      <right style="thin"/>
      <top/>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right style="medium"/>
      <top style="thin"/>
      <botto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186" fontId="4"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7" fontId="4" fillId="0" borderId="0" applyFont="0" applyFill="0" applyBorder="0" applyAlignment="0" applyProtection="0"/>
    <xf numFmtId="0" fontId="61"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21">
    <xf numFmtId="0" fontId="0" fillId="0" borderId="0" xfId="0" applyFont="1" applyAlignment="1">
      <alignment/>
    </xf>
    <xf numFmtId="0" fontId="68" fillId="0" borderId="0" xfId="0" applyFont="1" applyAlignment="1">
      <alignment horizontal="center" vertical="center" wrapText="1"/>
    </xf>
    <xf numFmtId="0" fontId="68" fillId="0" borderId="0" xfId="0" applyFont="1" applyAlignment="1">
      <alignment vertical="center" wrapText="1"/>
    </xf>
    <xf numFmtId="0" fontId="69" fillId="0" borderId="0" xfId="0" applyFont="1" applyAlignment="1">
      <alignment vertical="center" wrapText="1"/>
    </xf>
    <xf numFmtId="0" fontId="70" fillId="0" borderId="0" xfId="0" applyFont="1" applyAlignment="1">
      <alignment vertical="center" wrapText="1"/>
    </xf>
    <xf numFmtId="0" fontId="71" fillId="0" borderId="0" xfId="0" applyFont="1" applyAlignment="1">
      <alignment vertical="center" wrapText="1"/>
    </xf>
    <xf numFmtId="0" fontId="72" fillId="0" borderId="0" xfId="0" applyFont="1" applyAlignment="1">
      <alignment vertical="center" wrapText="1"/>
    </xf>
    <xf numFmtId="0" fontId="3" fillId="0" borderId="10" xfId="0" applyFont="1" applyBorder="1" applyAlignment="1">
      <alignment horizontal="lef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Border="1" applyAlignment="1">
      <alignment/>
    </xf>
    <xf numFmtId="0" fontId="73"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43" fillId="33" borderId="10" xfId="34" applyFont="1" applyFill="1" applyBorder="1" applyAlignment="1">
      <alignment horizontal="center" vertical="center" wrapText="1"/>
    </xf>
    <xf numFmtId="0" fontId="74" fillId="0" borderId="0" xfId="0" applyFont="1" applyBorder="1" applyAlignment="1">
      <alignment vertical="center"/>
    </xf>
    <xf numFmtId="0" fontId="75"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73" fillId="0" borderId="10" xfId="0" applyFont="1" applyBorder="1" applyAlignment="1">
      <alignment vertical="center" wrapText="1"/>
    </xf>
    <xf numFmtId="0" fontId="11" fillId="0" borderId="10" xfId="0" applyFont="1" applyFill="1" applyBorder="1" applyAlignment="1">
      <alignment horizontal="center" vertical="center" wrapText="1"/>
    </xf>
    <xf numFmtId="9" fontId="69" fillId="0" borderId="11" xfId="59" applyFont="1" applyBorder="1" applyAlignment="1">
      <alignment horizontal="center" vertical="center" wrapText="1"/>
    </xf>
    <xf numFmtId="9" fontId="69" fillId="0" borderId="10" xfId="59" applyFont="1" applyFill="1" applyBorder="1" applyAlignment="1">
      <alignment horizontal="center" vertical="center" wrapText="1"/>
    </xf>
    <xf numFmtId="9" fontId="69" fillId="0" borderId="10" xfId="59" applyFont="1" applyBorder="1" applyAlignment="1">
      <alignment horizontal="center" vertical="center" wrapText="1"/>
    </xf>
    <xf numFmtId="9" fontId="73" fillId="0" borderId="11" xfId="59" applyFont="1" applyBorder="1" applyAlignment="1">
      <alignment horizontal="center" vertical="center" wrapText="1"/>
    </xf>
    <xf numFmtId="0" fontId="6" fillId="0" borderId="10" xfId="0" applyFont="1" applyFill="1" applyBorder="1" applyAlignment="1">
      <alignment horizontal="center" vertical="center" wrapText="1"/>
    </xf>
    <xf numFmtId="0" fontId="46" fillId="0" borderId="0" xfId="0" applyFont="1" applyFill="1" applyAlignment="1">
      <alignment/>
    </xf>
    <xf numFmtId="0" fontId="6" fillId="0" borderId="10" xfId="0" applyFont="1" applyFill="1" applyBorder="1" applyAlignment="1">
      <alignment horizontal="center"/>
    </xf>
    <xf numFmtId="0" fontId="6" fillId="0" borderId="10" xfId="0" applyFont="1" applyFill="1" applyBorder="1" applyAlignment="1">
      <alignment horizontal="center" vertical="center"/>
    </xf>
    <xf numFmtId="0" fontId="46" fillId="0" borderId="0" xfId="0" applyFont="1" applyAlignment="1">
      <alignment/>
    </xf>
    <xf numFmtId="2" fontId="4"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76" fillId="0" borderId="10"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43" fillId="0" borderId="10" xfId="0" applyFont="1" applyBorder="1" applyAlignment="1">
      <alignment horizontal="center" vertical="center"/>
    </xf>
    <xf numFmtId="0" fontId="13" fillId="0" borderId="10" xfId="0" applyFont="1" applyBorder="1" applyAlignment="1">
      <alignment horizontal="center" vertical="center" wrapText="1"/>
    </xf>
    <xf numFmtId="9" fontId="4" fillId="0" borderId="10" xfId="59" applyFont="1" applyFill="1" applyBorder="1" applyAlignment="1">
      <alignment horizontal="center" vertical="center"/>
    </xf>
    <xf numFmtId="9" fontId="6" fillId="0" borderId="10" xfId="59" applyFont="1" applyFill="1" applyBorder="1" applyAlignment="1">
      <alignment horizontal="center" vertical="center"/>
    </xf>
    <xf numFmtId="0" fontId="6" fillId="0" borderId="12" xfId="0" applyFont="1" applyBorder="1" applyAlignment="1">
      <alignment horizontal="center" vertical="center"/>
    </xf>
    <xf numFmtId="9" fontId="6" fillId="0" borderId="10" xfId="59" applyFont="1" applyFill="1" applyBorder="1" applyAlignment="1">
      <alignment horizontal="center"/>
    </xf>
    <xf numFmtId="9" fontId="4" fillId="0" borderId="10" xfId="59" applyFont="1" applyFill="1" applyBorder="1" applyAlignment="1">
      <alignment horizontal="center" vertical="center" wrapText="1"/>
    </xf>
    <xf numFmtId="9" fontId="6" fillId="0" borderId="10" xfId="59" applyFont="1" applyFill="1" applyBorder="1" applyAlignment="1">
      <alignment horizontal="center" vertical="center" wrapText="1"/>
    </xf>
    <xf numFmtId="0" fontId="58" fillId="0" borderId="10" xfId="47" applyBorder="1" applyAlignment="1" quotePrefix="1">
      <alignment horizontal="center" vertical="center" wrapText="1"/>
    </xf>
    <xf numFmtId="0" fontId="4" fillId="0" borderId="13" xfId="56" applyFont="1" applyBorder="1" applyAlignment="1">
      <alignment vertical="center"/>
      <protection/>
    </xf>
    <xf numFmtId="0" fontId="4" fillId="0" borderId="14" xfId="56" applyFont="1" applyBorder="1" applyAlignment="1">
      <alignment vertical="center"/>
      <protection/>
    </xf>
    <xf numFmtId="0" fontId="4" fillId="0" borderId="15" xfId="56" applyFont="1" applyBorder="1" applyAlignment="1">
      <alignment vertical="center"/>
      <protection/>
    </xf>
    <xf numFmtId="0" fontId="12" fillId="0" borderId="16" xfId="56" applyFont="1" applyBorder="1" applyAlignment="1">
      <alignment vertical="center"/>
      <protection/>
    </xf>
    <xf numFmtId="0" fontId="12" fillId="0" borderId="0" xfId="56" applyFont="1" applyBorder="1" applyAlignment="1">
      <alignment vertical="center"/>
      <protection/>
    </xf>
    <xf numFmtId="0" fontId="12" fillId="0" borderId="17" xfId="56" applyFont="1" applyBorder="1" applyAlignment="1">
      <alignment vertical="center"/>
      <protection/>
    </xf>
    <xf numFmtId="0" fontId="16" fillId="0" borderId="15" xfId="56" applyFont="1" applyBorder="1" applyAlignment="1">
      <alignment vertical="center"/>
      <protection/>
    </xf>
    <xf numFmtId="0" fontId="17" fillId="0" borderId="18" xfId="56" applyFont="1" applyBorder="1" applyAlignment="1">
      <alignment horizontal="center" vertical="center"/>
      <protection/>
    </xf>
    <xf numFmtId="0" fontId="17" fillId="0" borderId="19" xfId="56" applyFont="1" applyBorder="1" applyAlignment="1">
      <alignment horizontal="center" vertical="center"/>
      <protection/>
    </xf>
    <xf numFmtId="0" fontId="16" fillId="0" borderId="0" xfId="56" applyFont="1" applyBorder="1" applyAlignment="1">
      <alignment horizontal="center" vertical="center"/>
      <protection/>
    </xf>
    <xf numFmtId="0" fontId="16" fillId="0" borderId="17" xfId="56" applyFont="1" applyBorder="1" applyAlignment="1">
      <alignment horizontal="center" vertical="center"/>
      <protection/>
    </xf>
    <xf numFmtId="0" fontId="16" fillId="0" borderId="20" xfId="56" applyFont="1" applyBorder="1" applyAlignment="1">
      <alignment horizontal="justify" vertical="center" wrapText="1"/>
      <protection/>
    </xf>
    <xf numFmtId="0" fontId="16" fillId="0" borderId="21" xfId="56" applyFont="1" applyBorder="1" applyAlignment="1">
      <alignment horizontal="justify" vertical="center" wrapText="1"/>
      <protection/>
    </xf>
    <xf numFmtId="0" fontId="16" fillId="0" borderId="21" xfId="56" applyFont="1" applyBorder="1" applyAlignment="1">
      <alignment vertical="center"/>
      <protection/>
    </xf>
    <xf numFmtId="0" fontId="16" fillId="0" borderId="21" xfId="56" applyFont="1" applyBorder="1" applyAlignment="1">
      <alignment horizontal="right" vertical="center"/>
      <protection/>
    </xf>
    <xf numFmtId="0" fontId="17" fillId="0" borderId="22" xfId="56" applyFont="1" applyBorder="1" applyAlignment="1">
      <alignment horizontal="center" vertical="center"/>
      <protection/>
    </xf>
    <xf numFmtId="0" fontId="16" fillId="0" borderId="20" xfId="56" applyFont="1" applyBorder="1" applyAlignment="1">
      <alignment horizontal="center" vertical="center" wrapText="1"/>
      <protection/>
    </xf>
    <xf numFmtId="0" fontId="16" fillId="0" borderId="21" xfId="56" applyFont="1" applyBorder="1" applyAlignment="1">
      <alignment horizontal="center" vertical="center" wrapText="1"/>
      <protection/>
    </xf>
    <xf numFmtId="0" fontId="16" fillId="0" borderId="22" xfId="56" applyFont="1" applyBorder="1" applyAlignment="1">
      <alignment horizontal="center" vertical="center" wrapText="1"/>
      <protection/>
    </xf>
    <xf numFmtId="0" fontId="16" fillId="0" borderId="20" xfId="56" applyFont="1" applyBorder="1" applyAlignment="1">
      <alignment vertical="center" wrapText="1"/>
      <protection/>
    </xf>
    <xf numFmtId="0" fontId="16" fillId="0" borderId="21" xfId="56" applyFont="1" applyBorder="1" applyAlignment="1">
      <alignment vertical="center" wrapText="1"/>
      <protection/>
    </xf>
    <xf numFmtId="0" fontId="16" fillId="0" borderId="22" xfId="56" applyFont="1" applyBorder="1" applyAlignment="1">
      <alignment vertical="center" wrapText="1"/>
      <protection/>
    </xf>
    <xf numFmtId="0" fontId="0" fillId="0" borderId="0" xfId="0" applyAlignment="1">
      <alignment horizontal="center"/>
    </xf>
    <xf numFmtId="0" fontId="0" fillId="0" borderId="10" xfId="0" applyBorder="1" applyAlignment="1">
      <alignment horizontal="center" vertical="center"/>
    </xf>
    <xf numFmtId="0" fontId="13" fillId="0" borderId="10" xfId="0" applyFont="1" applyBorder="1" applyAlignment="1">
      <alignment horizontal="left" vertical="center"/>
    </xf>
    <xf numFmtId="0" fontId="13" fillId="0" borderId="10" xfId="0" applyFont="1" applyFill="1" applyBorder="1" applyAlignment="1">
      <alignment horizontal="left" vertical="center"/>
    </xf>
    <xf numFmtId="2" fontId="76" fillId="0" borderId="10" xfId="0" applyNumberFormat="1"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0" fillId="0" borderId="0" xfId="0" applyAlignment="1">
      <alignment wrapText="1"/>
    </xf>
    <xf numFmtId="9" fontId="4" fillId="0" borderId="10" xfId="0" applyNumberFormat="1" applyFont="1" applyFill="1" applyBorder="1" applyAlignment="1">
      <alignment horizontal="center" vertical="center" wrapText="1"/>
    </xf>
    <xf numFmtId="10" fontId="4" fillId="0" borderId="10" xfId="59" applyNumberFormat="1" applyFont="1" applyFill="1" applyBorder="1" applyAlignment="1">
      <alignment horizontal="center" vertical="center" wrapText="1"/>
    </xf>
    <xf numFmtId="10" fontId="4"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0" xfId="0" applyFont="1" applyFill="1" applyBorder="1" applyAlignment="1">
      <alignment vertical="center"/>
    </xf>
    <xf numFmtId="10" fontId="6" fillId="0" borderId="10" xfId="59" applyNumberFormat="1" applyFont="1" applyFill="1" applyBorder="1" applyAlignment="1">
      <alignment horizontal="center" vertical="center" wrapText="1"/>
    </xf>
    <xf numFmtId="10" fontId="69" fillId="0" borderId="0" xfId="59" applyNumberFormat="1" applyFont="1" applyAlignment="1">
      <alignment vertical="center" wrapText="1"/>
    </xf>
    <xf numFmtId="10" fontId="46" fillId="0" borderId="0" xfId="0" applyNumberFormat="1" applyFont="1" applyFill="1" applyAlignment="1">
      <alignment/>
    </xf>
    <xf numFmtId="10" fontId="46" fillId="0" borderId="0" xfId="59" applyNumberFormat="1" applyFont="1" applyFill="1" applyAlignment="1">
      <alignment/>
    </xf>
    <xf numFmtId="0" fontId="4" fillId="0" borderId="11" xfId="0" applyFont="1" applyFill="1" applyBorder="1" applyAlignment="1">
      <alignment horizontal="center" vertical="center" wrapText="1"/>
    </xf>
    <xf numFmtId="10" fontId="6" fillId="0" borderId="10" xfId="59" applyNumberFormat="1" applyFont="1" applyFill="1" applyBorder="1" applyAlignment="1">
      <alignment horizontal="center"/>
    </xf>
    <xf numFmtId="10" fontId="4" fillId="0" borderId="10" xfId="59" applyNumberFormat="1" applyFont="1" applyFill="1" applyBorder="1" applyAlignment="1">
      <alignment horizontal="center" vertical="center"/>
    </xf>
    <xf numFmtId="10" fontId="6" fillId="0" borderId="10" xfId="59" applyNumberFormat="1" applyFont="1" applyFill="1" applyBorder="1" applyAlignment="1">
      <alignment horizontal="center" vertical="center"/>
    </xf>
    <xf numFmtId="0" fontId="73" fillId="0" borderId="0" xfId="0" applyFont="1" applyBorder="1" applyAlignment="1">
      <alignment vertical="center" wrapText="1"/>
    </xf>
    <xf numFmtId="0" fontId="6" fillId="0" borderId="0" xfId="0" applyFont="1" applyBorder="1" applyAlignment="1">
      <alignment horizontal="center" vertical="center" wrapText="1"/>
    </xf>
    <xf numFmtId="0" fontId="76" fillId="0" borderId="0" xfId="0" applyFont="1" applyBorder="1" applyAlignment="1">
      <alignment/>
    </xf>
    <xf numFmtId="0" fontId="0" fillId="0" borderId="0" xfId="0" applyBorder="1" applyAlignment="1">
      <alignment/>
    </xf>
    <xf numFmtId="10" fontId="69" fillId="0" borderId="10" xfId="59" applyNumberFormat="1" applyFont="1" applyFill="1" applyBorder="1" applyAlignment="1">
      <alignment horizontal="center" vertical="center" wrapText="1"/>
    </xf>
    <xf numFmtId="9" fontId="4" fillId="0" borderId="10" xfId="59" applyFont="1" applyFill="1" applyBorder="1" applyAlignment="1" quotePrefix="1">
      <alignment horizontal="center" vertical="center" wrapText="1"/>
    </xf>
    <xf numFmtId="9" fontId="4" fillId="34" borderId="10" xfId="59" applyFont="1" applyFill="1" applyBorder="1" applyAlignment="1">
      <alignment horizontal="center" vertical="center"/>
    </xf>
    <xf numFmtId="9" fontId="4" fillId="35" borderId="10" xfId="0" applyNumberFormat="1" applyFont="1" applyFill="1" applyBorder="1" applyAlignment="1">
      <alignment horizontal="center" vertical="center" wrapText="1"/>
    </xf>
    <xf numFmtId="9" fontId="4" fillId="3" borderId="10" xfId="59" applyFont="1" applyFill="1" applyBorder="1" applyAlignment="1">
      <alignment horizontal="center" vertical="center"/>
    </xf>
    <xf numFmtId="9" fontId="4" fillId="33"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4" fillId="16" borderId="10" xfId="0" applyFont="1" applyFill="1" applyBorder="1" applyAlignment="1">
      <alignment vertical="center" wrapText="1"/>
    </xf>
    <xf numFmtId="0" fontId="4" fillId="16" borderId="10" xfId="0" applyFont="1" applyFill="1" applyBorder="1" applyAlignment="1">
      <alignment wrapText="1"/>
    </xf>
    <xf numFmtId="10" fontId="6" fillId="0" borderId="10" xfId="0" applyNumberFormat="1" applyFont="1" applyFill="1" applyBorder="1" applyAlignment="1">
      <alignment horizontal="center" vertical="center" wrapText="1"/>
    </xf>
    <xf numFmtId="9" fontId="4" fillId="33" borderId="10" xfId="59" applyFont="1" applyFill="1" applyBorder="1" applyAlignment="1">
      <alignment horizontal="center" vertical="center"/>
    </xf>
    <xf numFmtId="10" fontId="4" fillId="33" borderId="10" xfId="0" applyNumberFormat="1" applyFont="1" applyFill="1" applyBorder="1" applyAlignment="1">
      <alignment horizontal="center" vertical="center" wrapText="1"/>
    </xf>
    <xf numFmtId="10" fontId="6" fillId="33" borderId="10" xfId="0" applyNumberFormat="1" applyFont="1" applyFill="1" applyBorder="1" applyAlignment="1">
      <alignment horizontal="center" vertical="center" wrapText="1"/>
    </xf>
    <xf numFmtId="2" fontId="4" fillId="16" borderId="10" xfId="0" applyNumberFormat="1"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10" xfId="0" applyFont="1" applyFill="1" applyBorder="1" applyAlignment="1">
      <alignment/>
    </xf>
    <xf numFmtId="0" fontId="4" fillId="16" borderId="10" xfId="0" applyFont="1" applyFill="1" applyBorder="1" applyAlignment="1">
      <alignment vertical="center"/>
    </xf>
    <xf numFmtId="10" fontId="6" fillId="16" borderId="10" xfId="0" applyNumberFormat="1" applyFont="1" applyFill="1" applyBorder="1" applyAlignment="1">
      <alignment horizontal="center" vertical="center" wrapText="1"/>
    </xf>
    <xf numFmtId="0" fontId="4" fillId="16" borderId="10" xfId="0" applyFont="1" applyFill="1" applyBorder="1" applyAlignment="1">
      <alignment horizontal="center" vertical="center"/>
    </xf>
    <xf numFmtId="194" fontId="69" fillId="0" borderId="11" xfId="59" applyNumberFormat="1" applyFont="1" applyBorder="1" applyAlignment="1">
      <alignment horizontal="center" vertical="center" wrapText="1"/>
    </xf>
    <xf numFmtId="194" fontId="73" fillId="0" borderId="11" xfId="59" applyNumberFormat="1" applyFont="1" applyBorder="1" applyAlignment="1">
      <alignment horizontal="center" vertical="center" wrapText="1"/>
    </xf>
    <xf numFmtId="194" fontId="68" fillId="0" borderId="0" xfId="59" applyNumberFormat="1" applyFont="1" applyAlignment="1">
      <alignment vertical="center" wrapText="1"/>
    </xf>
    <xf numFmtId="194" fontId="69" fillId="0" borderId="10" xfId="59" applyNumberFormat="1" applyFont="1" applyFill="1" applyBorder="1" applyAlignment="1">
      <alignment horizontal="center" vertical="center" wrapText="1"/>
    </xf>
    <xf numFmtId="9" fontId="6"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69" fillId="0" borderId="23"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3" xfId="0" applyFont="1" applyBorder="1" applyAlignment="1">
      <alignment horizontal="left" vertical="center" wrapText="1"/>
    </xf>
    <xf numFmtId="0" fontId="69" fillId="0" borderId="19" xfId="0" applyFont="1" applyBorder="1" applyAlignment="1">
      <alignment horizontal="left" vertical="center" wrapText="1"/>
    </xf>
    <xf numFmtId="0" fontId="69" fillId="0" borderId="24" xfId="0" applyFont="1" applyBorder="1" applyAlignment="1">
      <alignment horizontal="left" vertical="center" wrapText="1"/>
    </xf>
    <xf numFmtId="0" fontId="69" fillId="0" borderId="10" xfId="0" applyFont="1" applyBorder="1" applyAlignment="1">
      <alignment horizontal="center" vertical="center" wrapText="1"/>
    </xf>
    <xf numFmtId="0" fontId="77" fillId="0" borderId="23"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4"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24"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24" xfId="0" applyFont="1" applyBorder="1" applyAlignment="1">
      <alignment horizontal="center" vertical="center" wrapText="1"/>
    </xf>
    <xf numFmtId="9" fontId="69" fillId="36" borderId="23" xfId="59" applyFont="1" applyFill="1" applyBorder="1" applyAlignment="1">
      <alignment horizontal="center" vertical="center" wrapText="1"/>
    </xf>
    <xf numFmtId="9" fontId="69" fillId="36" borderId="19" xfId="59" applyFont="1" applyFill="1" applyBorder="1" applyAlignment="1">
      <alignment horizontal="center" vertical="center" wrapText="1"/>
    </xf>
    <xf numFmtId="9" fontId="69" fillId="36" borderId="24" xfId="59"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9" fillId="0" borderId="10" xfId="0" applyFont="1" applyBorder="1" applyAlignment="1">
      <alignment horizontal="left" vertical="center" wrapText="1"/>
    </xf>
    <xf numFmtId="0" fontId="4" fillId="0" borderId="1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9" fontId="6" fillId="0" borderId="12"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0" fontId="6" fillId="0" borderId="28" xfId="0" applyFont="1" applyBorder="1" applyAlignment="1">
      <alignment horizontal="center" vertical="center" wrapText="1"/>
    </xf>
    <xf numFmtId="0" fontId="6" fillId="37" borderId="10"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6" fillId="0" borderId="26" xfId="0" applyFont="1" applyFill="1" applyBorder="1" applyAlignment="1">
      <alignment horizontal="center" vertical="center" wrapText="1"/>
    </xf>
    <xf numFmtId="0" fontId="17" fillId="38" borderId="29" xfId="56" applyFont="1" applyFill="1" applyBorder="1" applyAlignment="1">
      <alignment horizontal="center" vertical="center"/>
      <protection/>
    </xf>
    <xf numFmtId="0" fontId="17" fillId="38" borderId="14" xfId="56" applyFont="1" applyFill="1" applyBorder="1" applyAlignment="1">
      <alignment horizontal="center" vertical="center"/>
      <protection/>
    </xf>
    <xf numFmtId="0" fontId="17" fillId="38" borderId="30" xfId="56" applyFont="1" applyFill="1" applyBorder="1" applyAlignment="1">
      <alignment horizontal="center" vertical="center"/>
      <protection/>
    </xf>
    <xf numFmtId="0" fontId="17" fillId="38" borderId="20" xfId="56" applyFont="1" applyFill="1" applyBorder="1" applyAlignment="1">
      <alignment horizontal="center" vertical="center"/>
      <protection/>
    </xf>
    <xf numFmtId="0" fontId="17" fillId="38" borderId="21" xfId="56" applyFont="1" applyFill="1" applyBorder="1" applyAlignment="1">
      <alignment horizontal="center" vertical="center"/>
      <protection/>
    </xf>
    <xf numFmtId="0" fontId="17" fillId="38" borderId="31" xfId="56" applyFont="1" applyFill="1" applyBorder="1" applyAlignment="1">
      <alignment horizontal="center" vertical="center"/>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wrapText="1"/>
    </xf>
    <xf numFmtId="0" fontId="0" fillId="0" borderId="19" xfId="0" applyBorder="1" applyAlignment="1">
      <alignment horizontal="left" vertical="center"/>
    </xf>
    <xf numFmtId="0" fontId="0" fillId="0" borderId="32" xfId="0" applyBorder="1" applyAlignment="1">
      <alignment horizontal="left" vertical="center"/>
    </xf>
    <xf numFmtId="0" fontId="0" fillId="0" borderId="19" xfId="0" applyBorder="1" applyAlignment="1">
      <alignment horizontal="center" vertical="center"/>
    </xf>
    <xf numFmtId="0" fontId="0" fillId="0" borderId="32" xfId="0" applyBorder="1" applyAlignment="1">
      <alignment horizontal="center" vertical="center"/>
    </xf>
    <xf numFmtId="0" fontId="17" fillId="38" borderId="33" xfId="56" applyFont="1" applyFill="1" applyBorder="1" applyAlignment="1">
      <alignment horizontal="center" vertical="center"/>
      <protection/>
    </xf>
    <xf numFmtId="0" fontId="17" fillId="38" borderId="34" xfId="56" applyFont="1" applyFill="1" applyBorder="1" applyAlignment="1">
      <alignment horizontal="center" vertical="center"/>
      <protection/>
    </xf>
    <xf numFmtId="0" fontId="17" fillId="38" borderId="35" xfId="56" applyFont="1" applyFill="1" applyBorder="1" applyAlignment="1">
      <alignment horizontal="center" vertical="center"/>
      <protection/>
    </xf>
    <xf numFmtId="0" fontId="0" fillId="33" borderId="36" xfId="0" applyFill="1" applyBorder="1" applyAlignment="1">
      <alignment horizontal="center" wrapText="1"/>
    </xf>
    <xf numFmtId="0" fontId="0" fillId="33" borderId="37" xfId="0" applyFill="1" applyBorder="1" applyAlignment="1">
      <alignment horizontal="center" wrapText="1"/>
    </xf>
    <xf numFmtId="10" fontId="16" fillId="0" borderId="18" xfId="56" applyNumberFormat="1" applyFont="1" applyBorder="1" applyAlignment="1">
      <alignment horizontal="center" vertical="center" wrapText="1"/>
      <protection/>
    </xf>
    <xf numFmtId="10" fontId="16" fillId="0" borderId="19" xfId="56" applyNumberFormat="1" applyFont="1" applyBorder="1" applyAlignment="1">
      <alignment horizontal="center" vertical="center" wrapText="1"/>
      <protection/>
    </xf>
    <xf numFmtId="0" fontId="16" fillId="0" borderId="10" xfId="56" applyFont="1" applyBorder="1" applyAlignment="1">
      <alignment horizontal="center" vertical="center" wrapText="1"/>
      <protection/>
    </xf>
    <xf numFmtId="0" fontId="16" fillId="0" borderId="38" xfId="56" applyFont="1" applyBorder="1" applyAlignment="1">
      <alignment horizontal="center" vertical="center" wrapText="1"/>
      <protection/>
    </xf>
    <xf numFmtId="0" fontId="17" fillId="38" borderId="18" xfId="56" applyFont="1" applyFill="1" applyBorder="1" applyAlignment="1">
      <alignment horizontal="center" vertical="center"/>
      <protection/>
    </xf>
    <xf numFmtId="0" fontId="17" fillId="38" borderId="19" xfId="56" applyFont="1" applyFill="1" applyBorder="1" applyAlignment="1">
      <alignment horizontal="center" vertical="center"/>
      <protection/>
    </xf>
    <xf numFmtId="0" fontId="17" fillId="38" borderId="24" xfId="56" applyFont="1" applyFill="1" applyBorder="1" applyAlignment="1">
      <alignment horizontal="center" vertical="center"/>
      <protection/>
    </xf>
    <xf numFmtId="0" fontId="17" fillId="38" borderId="23" xfId="56" applyFont="1" applyFill="1" applyBorder="1" applyAlignment="1">
      <alignment horizontal="center" vertical="center"/>
      <protection/>
    </xf>
    <xf numFmtId="0" fontId="17" fillId="38" borderId="32" xfId="56" applyFont="1" applyFill="1" applyBorder="1" applyAlignment="1">
      <alignment horizontal="center" vertical="center"/>
      <protection/>
    </xf>
    <xf numFmtId="9" fontId="16" fillId="0" borderId="18" xfId="56" applyNumberFormat="1" applyFont="1" applyBorder="1" applyAlignment="1">
      <alignment horizontal="center" vertical="center" wrapText="1"/>
      <protection/>
    </xf>
    <xf numFmtId="0" fontId="16" fillId="0" borderId="19" xfId="56" applyFont="1" applyBorder="1" applyAlignment="1">
      <alignment horizontal="center" vertical="center" wrapText="1"/>
      <protection/>
    </xf>
    <xf numFmtId="0" fontId="16" fillId="0" borderId="24" xfId="56" applyFont="1" applyBorder="1" applyAlignment="1">
      <alignment horizontal="center" vertical="center" wrapText="1"/>
      <protection/>
    </xf>
    <xf numFmtId="9" fontId="16" fillId="0" borderId="23" xfId="56" applyNumberFormat="1" applyFont="1" applyBorder="1" applyAlignment="1">
      <alignment horizontal="center" vertical="center" wrapText="1"/>
      <protection/>
    </xf>
    <xf numFmtId="0" fontId="16" fillId="0" borderId="32" xfId="56" applyFont="1" applyBorder="1" applyAlignment="1">
      <alignment horizontal="center" vertical="center" wrapText="1"/>
      <protection/>
    </xf>
    <xf numFmtId="0" fontId="16" fillId="0" borderId="12" xfId="56" applyFont="1" applyBorder="1" applyAlignment="1">
      <alignment horizontal="center" vertical="center" wrapText="1"/>
      <protection/>
    </xf>
    <xf numFmtId="0" fontId="17" fillId="38" borderId="12" xfId="56" applyFont="1" applyFill="1" applyBorder="1" applyAlignment="1">
      <alignment horizontal="center" vertical="center"/>
      <protection/>
    </xf>
    <xf numFmtId="0" fontId="17" fillId="38" borderId="10" xfId="56" applyFont="1" applyFill="1" applyBorder="1" applyAlignment="1">
      <alignment horizontal="center" vertical="center"/>
      <protection/>
    </xf>
    <xf numFmtId="0" fontId="17" fillId="38" borderId="23" xfId="56" applyFont="1" applyFill="1" applyBorder="1" applyAlignment="1">
      <alignment horizontal="center" vertical="center" wrapText="1"/>
      <protection/>
    </xf>
    <xf numFmtId="0" fontId="17" fillId="38" borderId="19" xfId="56" applyFont="1" applyFill="1" applyBorder="1" applyAlignment="1">
      <alignment horizontal="center" vertical="center" wrapText="1"/>
      <protection/>
    </xf>
    <xf numFmtId="0" fontId="17" fillId="38" borderId="32" xfId="56" applyFont="1" applyFill="1" applyBorder="1" applyAlignment="1">
      <alignment horizontal="center" vertical="center" wrapText="1"/>
      <protection/>
    </xf>
    <xf numFmtId="0" fontId="16" fillId="0" borderId="12" xfId="56" applyFont="1" applyBorder="1" applyAlignment="1">
      <alignment horizontal="left" vertical="center" wrapText="1"/>
      <protection/>
    </xf>
    <xf numFmtId="0" fontId="16" fillId="0" borderId="10" xfId="56" applyFont="1" applyBorder="1" applyAlignment="1">
      <alignment horizontal="left" vertical="center" wrapText="1"/>
      <protection/>
    </xf>
    <xf numFmtId="9" fontId="16" fillId="0" borderId="10" xfId="56" applyNumberFormat="1" applyFont="1" applyBorder="1" applyAlignment="1">
      <alignment horizontal="center" vertical="center" wrapText="1"/>
      <protection/>
    </xf>
    <xf numFmtId="0" fontId="17" fillId="39" borderId="12" xfId="56" applyFont="1" applyFill="1" applyBorder="1" applyAlignment="1">
      <alignment horizontal="center" vertical="center"/>
      <protection/>
    </xf>
    <xf numFmtId="0" fontId="17" fillId="39" borderId="10" xfId="56" applyFont="1" applyFill="1" applyBorder="1" applyAlignment="1">
      <alignment horizontal="center" vertical="center"/>
      <protection/>
    </xf>
    <xf numFmtId="0" fontId="17" fillId="39" borderId="23" xfId="56" applyFont="1" applyFill="1" applyBorder="1" applyAlignment="1">
      <alignment horizontal="center" vertical="center"/>
      <protection/>
    </xf>
    <xf numFmtId="0" fontId="17" fillId="39" borderId="19" xfId="56" applyFont="1" applyFill="1" applyBorder="1" applyAlignment="1">
      <alignment horizontal="center" vertical="center"/>
      <protection/>
    </xf>
    <xf numFmtId="0" fontId="17" fillId="39" borderId="32" xfId="56" applyFont="1" applyFill="1" applyBorder="1" applyAlignment="1">
      <alignment horizontal="center" vertical="center"/>
      <protection/>
    </xf>
    <xf numFmtId="0" fontId="16" fillId="40" borderId="13" xfId="56" applyFont="1" applyFill="1" applyBorder="1" applyAlignment="1">
      <alignment horizontal="center" vertical="center" wrapText="1"/>
      <protection/>
    </xf>
    <xf numFmtId="0" fontId="16" fillId="40" borderId="14" xfId="56" applyFont="1" applyFill="1" applyBorder="1" applyAlignment="1">
      <alignment horizontal="center" vertical="center" wrapText="1"/>
      <protection/>
    </xf>
    <xf numFmtId="0" fontId="16" fillId="40" borderId="39" xfId="56" applyFont="1" applyFill="1" applyBorder="1" applyAlignment="1">
      <alignment horizontal="center" vertical="center" wrapText="1"/>
      <protection/>
    </xf>
    <xf numFmtId="0" fontId="4" fillId="0" borderId="40" xfId="56" applyFont="1" applyBorder="1" applyAlignment="1">
      <alignment horizontal="center" vertical="center"/>
      <protection/>
    </xf>
    <xf numFmtId="0" fontId="4" fillId="0" borderId="41" xfId="56" applyFont="1" applyBorder="1" applyAlignment="1">
      <alignment horizontal="center" vertical="center"/>
      <protection/>
    </xf>
    <xf numFmtId="0" fontId="14" fillId="0" borderId="41" xfId="56" applyFont="1" applyBorder="1" applyAlignment="1">
      <alignment horizontal="center" vertical="center" wrapText="1"/>
      <protection/>
    </xf>
    <xf numFmtId="0" fontId="14" fillId="0" borderId="41" xfId="56" applyFont="1" applyBorder="1" applyAlignment="1">
      <alignment horizontal="center" vertical="center"/>
      <protection/>
    </xf>
    <xf numFmtId="0" fontId="15" fillId="0" borderId="42" xfId="56" applyFont="1" applyBorder="1" applyAlignment="1">
      <alignment horizontal="left" vertical="center" wrapText="1"/>
      <protection/>
    </xf>
    <xf numFmtId="0" fontId="15" fillId="0" borderId="43" xfId="56" applyFont="1" applyBorder="1" applyAlignment="1">
      <alignment horizontal="left" vertical="center"/>
      <protection/>
    </xf>
    <xf numFmtId="0" fontId="15" fillId="0" borderId="44" xfId="56" applyFont="1" applyBorder="1" applyAlignment="1">
      <alignment horizontal="left" vertical="center"/>
      <protection/>
    </xf>
    <xf numFmtId="0" fontId="4" fillId="0" borderId="45" xfId="56" applyFont="1" applyBorder="1" applyAlignment="1">
      <alignment horizontal="center" vertical="center"/>
      <protection/>
    </xf>
    <xf numFmtId="0" fontId="17" fillId="39" borderId="18" xfId="56" applyFont="1" applyFill="1" applyBorder="1" applyAlignment="1">
      <alignment horizontal="left" vertical="center"/>
      <protection/>
    </xf>
    <xf numFmtId="0" fontId="17" fillId="39" borderId="19" xfId="56" applyFont="1" applyFill="1" applyBorder="1" applyAlignment="1">
      <alignment horizontal="left" vertical="center"/>
      <protection/>
    </xf>
    <xf numFmtId="0" fontId="17" fillId="39" borderId="24" xfId="56" applyFont="1" applyFill="1" applyBorder="1" applyAlignment="1">
      <alignment horizontal="left" vertical="center"/>
      <protection/>
    </xf>
    <xf numFmtId="0" fontId="16" fillId="0" borderId="23" xfId="56" applyFont="1" applyBorder="1" applyAlignment="1">
      <alignment horizontal="left" vertical="center"/>
      <protection/>
    </xf>
    <xf numFmtId="0" fontId="16" fillId="0" borderId="19" xfId="56" applyFont="1" applyBorder="1" applyAlignment="1">
      <alignment horizontal="left" vertical="center"/>
      <protection/>
    </xf>
    <xf numFmtId="0" fontId="16" fillId="0" borderId="32" xfId="56" applyFont="1" applyBorder="1" applyAlignment="1">
      <alignment horizontal="left" vertical="center"/>
      <protection/>
    </xf>
    <xf numFmtId="9" fontId="16" fillId="0" borderId="10" xfId="59" applyFont="1" applyBorder="1" applyAlignment="1">
      <alignment horizontal="center" vertical="center" wrapText="1"/>
    </xf>
    <xf numFmtId="9" fontId="16" fillId="0" borderId="38" xfId="59" applyFont="1" applyBorder="1" applyAlignment="1">
      <alignment horizontal="center" vertical="center" wrapText="1"/>
    </xf>
    <xf numFmtId="0" fontId="0" fillId="0" borderId="24" xfId="0" applyBorder="1" applyAlignment="1">
      <alignment horizontal="left"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3" xfId="57"/>
    <cellStyle name="Notas" xfId="58"/>
    <cellStyle name="Percent" xfId="59"/>
    <cellStyle name="Porcentual 2" xfId="60"/>
    <cellStyle name="Porcentual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647700</xdr:colOff>
      <xdr:row>0</xdr:row>
      <xdr:rowOff>104775</xdr:rowOff>
    </xdr:from>
    <xdr:to>
      <xdr:col>15</xdr:col>
      <xdr:colOff>666750</xdr:colOff>
      <xdr:row>0</xdr:row>
      <xdr:rowOff>1533525</xdr:rowOff>
    </xdr:to>
    <xdr:pic>
      <xdr:nvPicPr>
        <xdr:cNvPr id="1" name="Picture 31"/>
        <xdr:cNvPicPr preferRelativeResize="1">
          <a:picLocks noChangeAspect="1"/>
        </xdr:cNvPicPr>
      </xdr:nvPicPr>
      <xdr:blipFill>
        <a:blip r:embed="rId1"/>
        <a:stretch>
          <a:fillRect/>
        </a:stretch>
      </xdr:blipFill>
      <xdr:spPr>
        <a:xfrm>
          <a:off x="20097750" y="104775"/>
          <a:ext cx="1362075" cy="1428750"/>
        </a:xfrm>
        <a:prstGeom prst="rect">
          <a:avLst/>
        </a:prstGeom>
        <a:noFill/>
        <a:ln w="9525" cmpd="sng">
          <a:noFill/>
        </a:ln>
      </xdr:spPr>
    </xdr:pic>
    <xdr:clientData/>
  </xdr:twoCellAnchor>
  <xdr:twoCellAnchor>
    <xdr:from>
      <xdr:col>0</xdr:col>
      <xdr:colOff>180975</xdr:colOff>
      <xdr:row>0</xdr:row>
      <xdr:rowOff>66675</xdr:rowOff>
    </xdr:from>
    <xdr:to>
      <xdr:col>0</xdr:col>
      <xdr:colOff>1438275</xdr:colOff>
      <xdr:row>0</xdr:row>
      <xdr:rowOff>1400175</xdr:rowOff>
    </xdr:to>
    <xdr:pic>
      <xdr:nvPicPr>
        <xdr:cNvPr id="2" name="Picture 1" descr="Escudo Bogotá_sds_color"/>
        <xdr:cNvPicPr preferRelativeResize="1">
          <a:picLocks noChangeAspect="1"/>
        </xdr:cNvPicPr>
      </xdr:nvPicPr>
      <xdr:blipFill>
        <a:blip r:embed="rId2"/>
        <a:stretch>
          <a:fillRect/>
        </a:stretch>
      </xdr:blipFill>
      <xdr:spPr>
        <a:xfrm>
          <a:off x="180975" y="66675"/>
          <a:ext cx="12573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0</xdr:col>
      <xdr:colOff>1419225</xdr:colOff>
      <xdr:row>0</xdr:row>
      <xdr:rowOff>1390650</xdr:rowOff>
    </xdr:to>
    <xdr:pic>
      <xdr:nvPicPr>
        <xdr:cNvPr id="1" name="Picture 1" descr="Escudo Bogotá_sds_color"/>
        <xdr:cNvPicPr preferRelativeResize="1">
          <a:picLocks noChangeAspect="1"/>
        </xdr:cNvPicPr>
      </xdr:nvPicPr>
      <xdr:blipFill>
        <a:blip r:embed="rId1"/>
        <a:stretch>
          <a:fillRect/>
        </a:stretch>
      </xdr:blipFill>
      <xdr:spPr>
        <a:xfrm>
          <a:off x="219075" y="104775"/>
          <a:ext cx="1200150" cy="1285875"/>
        </a:xfrm>
        <a:prstGeom prst="rect">
          <a:avLst/>
        </a:prstGeom>
        <a:noFill/>
        <a:ln w="9525" cmpd="sng">
          <a:noFill/>
        </a:ln>
      </xdr:spPr>
    </xdr:pic>
    <xdr:clientData/>
  </xdr:twoCellAnchor>
  <xdr:twoCellAnchor editAs="oneCell">
    <xdr:from>
      <xdr:col>16</xdr:col>
      <xdr:colOff>371475</xdr:colOff>
      <xdr:row>0</xdr:row>
      <xdr:rowOff>57150</xdr:rowOff>
    </xdr:from>
    <xdr:to>
      <xdr:col>16</xdr:col>
      <xdr:colOff>1628775</xdr:colOff>
      <xdr:row>0</xdr:row>
      <xdr:rowOff>1362075</xdr:rowOff>
    </xdr:to>
    <xdr:pic>
      <xdr:nvPicPr>
        <xdr:cNvPr id="2" name="Picture 31"/>
        <xdr:cNvPicPr preferRelativeResize="1">
          <a:picLocks noChangeAspect="1"/>
        </xdr:cNvPicPr>
      </xdr:nvPicPr>
      <xdr:blipFill>
        <a:blip r:embed="rId2"/>
        <a:stretch>
          <a:fillRect/>
        </a:stretch>
      </xdr:blipFill>
      <xdr:spPr>
        <a:xfrm>
          <a:off x="15135225" y="57150"/>
          <a:ext cx="1257300"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xdr:row>
      <xdr:rowOff>38100</xdr:rowOff>
    </xdr:from>
    <xdr:to>
      <xdr:col>2</xdr:col>
      <xdr:colOff>371475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04825" y="104775"/>
          <a:ext cx="771525" cy="790575"/>
        </a:xfrm>
        <a:prstGeom prst="rect">
          <a:avLst/>
        </a:prstGeom>
        <a:noFill/>
        <a:ln w="9525" cmpd="sng">
          <a:noFill/>
        </a:ln>
      </xdr:spPr>
    </xdr:pic>
    <xdr:clientData/>
  </xdr:twoCellAnchor>
  <xdr:twoCellAnchor>
    <xdr:from>
      <xdr:col>12</xdr:col>
      <xdr:colOff>228600</xdr:colOff>
      <xdr:row>1</xdr:row>
      <xdr:rowOff>66675</xdr:rowOff>
    </xdr:from>
    <xdr:to>
      <xdr:col>13</xdr:col>
      <xdr:colOff>371475</xdr:colOff>
      <xdr:row>1</xdr:row>
      <xdr:rowOff>838200</xdr:rowOff>
    </xdr:to>
    <xdr:pic>
      <xdr:nvPicPr>
        <xdr:cNvPr id="2" name="Picture 387" descr="LOGO SISTEMA INTEGRADO"/>
        <xdr:cNvPicPr preferRelativeResize="1">
          <a:picLocks noChangeAspect="1"/>
        </xdr:cNvPicPr>
      </xdr:nvPicPr>
      <xdr:blipFill>
        <a:blip r:embed="rId2"/>
        <a:stretch>
          <a:fillRect/>
        </a:stretch>
      </xdr:blipFill>
      <xdr:spPr>
        <a:xfrm>
          <a:off x="7324725" y="133350"/>
          <a:ext cx="762000"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TO%201388255-2020\20-04%20ABRIL\OBLIGACION%2010\POGD\Formulaci&#243;n%20POGD%20DIyT.17.02.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CIÓN PGDI - I"/>
      <sheetName val="FORMULACIÓN PGDI - III."/>
      <sheetName val="HV M1"/>
      <sheetName val="HV M2"/>
      <sheetName val="HV M3"/>
      <sheetName val="HV M4"/>
      <sheetName val="HV M5"/>
      <sheetName val="HV M6"/>
    </sheetNames>
    <sheetDataSet>
      <sheetData sheetId="0">
        <row r="4">
          <cell r="A4" t="str">
            <v>3. Mejorar la calidad y eficiencia en la prestación de los servicios de salud a través de la actualización y modernización de la infraestructura física, la innovación tecnológica y de las comunicaciones de Secretaría Distrital de Salud y las instituciones</v>
          </cell>
          <cell r="B4" t="str">
            <v>Evaluar el 100% de los requerimientos de infraestructura y dotación hospitalaria</v>
          </cell>
          <cell r="J4">
            <v>1</v>
          </cell>
        </row>
        <row r="5">
          <cell r="A5" t="str">
            <v>3. Mejorar la calidad y eficiencia en la prestación de los servicios de salud a través de la actualización y modernización de la infraestructura física, la innovación tecnológica y de las comunicaciones de Secretaría Distrital de Salud y las instituciones</v>
          </cell>
          <cell r="B5" t="str">
            <v>Realizar acciones necesarias para la actualización del Plan Maestro de Equipamientos en Salud (PMES) incluyendo informes de seguimiento trimestral</v>
          </cell>
          <cell r="C5" t="str">
            <v>Cumplir con  los informes de seguimiento trimestrales</v>
          </cell>
          <cell r="J5">
            <v>1</v>
          </cell>
        </row>
        <row r="6">
          <cell r="A6" t="str">
            <v>3. Mejorar la calidad y eficiencia en la prestación de los servicios de salud a través de la actualización y modernización de la infraestructura física, la innovación tecnológica y de las comunicaciones de Secretaría Distrital de Salud y las instituciones</v>
          </cell>
          <cell r="B6" t="str">
            <v>Adelantar las acciones tendientes para mejorar el desarrollo de los proyectos de infraestructura y dotación hospitalaria priorizados para la vigencia 2020</v>
          </cell>
          <cell r="C6" t="str">
            <v>Proyectos mejorados de Infraestructura y dotación hospitalaria, priorizados para la vigencia 2020</v>
          </cell>
          <cell r="J6">
            <v>1</v>
          </cell>
        </row>
        <row r="7">
          <cell r="A7" t="str">
            <v>3. Mejorar la calidad y eficiencia en la prestación de los servicios de salud a través de la actualización y modernización de la infraestructura física, la innovación tecnológica y de las comunicaciones de Secretaría Distrital de Salud y las instituciones</v>
          </cell>
          <cell r="B7" t="str">
            <v>Formular el piloto de la propuesta del repositorio de información digital  de la Dirección de Infraestructura y Tecnología que integre la información asociada a la gestión en el componente de contratos y/o convenios en ejecución.</v>
          </cell>
          <cell r="C7" t="str">
            <v>Porcentaje de avance en la creación del repositorio de información digital</v>
          </cell>
          <cell r="J7">
            <v>1</v>
          </cell>
        </row>
        <row r="8">
          <cell r="A8" t="str">
            <v>5. Fortalecer los procesos que soporten la gestión misional y estratégica de la entidad, mediante acciones que promuevan la administración transparente de los recursos, la gestión institucional, el ejercicio de la gobernanza y la corresponsabilidad social</v>
          </cell>
          <cell r="B8" t="str">
            <v>Realizar las acciones necesarias para el Mantenimiento y Sostenibilidad del Sistema de Gestión de la SDS</v>
          </cell>
          <cell r="C8" t="str">
            <v>Acciones necesarias para el Mantenimiento y Sostenibilidad del del Sistema de Gestión de la SDS realizadas.</v>
          </cell>
          <cell r="J8">
            <v>1</v>
          </cell>
        </row>
        <row r="9">
          <cell r="A9" t="str">
            <v>5. Fortalecer los procesos que soporten la gestión misional y estratégica de la entidad, mediante acciones que promuevan la administración transparente de los recursos, la gestión institucional, el ejercicio de la gobernanza y la corresponsabilidad social</v>
          </cell>
          <cell r="B9" t="str">
            <v>Realizar las acciones para el desarrollo de los componentes deTransparencia, acceso a la información y lucha contra la corrupción.</v>
          </cell>
          <cell r="C9" t="str">
            <v>Acciones para el desarrollo de los componentes deTransparencia, acceso a la información y lucha contra la corrupción realizadas</v>
          </cell>
          <cell r="J9">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S10"/>
  <sheetViews>
    <sheetView showGridLines="0" tabSelected="1" view="pageBreakPreview" zoomScale="70" zoomScaleNormal="60" zoomScaleSheetLayoutView="70" zoomScalePageLayoutView="54" workbookViewId="0" topLeftCell="A1">
      <selection activeCell="A1" sqref="A1"/>
    </sheetView>
  </sheetViews>
  <sheetFormatPr defaultColWidth="11.421875" defaultRowHeight="15"/>
  <cols>
    <col min="1" max="1" width="24.28125" style="2" customWidth="1"/>
    <col min="2" max="3" width="19.8515625" style="2" customWidth="1"/>
    <col min="4" max="4" width="17.140625" style="2" bestFit="1" customWidth="1"/>
    <col min="5" max="6" width="18.8515625" style="2" bestFit="1" customWidth="1"/>
    <col min="7" max="7" width="17.7109375" style="2" customWidth="1"/>
    <col min="8" max="8" width="26.140625" style="2" customWidth="1"/>
    <col min="9" max="9" width="18.8515625" style="2" bestFit="1" customWidth="1"/>
    <col min="10" max="10" width="17.00390625" style="2" customWidth="1"/>
    <col min="11" max="11" width="30.8515625" style="2" bestFit="1" customWidth="1"/>
    <col min="12" max="12" width="20.421875" style="2" customWidth="1"/>
    <col min="13" max="13" width="18.421875" style="2" customWidth="1"/>
    <col min="14" max="14" width="23.421875" style="2" bestFit="1" customWidth="1"/>
    <col min="15" max="15" width="20.140625" style="2" bestFit="1" customWidth="1"/>
    <col min="16" max="16" width="18.421875" style="2" customWidth="1"/>
    <col min="17" max="18" width="11.421875" style="2" customWidth="1"/>
    <col min="19" max="19" width="13.8515625" style="2" bestFit="1" customWidth="1"/>
    <col min="20" max="68" width="11.421875" style="2" customWidth="1"/>
    <col min="69" max="70" width="0" style="2" hidden="1" customWidth="1"/>
    <col min="71" max="16384" width="11.421875" style="2" customWidth="1"/>
  </cols>
  <sheetData>
    <row r="1" spans="1:16" s="1" customFormat="1" ht="126.75" customHeight="1">
      <c r="A1" s="12"/>
      <c r="B1" s="118" t="s">
        <v>27</v>
      </c>
      <c r="C1" s="119"/>
      <c r="D1" s="119"/>
      <c r="E1" s="119"/>
      <c r="F1" s="119"/>
      <c r="G1" s="119"/>
      <c r="H1" s="119"/>
      <c r="I1" s="119"/>
      <c r="J1" s="119"/>
      <c r="K1" s="120"/>
      <c r="L1" s="121" t="s">
        <v>32</v>
      </c>
      <c r="M1" s="122"/>
      <c r="N1" s="123"/>
      <c r="O1" s="124"/>
      <c r="P1" s="124"/>
    </row>
    <row r="2" spans="1:16" s="1" customFormat="1" ht="36">
      <c r="A2" s="15" t="s">
        <v>28</v>
      </c>
      <c r="B2" s="125" t="s">
        <v>185</v>
      </c>
      <c r="C2" s="126"/>
      <c r="D2" s="126"/>
      <c r="E2" s="126"/>
      <c r="F2" s="126"/>
      <c r="G2" s="126"/>
      <c r="H2" s="126"/>
      <c r="I2" s="126"/>
      <c r="J2" s="126"/>
      <c r="K2" s="127"/>
      <c r="L2" s="15" t="s">
        <v>26</v>
      </c>
      <c r="M2" s="128" t="s">
        <v>200</v>
      </c>
      <c r="N2" s="129"/>
      <c r="O2" s="129"/>
      <c r="P2" s="130"/>
    </row>
    <row r="3" spans="1:71" s="4" customFormat="1" ht="65.25" customHeight="1">
      <c r="A3" s="8" t="s">
        <v>13</v>
      </c>
      <c r="B3" s="9" t="s">
        <v>12</v>
      </c>
      <c r="C3" s="16" t="s">
        <v>29</v>
      </c>
      <c r="D3" s="18" t="s">
        <v>30</v>
      </c>
      <c r="E3" s="8" t="s">
        <v>10</v>
      </c>
      <c r="F3" s="8" t="s">
        <v>11</v>
      </c>
      <c r="G3" s="8" t="s">
        <v>22</v>
      </c>
      <c r="H3" s="8" t="s">
        <v>18</v>
      </c>
      <c r="I3" s="8" t="s">
        <v>17</v>
      </c>
      <c r="J3" s="8" t="s">
        <v>23</v>
      </c>
      <c r="K3" s="8" t="s">
        <v>19</v>
      </c>
      <c r="L3" s="8" t="s">
        <v>20</v>
      </c>
      <c r="M3" s="8" t="s">
        <v>24</v>
      </c>
      <c r="N3" s="8" t="s">
        <v>25</v>
      </c>
      <c r="O3" s="8" t="s">
        <v>21</v>
      </c>
      <c r="P3" s="8" t="s">
        <v>7</v>
      </c>
      <c r="BQ3" s="5" t="s">
        <v>2</v>
      </c>
      <c r="BR3" s="7" t="s">
        <v>0</v>
      </c>
      <c r="BS3" s="6"/>
    </row>
    <row r="4" spans="1:70" s="3" customFormat="1" ht="78.75">
      <c r="A4" s="11" t="s">
        <v>85</v>
      </c>
      <c r="B4" s="44" t="s">
        <v>89</v>
      </c>
      <c r="C4" s="17" t="s">
        <v>88</v>
      </c>
      <c r="D4" s="22">
        <v>0.24</v>
      </c>
      <c r="E4" s="20">
        <f>2!D12</f>
        <v>0.25</v>
      </c>
      <c r="F4" s="19">
        <f>2!E12</f>
        <v>0.25</v>
      </c>
      <c r="G4" s="20">
        <f>2!F12</f>
        <v>0.25</v>
      </c>
      <c r="H4" s="19">
        <f>2!G12</f>
        <v>0.25</v>
      </c>
      <c r="I4" s="93">
        <f>2!H12</f>
        <v>0.24750000000000003</v>
      </c>
      <c r="J4" s="19">
        <f>2!I12</f>
        <v>0.25</v>
      </c>
      <c r="K4" s="93">
        <f>2!J12</f>
        <v>0.25250000000000006</v>
      </c>
      <c r="L4" s="19">
        <f>2!K12</f>
        <v>0.2492</v>
      </c>
      <c r="M4" s="20">
        <f>2!L12</f>
        <v>0.25</v>
      </c>
      <c r="N4" s="19">
        <f>2!M12</f>
        <v>0.25329999999999997</v>
      </c>
      <c r="O4" s="20">
        <f>2!N12</f>
        <v>0.25</v>
      </c>
      <c r="P4" s="19">
        <f aca="true" t="shared" si="0" ref="P4:P9">+(F4+I4+L4+O4)*D4</f>
        <v>0.239208</v>
      </c>
      <c r="R4" s="82">
        <f aca="true" t="shared" si="1" ref="R4:R9">(E4+H4)*D4</f>
        <v>0.12</v>
      </c>
      <c r="BQ4" s="5"/>
      <c r="BR4" s="7"/>
    </row>
    <row r="5" spans="1:70" s="3" customFormat="1" ht="141.75">
      <c r="A5" s="11" t="s">
        <v>86</v>
      </c>
      <c r="B5" s="44" t="s">
        <v>90</v>
      </c>
      <c r="C5" s="17" t="s">
        <v>88</v>
      </c>
      <c r="D5" s="22">
        <v>0.16</v>
      </c>
      <c r="E5" s="20">
        <f>2!D21</f>
        <v>0.39</v>
      </c>
      <c r="F5" s="20">
        <f>2!E21</f>
        <v>0.29000000000000004</v>
      </c>
      <c r="G5" s="20">
        <f>2!F21</f>
        <v>0.17</v>
      </c>
      <c r="H5" s="20">
        <f>2!G21</f>
        <v>0.27</v>
      </c>
      <c r="I5" s="20">
        <f>2!H21</f>
        <v>0.22000000000000003</v>
      </c>
      <c r="J5" s="20">
        <f>2!I21</f>
        <v>0.28</v>
      </c>
      <c r="K5" s="20">
        <f>2!J21</f>
        <v>0.33</v>
      </c>
      <c r="L5" s="20">
        <f>2!K21</f>
        <v>0.33</v>
      </c>
      <c r="M5" s="20">
        <f>2!L21</f>
        <v>0.16</v>
      </c>
      <c r="N5" s="20">
        <f>2!M21</f>
        <v>0.16</v>
      </c>
      <c r="O5" s="20">
        <f>2!N21</f>
        <v>0.16</v>
      </c>
      <c r="P5" s="19">
        <f t="shared" si="0"/>
        <v>0.16</v>
      </c>
      <c r="R5" s="82">
        <f t="shared" si="1"/>
        <v>0.10560000000000001</v>
      </c>
      <c r="BQ5" s="5"/>
      <c r="BR5" s="7"/>
    </row>
    <row r="6" spans="1:71" ht="157.5">
      <c r="A6" s="11" t="s">
        <v>87</v>
      </c>
      <c r="B6" s="44" t="s">
        <v>91</v>
      </c>
      <c r="C6" s="17" t="s">
        <v>88</v>
      </c>
      <c r="D6" s="22">
        <v>0.24</v>
      </c>
      <c r="E6" s="20">
        <f>2!D27</f>
        <v>0.22</v>
      </c>
      <c r="F6" s="20">
        <f>2!E27</f>
        <v>0.22</v>
      </c>
      <c r="G6" s="20">
        <f>2!F27</f>
        <v>0.26</v>
      </c>
      <c r="H6" s="20">
        <f>2!G27</f>
        <v>0.26</v>
      </c>
      <c r="I6" s="20">
        <f>2!H27</f>
        <v>0.26</v>
      </c>
      <c r="J6" s="20">
        <f>2!I27</f>
        <v>0.26</v>
      </c>
      <c r="K6" s="20">
        <f>2!J27</f>
        <v>0.26</v>
      </c>
      <c r="L6" s="20">
        <f>2!K27</f>
        <v>0.26</v>
      </c>
      <c r="M6" s="20">
        <f>2!L27</f>
        <v>0.26</v>
      </c>
      <c r="N6" s="115">
        <f>2!M27</f>
        <v>0.26</v>
      </c>
      <c r="O6" s="20">
        <f>2!N27</f>
        <v>0.26</v>
      </c>
      <c r="P6" s="19">
        <f>+(F6+I6+L6+O6)*D6</f>
        <v>0.24</v>
      </c>
      <c r="R6" s="82">
        <f t="shared" si="1"/>
        <v>0.1152</v>
      </c>
      <c r="S6" s="114">
        <f>+O6/N6</f>
        <v>1</v>
      </c>
      <c r="BQ6" s="5" t="s">
        <v>3</v>
      </c>
      <c r="BR6" s="7" t="s">
        <v>1</v>
      </c>
      <c r="BS6" s="6"/>
    </row>
    <row r="7" spans="1:70" s="3" customFormat="1" ht="236.25">
      <c r="A7" s="11" t="s">
        <v>54</v>
      </c>
      <c r="B7" s="44" t="s">
        <v>92</v>
      </c>
      <c r="C7" s="17" t="s">
        <v>88</v>
      </c>
      <c r="D7" s="22">
        <v>0.06</v>
      </c>
      <c r="E7" s="20">
        <f>2!D31</f>
        <v>0</v>
      </c>
      <c r="F7" s="20">
        <f>2!E31</f>
        <v>0</v>
      </c>
      <c r="G7" s="20">
        <f>2!F31</f>
        <v>1</v>
      </c>
      <c r="H7" s="20">
        <f>2!G31</f>
        <v>1</v>
      </c>
      <c r="I7" s="20">
        <f>2!H31</f>
        <v>1</v>
      </c>
      <c r="J7" s="20">
        <f>2!I31</f>
        <v>0</v>
      </c>
      <c r="K7" s="20">
        <f>2!J31</f>
        <v>0</v>
      </c>
      <c r="L7" s="20">
        <f>2!K31</f>
        <v>0</v>
      </c>
      <c r="M7" s="20">
        <f>2!L31</f>
        <v>0</v>
      </c>
      <c r="N7" s="20">
        <f>2!M31</f>
        <v>0</v>
      </c>
      <c r="O7" s="20">
        <f>2!N31</f>
        <v>0</v>
      </c>
      <c r="P7" s="19">
        <f>+(F7+I7+L7+O7)*D7</f>
        <v>0.06</v>
      </c>
      <c r="R7" s="82">
        <f t="shared" si="1"/>
        <v>0.06</v>
      </c>
      <c r="BQ7" s="5"/>
      <c r="BR7" s="7"/>
    </row>
    <row r="8" spans="1:70" s="3" customFormat="1" ht="110.25">
      <c r="A8" s="11" t="s">
        <v>58</v>
      </c>
      <c r="B8" s="44" t="s">
        <v>93</v>
      </c>
      <c r="C8" s="17" t="s">
        <v>88</v>
      </c>
      <c r="D8" s="113">
        <v>0.15</v>
      </c>
      <c r="E8" s="20">
        <f>2!D52</f>
        <v>0.16999999999999998</v>
      </c>
      <c r="F8" s="20">
        <f>2!E52</f>
        <v>0.1439</v>
      </c>
      <c r="G8" s="20">
        <f>2!F52</f>
        <v>0.19999999999999998</v>
      </c>
      <c r="H8" s="20">
        <f>2!G52</f>
        <v>0.19999999999999998</v>
      </c>
      <c r="I8" s="20">
        <f>2!H52</f>
        <v>0.1598</v>
      </c>
      <c r="J8" s="20">
        <f>2!I52</f>
        <v>0.45000000000000007</v>
      </c>
      <c r="K8" s="20">
        <f>2!J52</f>
        <v>0.5163000000000001</v>
      </c>
      <c r="L8" s="20">
        <f>2!K52</f>
        <v>0.4907</v>
      </c>
      <c r="M8" s="20">
        <f>2!L52</f>
        <v>0.22999999999999998</v>
      </c>
      <c r="N8" s="20">
        <f>2!M52</f>
        <v>0.2556</v>
      </c>
      <c r="O8" s="20">
        <f>2!N52</f>
        <v>0.2556</v>
      </c>
      <c r="P8" s="112">
        <f t="shared" si="0"/>
        <v>0.1575</v>
      </c>
      <c r="R8" s="82">
        <f t="shared" si="1"/>
        <v>0.0555</v>
      </c>
      <c r="BQ8" s="5"/>
      <c r="BR8" s="7"/>
    </row>
    <row r="9" spans="1:71" ht="126">
      <c r="A9" s="11" t="s">
        <v>79</v>
      </c>
      <c r="B9" s="44" t="s">
        <v>94</v>
      </c>
      <c r="C9" s="17" t="s">
        <v>88</v>
      </c>
      <c r="D9" s="22">
        <v>0.15</v>
      </c>
      <c r="E9" s="20">
        <f>2!D55</f>
        <v>0.25</v>
      </c>
      <c r="F9" s="20">
        <f>2!E55</f>
        <v>0.25</v>
      </c>
      <c r="G9" s="20">
        <f>2!F55</f>
        <v>0.25</v>
      </c>
      <c r="H9" s="20">
        <f>2!G55</f>
        <v>0.25</v>
      </c>
      <c r="I9" s="20">
        <f>2!H55</f>
        <v>0.25</v>
      </c>
      <c r="J9" s="20">
        <f>2!I55</f>
        <v>0.25</v>
      </c>
      <c r="K9" s="20">
        <f>2!J55</f>
        <v>0.25</v>
      </c>
      <c r="L9" s="20">
        <f>2!K55</f>
        <v>0.25</v>
      </c>
      <c r="M9" s="20">
        <f>2!L55</f>
        <v>0.25</v>
      </c>
      <c r="N9" s="20">
        <f>2!M55</f>
        <v>0.25</v>
      </c>
      <c r="O9" s="20">
        <f>2!N55</f>
        <v>0.25</v>
      </c>
      <c r="P9" s="19">
        <f t="shared" si="0"/>
        <v>0.15</v>
      </c>
      <c r="R9" s="82">
        <f t="shared" si="1"/>
        <v>0.075</v>
      </c>
      <c r="BQ9" s="5" t="s">
        <v>3</v>
      </c>
      <c r="BR9" s="7" t="s">
        <v>1</v>
      </c>
      <c r="BS9" s="6"/>
    </row>
    <row r="10" spans="1:16" ht="28.5" customHeight="1">
      <c r="A10" s="131" t="s">
        <v>6</v>
      </c>
      <c r="B10" s="132"/>
      <c r="C10" s="133"/>
      <c r="D10" s="21">
        <f>+SUM(D4:D9)</f>
        <v>1</v>
      </c>
      <c r="E10" s="134"/>
      <c r="F10" s="135"/>
      <c r="G10" s="135"/>
      <c r="H10" s="135"/>
      <c r="I10" s="135"/>
      <c r="J10" s="135"/>
      <c r="K10" s="135"/>
      <c r="L10" s="135"/>
      <c r="M10" s="135"/>
      <c r="N10" s="135"/>
      <c r="O10" s="136"/>
      <c r="P10" s="21">
        <f>SUM(P4:P9)</f>
        <v>1.006708</v>
      </c>
    </row>
  </sheetData>
  <sheetProtection/>
  <mergeCells count="7">
    <mergeCell ref="B1:K1"/>
    <mergeCell ref="L1:N1"/>
    <mergeCell ref="O1:P1"/>
    <mergeCell ref="B2:K2"/>
    <mergeCell ref="M2:P2"/>
    <mergeCell ref="A10:C10"/>
    <mergeCell ref="E10:O10"/>
  </mergeCells>
  <hyperlinks>
    <hyperlink ref="B4" location="'HV M1'!A1" display="Requerimientos de infraestructura y dotación hospitalaria atendidos"/>
    <hyperlink ref="B5" location="'HV M2'!A1" display="Cumplir con  los informes de seguimiento trimestrales"/>
    <hyperlink ref="B6" location="'HV M3'!A1" display="Proyectos mejorados de Infraestructura y dotación hospitalaria, priorizados para la vigencia 2020"/>
    <hyperlink ref="B7" location="'HV M4'!A1" display="Porcentaje de avance en la creación del repositorio de información digital"/>
    <hyperlink ref="B8" location="'HV M5'!A1" display="Acciones necesarias para el Mantenimiento y Sostenibilidad del del Sistema de Gestión de la SDS realizadas."/>
    <hyperlink ref="B9" location="'HV M6'!A1" display="Acciones para el desarrollo de los componentes deTransparencia, acceso a la información y lucha contra la corrupción realizadas"/>
  </hyperlinks>
  <printOptions gridLines="1" horizontalCentered="1" verticalCentered="1"/>
  <pageMargins left="0.1968503937007874" right="0.1968503937007874" top="0.1968503937007874" bottom="0.1968503937007874" header="0.1968503937007874" footer="0.1968503937007874"/>
  <pageSetup orientation="landscape" scale="48" r:id="rId2"/>
  <drawing r:id="rId1"/>
</worksheet>
</file>

<file path=xl/worksheets/sheet2.xml><?xml version="1.0" encoding="utf-8"?>
<worksheet xmlns="http://schemas.openxmlformats.org/spreadsheetml/2006/main" xmlns:r="http://schemas.openxmlformats.org/officeDocument/2006/relationships">
  <dimension ref="A1:T57"/>
  <sheetViews>
    <sheetView view="pageBreakPreview" zoomScale="70" zoomScaleNormal="60" zoomScaleSheetLayoutView="70" zoomScalePageLayoutView="0" workbookViewId="0" topLeftCell="A1">
      <selection activeCell="A1" sqref="A1"/>
    </sheetView>
  </sheetViews>
  <sheetFormatPr defaultColWidth="11.421875" defaultRowHeight="15"/>
  <cols>
    <col min="1" max="1" width="25.140625" style="0" customWidth="1"/>
    <col min="2" max="2" width="22.28125" style="0" customWidth="1"/>
    <col min="3" max="3" width="18.421875" style="0" bestFit="1" customWidth="1"/>
    <col min="4" max="6" width="16.421875" style="0" hidden="1" customWidth="1"/>
    <col min="7" max="7" width="20.421875" style="0" hidden="1" customWidth="1"/>
    <col min="8" max="8" width="21.140625" style="0" hidden="1" customWidth="1"/>
    <col min="9" max="9" width="16.421875" style="0" customWidth="1"/>
    <col min="10" max="10" width="20.28125" style="0" customWidth="1"/>
    <col min="11" max="12" width="16.421875" style="0" customWidth="1"/>
    <col min="13" max="13" width="19.140625" style="0" customWidth="1"/>
    <col min="14" max="14" width="19.00390625" style="0" customWidth="1"/>
    <col min="15" max="15" width="27.00390625" style="0" customWidth="1"/>
    <col min="16" max="16" width="20.8515625" style="74" customWidth="1"/>
    <col min="17" max="17" width="29.7109375" style="0" bestFit="1" customWidth="1"/>
    <col min="18" max="18" width="11.421875" style="0" customWidth="1"/>
    <col min="19" max="19" width="24.140625" style="0" customWidth="1"/>
    <col min="20" max="20" width="11.421875" style="0" customWidth="1"/>
  </cols>
  <sheetData>
    <row r="1" spans="1:17" ht="114" customHeight="1">
      <c r="A1" s="10"/>
      <c r="B1" s="124" t="s">
        <v>27</v>
      </c>
      <c r="C1" s="124"/>
      <c r="D1" s="124"/>
      <c r="E1" s="124"/>
      <c r="F1" s="124"/>
      <c r="G1" s="124"/>
      <c r="H1" s="124"/>
      <c r="I1" s="124"/>
      <c r="J1" s="124"/>
      <c r="K1" s="124"/>
      <c r="L1" s="124"/>
      <c r="M1" s="124"/>
      <c r="N1" s="143" t="s">
        <v>32</v>
      </c>
      <c r="O1" s="143"/>
      <c r="P1" s="143"/>
      <c r="Q1" s="10"/>
    </row>
    <row r="2" spans="1:17" ht="31.5">
      <c r="A2" s="11" t="s">
        <v>31</v>
      </c>
      <c r="B2" s="137" t="s">
        <v>84</v>
      </c>
      <c r="C2" s="137"/>
      <c r="D2" s="137"/>
      <c r="E2" s="137"/>
      <c r="F2" s="137"/>
      <c r="G2" s="137"/>
      <c r="H2" s="137"/>
      <c r="I2" s="137"/>
      <c r="J2" s="137"/>
      <c r="K2" s="137"/>
      <c r="L2" s="137"/>
      <c r="M2" s="137"/>
      <c r="N2" s="11" t="s">
        <v>26</v>
      </c>
      <c r="O2" s="137" t="s">
        <v>200</v>
      </c>
      <c r="P2" s="138"/>
      <c r="Q2" s="137"/>
    </row>
    <row r="3" spans="1:19" s="27" customFormat="1" ht="134.25" customHeight="1">
      <c r="A3" s="35" t="s">
        <v>9</v>
      </c>
      <c r="B3" s="36" t="s">
        <v>4</v>
      </c>
      <c r="C3" s="36" t="s">
        <v>14</v>
      </c>
      <c r="D3" s="37" t="s">
        <v>10</v>
      </c>
      <c r="E3" s="37" t="s">
        <v>11</v>
      </c>
      <c r="F3" s="37" t="s">
        <v>22</v>
      </c>
      <c r="G3" s="37" t="s">
        <v>18</v>
      </c>
      <c r="H3" s="37" t="s">
        <v>17</v>
      </c>
      <c r="I3" s="37" t="s">
        <v>23</v>
      </c>
      <c r="J3" s="37" t="s">
        <v>19</v>
      </c>
      <c r="K3" s="37" t="s">
        <v>20</v>
      </c>
      <c r="L3" s="37" t="s">
        <v>24</v>
      </c>
      <c r="M3" s="37" t="s">
        <v>25</v>
      </c>
      <c r="N3" s="37" t="s">
        <v>21</v>
      </c>
      <c r="O3" s="13" t="s">
        <v>8</v>
      </c>
      <c r="P3" s="13" t="s">
        <v>15</v>
      </c>
      <c r="Q3" s="13" t="s">
        <v>16</v>
      </c>
      <c r="S3" s="27" t="s">
        <v>173</v>
      </c>
    </row>
    <row r="4" spans="1:19" s="24" customFormat="1" ht="409.5">
      <c r="A4" s="148" t="s">
        <v>85</v>
      </c>
      <c r="B4" s="144" t="s">
        <v>38</v>
      </c>
      <c r="C4" s="28" t="s">
        <v>33</v>
      </c>
      <c r="D4" s="95">
        <v>0.05</v>
      </c>
      <c r="E4" s="96">
        <v>0.05</v>
      </c>
      <c r="F4" s="97">
        <v>0.05</v>
      </c>
      <c r="G4" s="98">
        <f>D4-E4+F4</f>
        <v>0.05</v>
      </c>
      <c r="H4" s="75">
        <v>0.05</v>
      </c>
      <c r="I4" s="38">
        <v>0.05</v>
      </c>
      <c r="J4" s="75">
        <f>G4-H4+I4</f>
        <v>0.05</v>
      </c>
      <c r="K4" s="75">
        <v>0.05</v>
      </c>
      <c r="L4" s="38">
        <v>0.05</v>
      </c>
      <c r="M4" s="99">
        <f>J4-K4+L4</f>
        <v>0.05</v>
      </c>
      <c r="N4" s="75">
        <v>0.05</v>
      </c>
      <c r="O4" s="100" t="s">
        <v>215</v>
      </c>
      <c r="P4" s="100" t="s">
        <v>214</v>
      </c>
      <c r="Q4" s="100" t="s">
        <v>247</v>
      </c>
      <c r="S4" s="73" t="s">
        <v>174</v>
      </c>
    </row>
    <row r="5" spans="1:19" s="24" customFormat="1" ht="408.75" customHeight="1">
      <c r="A5" s="149"/>
      <c r="B5" s="146"/>
      <c r="C5" s="28" t="s">
        <v>34</v>
      </c>
      <c r="D5" s="38">
        <v>0.05</v>
      </c>
      <c r="E5" s="75">
        <v>0.05</v>
      </c>
      <c r="F5" s="38">
        <v>0.05</v>
      </c>
      <c r="G5" s="75">
        <f>D5-E5+F5</f>
        <v>0.05</v>
      </c>
      <c r="H5" s="75">
        <v>0.05</v>
      </c>
      <c r="I5" s="38">
        <v>0.05</v>
      </c>
      <c r="J5" s="75">
        <f>G5-H5+I5</f>
        <v>0.05</v>
      </c>
      <c r="K5" s="75">
        <v>0.05</v>
      </c>
      <c r="L5" s="38">
        <v>0.05</v>
      </c>
      <c r="M5" s="99">
        <f>J5-K5+L5</f>
        <v>0.05</v>
      </c>
      <c r="N5" s="99">
        <v>0.05</v>
      </c>
      <c r="O5" s="100" t="s">
        <v>216</v>
      </c>
      <c r="P5" s="100" t="s">
        <v>217</v>
      </c>
      <c r="Q5" s="100" t="s">
        <v>196</v>
      </c>
      <c r="S5" s="73" t="s">
        <v>174</v>
      </c>
    </row>
    <row r="6" spans="1:20" s="24" customFormat="1" ht="15">
      <c r="A6" s="149"/>
      <c r="B6" s="26" t="s">
        <v>5</v>
      </c>
      <c r="C6" s="29"/>
      <c r="D6" s="39">
        <f>+SUM(D1:D5)</f>
        <v>0.1</v>
      </c>
      <c r="E6" s="41">
        <f>+SUM(E4:E5)</f>
        <v>0.1</v>
      </c>
      <c r="F6" s="39">
        <f>+SUM(F1:F5)</f>
        <v>0.1</v>
      </c>
      <c r="G6" s="41">
        <f>+SUM(G4:G5)</f>
        <v>0.1</v>
      </c>
      <c r="H6" s="41">
        <f>+SUM(H4:H5)</f>
        <v>0.1</v>
      </c>
      <c r="I6" s="39">
        <f>+SUM(I1:I5)</f>
        <v>0.1</v>
      </c>
      <c r="J6" s="41">
        <f>+SUM(J4:J5)</f>
        <v>0.1</v>
      </c>
      <c r="K6" s="41">
        <f>+SUM(K4:K5)</f>
        <v>0.1</v>
      </c>
      <c r="L6" s="39">
        <f>+SUM(L1:L5)</f>
        <v>0.1</v>
      </c>
      <c r="M6" s="41">
        <f>+SUM(M4:M5)</f>
        <v>0.1</v>
      </c>
      <c r="N6" s="41">
        <f>+SUM(N4:N5)</f>
        <v>0.1</v>
      </c>
      <c r="O6" s="29"/>
      <c r="P6" s="78"/>
      <c r="Q6" s="79"/>
      <c r="T6" s="83">
        <f>(E6+H6)*24%</f>
        <v>0.048</v>
      </c>
    </row>
    <row r="7" spans="1:19" s="24" customFormat="1" ht="280.5">
      <c r="A7" s="149"/>
      <c r="B7" s="144" t="s">
        <v>39</v>
      </c>
      <c r="C7" s="28" t="s">
        <v>35</v>
      </c>
      <c r="D7" s="103">
        <v>0.05</v>
      </c>
      <c r="E7" s="98">
        <v>0.05</v>
      </c>
      <c r="F7" s="103">
        <v>0.05</v>
      </c>
      <c r="G7" s="98">
        <f>D7-E7+F7</f>
        <v>0.05</v>
      </c>
      <c r="H7" s="98">
        <v>0.05</v>
      </c>
      <c r="I7" s="103">
        <v>0.05</v>
      </c>
      <c r="J7" s="98">
        <f>G7-H7+I7</f>
        <v>0.05</v>
      </c>
      <c r="K7" s="104">
        <v>0.0467</v>
      </c>
      <c r="L7" s="103">
        <v>0.05</v>
      </c>
      <c r="M7" s="105">
        <f>J7-K7+L7</f>
        <v>0.05330000000000001</v>
      </c>
      <c r="N7" s="103">
        <v>0.05</v>
      </c>
      <c r="O7" s="100" t="s">
        <v>82</v>
      </c>
      <c r="P7" s="100" t="s">
        <v>204</v>
      </c>
      <c r="Q7" s="100" t="s">
        <v>205</v>
      </c>
      <c r="S7" s="71" t="s">
        <v>175</v>
      </c>
    </row>
    <row r="8" spans="1:19" s="24" customFormat="1" ht="89.25">
      <c r="A8" s="149"/>
      <c r="B8" s="146"/>
      <c r="C8" s="28" t="s">
        <v>36</v>
      </c>
      <c r="D8" s="38">
        <v>0.05</v>
      </c>
      <c r="E8" s="75">
        <v>0.05</v>
      </c>
      <c r="F8" s="38">
        <v>0.05</v>
      </c>
      <c r="G8" s="75">
        <f>D8-E8+F8</f>
        <v>0.05</v>
      </c>
      <c r="H8" s="77">
        <v>0.0475</v>
      </c>
      <c r="I8" s="87">
        <v>0.05</v>
      </c>
      <c r="J8" s="77">
        <f>G8-H8+I8</f>
        <v>0.052500000000000005</v>
      </c>
      <c r="K8" s="76">
        <v>0.052500000000000005</v>
      </c>
      <c r="L8" s="38">
        <v>0.05</v>
      </c>
      <c r="M8" s="102">
        <f>J8-K8+L8</f>
        <v>0.05</v>
      </c>
      <c r="N8" s="103">
        <v>0.05</v>
      </c>
      <c r="O8" s="107" t="s">
        <v>82</v>
      </c>
      <c r="P8" s="101" t="s">
        <v>206</v>
      </c>
      <c r="Q8" s="100" t="s">
        <v>207</v>
      </c>
      <c r="R8" s="84"/>
      <c r="S8" s="71" t="s">
        <v>175</v>
      </c>
    </row>
    <row r="9" spans="1:20" s="24" customFormat="1" ht="15">
      <c r="A9" s="149"/>
      <c r="B9" s="26" t="s">
        <v>5</v>
      </c>
      <c r="C9" s="29"/>
      <c r="D9" s="39">
        <f>SUM(D7:D8)</f>
        <v>0.1</v>
      </c>
      <c r="E9" s="41">
        <f>+SUM(E7:E8)</f>
        <v>0.1</v>
      </c>
      <c r="F9" s="39">
        <f>SUM(F7:F8)</f>
        <v>0.1</v>
      </c>
      <c r="G9" s="39">
        <f>SUM(G7:G8)</f>
        <v>0.1</v>
      </c>
      <c r="H9" s="88">
        <f>SUM(H7:H8)</f>
        <v>0.0975</v>
      </c>
      <c r="I9" s="39">
        <f>SUM(I7:I8)</f>
        <v>0.1</v>
      </c>
      <c r="J9" s="86">
        <f>+SUM(J7:J8)</f>
        <v>0.10250000000000001</v>
      </c>
      <c r="K9" s="41">
        <f>+SUM(K7:K8)</f>
        <v>0.09920000000000001</v>
      </c>
      <c r="L9" s="39">
        <f>SUM(L7:L8)</f>
        <v>0.1</v>
      </c>
      <c r="M9" s="41">
        <f>+SUM(M7:M8)</f>
        <v>0.1033</v>
      </c>
      <c r="N9" s="41">
        <f>+SUM(N7:N8)</f>
        <v>0.1</v>
      </c>
      <c r="O9" s="29"/>
      <c r="P9" s="78"/>
      <c r="Q9" s="79"/>
      <c r="T9" s="83">
        <f>(E9+H9)*24%</f>
        <v>0.0474</v>
      </c>
    </row>
    <row r="10" spans="1:19" s="24" customFormat="1" ht="409.5">
      <c r="A10" s="149"/>
      <c r="B10" s="30" t="s">
        <v>40</v>
      </c>
      <c r="C10" s="28" t="s">
        <v>37</v>
      </c>
      <c r="D10" s="38">
        <v>0.05</v>
      </c>
      <c r="E10" s="75">
        <v>0.05</v>
      </c>
      <c r="F10" s="38">
        <v>0.05</v>
      </c>
      <c r="G10" s="75">
        <f>D10-E10+F10</f>
        <v>0.05</v>
      </c>
      <c r="H10" s="75">
        <v>0.05</v>
      </c>
      <c r="I10" s="38">
        <v>0.05</v>
      </c>
      <c r="J10" s="77">
        <f>G10-H10+I10</f>
        <v>0.05</v>
      </c>
      <c r="K10" s="77">
        <f>H10-I10+J10</f>
        <v>0.05</v>
      </c>
      <c r="L10" s="38">
        <v>0.05</v>
      </c>
      <c r="M10" s="99">
        <f>J10-K10+L10</f>
        <v>0.05</v>
      </c>
      <c r="N10" s="99">
        <f>K10-L10+M10</f>
        <v>0.05</v>
      </c>
      <c r="O10" s="101" t="s">
        <v>218</v>
      </c>
      <c r="P10" s="101" t="s">
        <v>219</v>
      </c>
      <c r="Q10" s="101" t="s">
        <v>183</v>
      </c>
      <c r="S10" s="71" t="s">
        <v>176</v>
      </c>
    </row>
    <row r="11" spans="1:20" s="24" customFormat="1" ht="15">
      <c r="A11" s="149"/>
      <c r="B11" s="26" t="s">
        <v>5</v>
      </c>
      <c r="C11" s="26"/>
      <c r="D11" s="39">
        <f aca="true" t="shared" si="0" ref="D11:I11">+SUM(D10:D10)</f>
        <v>0.05</v>
      </c>
      <c r="E11" s="39">
        <f t="shared" si="0"/>
        <v>0.05</v>
      </c>
      <c r="F11" s="39">
        <f t="shared" si="0"/>
        <v>0.05</v>
      </c>
      <c r="G11" s="39">
        <f t="shared" si="0"/>
        <v>0.05</v>
      </c>
      <c r="H11" s="39">
        <f t="shared" si="0"/>
        <v>0.05</v>
      </c>
      <c r="I11" s="39">
        <f t="shared" si="0"/>
        <v>0.05</v>
      </c>
      <c r="J11" s="39">
        <f>+SUM(J10:J10)</f>
        <v>0.05</v>
      </c>
      <c r="K11" s="39">
        <f>+SUM(K10:K10)</f>
        <v>0.05</v>
      </c>
      <c r="L11" s="39">
        <f>+SUM(L10:L10)</f>
        <v>0.05</v>
      </c>
      <c r="M11" s="39">
        <f>+SUM(M10:M10)</f>
        <v>0.05</v>
      </c>
      <c r="N11" s="39">
        <f>+SUM(N10:N10)</f>
        <v>0.05</v>
      </c>
      <c r="O11" s="26"/>
      <c r="P11" s="78"/>
      <c r="Q11" s="79"/>
      <c r="T11" s="83">
        <f>(E11+H11)*24%</f>
        <v>0.024</v>
      </c>
    </row>
    <row r="12" spans="1:20" s="24" customFormat="1" ht="15">
      <c r="A12" s="40"/>
      <c r="B12" s="25" t="s">
        <v>6</v>
      </c>
      <c r="C12" s="26"/>
      <c r="D12" s="41">
        <f aca="true" t="shared" si="1" ref="D12:I12">+D11+D9+D6</f>
        <v>0.25</v>
      </c>
      <c r="E12" s="41">
        <f t="shared" si="1"/>
        <v>0.25</v>
      </c>
      <c r="F12" s="41">
        <f t="shared" si="1"/>
        <v>0.25</v>
      </c>
      <c r="G12" s="41">
        <f t="shared" si="1"/>
        <v>0.25</v>
      </c>
      <c r="H12" s="86">
        <f t="shared" si="1"/>
        <v>0.24750000000000003</v>
      </c>
      <c r="I12" s="41">
        <f t="shared" si="1"/>
        <v>0.25</v>
      </c>
      <c r="J12" s="41">
        <f>+J11+J9+J6</f>
        <v>0.25250000000000006</v>
      </c>
      <c r="K12" s="41">
        <f>+K11+K9+K6</f>
        <v>0.2492</v>
      </c>
      <c r="L12" s="41">
        <f>+L11+L9+L6</f>
        <v>0.25</v>
      </c>
      <c r="M12" s="41">
        <f>+M11+M9+M6</f>
        <v>0.25329999999999997</v>
      </c>
      <c r="N12" s="41">
        <f>+N11+N9+N6</f>
        <v>0.25</v>
      </c>
      <c r="O12" s="26"/>
      <c r="P12" s="78"/>
      <c r="Q12" s="79"/>
      <c r="T12" s="83">
        <f>(E12+H12)*24%</f>
        <v>0.1194</v>
      </c>
    </row>
    <row r="13" spans="1:19" s="24" customFormat="1" ht="76.5">
      <c r="A13" s="147" t="s">
        <v>86</v>
      </c>
      <c r="B13" s="144" t="s">
        <v>41</v>
      </c>
      <c r="C13" s="28" t="s">
        <v>42</v>
      </c>
      <c r="D13" s="38">
        <v>0.1</v>
      </c>
      <c r="E13" s="75">
        <v>0.1</v>
      </c>
      <c r="F13" s="38">
        <v>0</v>
      </c>
      <c r="G13" s="75">
        <f>D13-E13+F13</f>
        <v>0</v>
      </c>
      <c r="H13" s="75">
        <v>0</v>
      </c>
      <c r="I13" s="38">
        <v>0.1</v>
      </c>
      <c r="J13" s="77">
        <f>G13-H13+I13</f>
        <v>0.1</v>
      </c>
      <c r="K13" s="42">
        <v>0.1</v>
      </c>
      <c r="L13" s="38">
        <v>0</v>
      </c>
      <c r="M13" s="102">
        <f>J13-K13+L13</f>
        <v>0</v>
      </c>
      <c r="N13" s="75">
        <v>0</v>
      </c>
      <c r="O13" s="100" t="s">
        <v>184</v>
      </c>
      <c r="P13" s="100" t="s">
        <v>203</v>
      </c>
      <c r="Q13" s="100"/>
      <c r="S13" s="71" t="s">
        <v>177</v>
      </c>
    </row>
    <row r="14" spans="1:19" s="24" customFormat="1" ht="76.5">
      <c r="A14" s="139"/>
      <c r="B14" s="145"/>
      <c r="C14" s="28" t="s">
        <v>43</v>
      </c>
      <c r="D14" s="38">
        <v>0</v>
      </c>
      <c r="E14" s="75">
        <v>0</v>
      </c>
      <c r="F14" s="38">
        <v>0.05</v>
      </c>
      <c r="G14" s="75">
        <f>D14-E14+F14</f>
        <v>0.05</v>
      </c>
      <c r="H14" s="75">
        <v>0.05</v>
      </c>
      <c r="I14" s="38">
        <v>0.05</v>
      </c>
      <c r="J14" s="77">
        <f>G14-H14+I14</f>
        <v>0.05</v>
      </c>
      <c r="K14" s="42">
        <v>0.05</v>
      </c>
      <c r="L14" s="38">
        <v>0.05</v>
      </c>
      <c r="M14" s="99">
        <f>J14-K14+L14</f>
        <v>0.05</v>
      </c>
      <c r="N14" s="99">
        <f>K14-L14+M14</f>
        <v>0.05</v>
      </c>
      <c r="O14" s="100" t="s">
        <v>230</v>
      </c>
      <c r="P14" s="100" t="s">
        <v>224</v>
      </c>
      <c r="Q14" s="100" t="s">
        <v>191</v>
      </c>
      <c r="S14" s="33" t="s">
        <v>178</v>
      </c>
    </row>
    <row r="15" spans="1:19" s="24" customFormat="1" ht="76.5">
      <c r="A15" s="150"/>
      <c r="B15" s="146"/>
      <c r="C15" s="28" t="s">
        <v>44</v>
      </c>
      <c r="D15" s="38">
        <v>0.2</v>
      </c>
      <c r="E15" s="75">
        <v>0.1</v>
      </c>
      <c r="F15" s="38">
        <v>0</v>
      </c>
      <c r="G15" s="75">
        <f>D15-E15+F15</f>
        <v>0.1</v>
      </c>
      <c r="H15" s="75">
        <v>0.05</v>
      </c>
      <c r="I15" s="38">
        <v>0</v>
      </c>
      <c r="J15" s="77">
        <f>G15-H15+I15</f>
        <v>0.05</v>
      </c>
      <c r="K15" s="42">
        <v>0.05</v>
      </c>
      <c r="L15" s="38">
        <v>0</v>
      </c>
      <c r="M15" s="102">
        <f>J15-K15+L15</f>
        <v>0</v>
      </c>
      <c r="N15" s="75">
        <v>0</v>
      </c>
      <c r="O15" s="100" t="s">
        <v>184</v>
      </c>
      <c r="P15" s="100" t="s">
        <v>202</v>
      </c>
      <c r="Q15" s="100"/>
      <c r="S15" s="33" t="s">
        <v>178</v>
      </c>
    </row>
    <row r="16" spans="1:20" s="24" customFormat="1" ht="15" customHeight="1">
      <c r="A16" s="139"/>
      <c r="B16" s="26" t="s">
        <v>5</v>
      </c>
      <c r="C16" s="29"/>
      <c r="D16" s="39">
        <f aca="true" t="shared" si="2" ref="D16:N16">+SUM(D13:D15)</f>
        <v>0.30000000000000004</v>
      </c>
      <c r="E16" s="39">
        <f t="shared" si="2"/>
        <v>0.2</v>
      </c>
      <c r="F16" s="39">
        <f t="shared" si="2"/>
        <v>0.05</v>
      </c>
      <c r="G16" s="39">
        <f t="shared" si="2"/>
        <v>0.15000000000000002</v>
      </c>
      <c r="H16" s="39">
        <f t="shared" si="2"/>
        <v>0.1</v>
      </c>
      <c r="I16" s="39">
        <f t="shared" si="2"/>
        <v>0.15000000000000002</v>
      </c>
      <c r="J16" s="39">
        <f t="shared" si="2"/>
        <v>0.2</v>
      </c>
      <c r="K16" s="39">
        <f t="shared" si="2"/>
        <v>0.2</v>
      </c>
      <c r="L16" s="39">
        <f t="shared" si="2"/>
        <v>0.05</v>
      </c>
      <c r="M16" s="39">
        <f t="shared" si="2"/>
        <v>0.05</v>
      </c>
      <c r="N16" s="39">
        <f t="shared" si="2"/>
        <v>0.05</v>
      </c>
      <c r="O16" s="29"/>
      <c r="P16" s="78"/>
      <c r="Q16" s="80"/>
      <c r="T16" s="83">
        <f>(E16+H16)*16%</f>
        <v>0.04800000000000001</v>
      </c>
    </row>
    <row r="17" spans="1:19" s="24" customFormat="1" ht="76.5">
      <c r="A17" s="139"/>
      <c r="B17" s="151" t="s">
        <v>45</v>
      </c>
      <c r="C17" s="28" t="s">
        <v>46</v>
      </c>
      <c r="D17" s="38">
        <v>0.03</v>
      </c>
      <c r="E17" s="75">
        <v>0.03</v>
      </c>
      <c r="F17" s="38">
        <v>0.03</v>
      </c>
      <c r="G17" s="42">
        <f>D17-E17+F17</f>
        <v>0.03</v>
      </c>
      <c r="H17" s="75">
        <v>0.03</v>
      </c>
      <c r="I17" s="38">
        <v>0.03</v>
      </c>
      <c r="J17" s="75">
        <f>G17-H17+I17</f>
        <v>0.03</v>
      </c>
      <c r="K17" s="75">
        <v>0.03</v>
      </c>
      <c r="L17" s="38">
        <v>0</v>
      </c>
      <c r="M17" s="99">
        <f>J17-K17+L17</f>
        <v>0</v>
      </c>
      <c r="N17" s="75">
        <v>0</v>
      </c>
      <c r="O17" s="100" t="s">
        <v>184</v>
      </c>
      <c r="P17" s="100" t="s">
        <v>201</v>
      </c>
      <c r="Q17" s="100"/>
      <c r="S17" s="33" t="s">
        <v>178</v>
      </c>
    </row>
    <row r="18" spans="1:19" s="24" customFormat="1" ht="395.25">
      <c r="A18" s="139"/>
      <c r="B18" s="152"/>
      <c r="C18" s="28" t="s">
        <v>47</v>
      </c>
      <c r="D18" s="38">
        <v>0.03</v>
      </c>
      <c r="E18" s="75">
        <v>0.03</v>
      </c>
      <c r="F18" s="38">
        <v>0.04</v>
      </c>
      <c r="G18" s="42">
        <f>D18-E18+F18</f>
        <v>0.04</v>
      </c>
      <c r="H18" s="38">
        <v>0.04</v>
      </c>
      <c r="I18" s="38">
        <v>0.05</v>
      </c>
      <c r="J18" s="75">
        <f>G18-H18+I18</f>
        <v>0.05</v>
      </c>
      <c r="K18" s="75">
        <v>0.05</v>
      </c>
      <c r="L18" s="38">
        <v>0.06</v>
      </c>
      <c r="M18" s="99">
        <f>J18-K18+L18</f>
        <v>0.06</v>
      </c>
      <c r="N18" s="99">
        <v>0.06</v>
      </c>
      <c r="O18" s="100" t="s">
        <v>223</v>
      </c>
      <c r="P18" s="100" t="s">
        <v>221</v>
      </c>
      <c r="Q18" s="100" t="s">
        <v>222</v>
      </c>
      <c r="S18" s="33" t="s">
        <v>178</v>
      </c>
    </row>
    <row r="19" spans="1:19" s="24" customFormat="1" ht="293.25">
      <c r="A19" s="139"/>
      <c r="B19" s="153"/>
      <c r="C19" s="28" t="s">
        <v>48</v>
      </c>
      <c r="D19" s="38">
        <v>0.03</v>
      </c>
      <c r="E19" s="75">
        <v>0.03</v>
      </c>
      <c r="F19" s="38">
        <v>0.05</v>
      </c>
      <c r="G19" s="42">
        <f>D19-E19+F19</f>
        <v>0.05</v>
      </c>
      <c r="H19" s="38">
        <v>0.05</v>
      </c>
      <c r="I19" s="38">
        <v>0.05</v>
      </c>
      <c r="J19" s="75">
        <f>G19-H19+I19</f>
        <v>0.05</v>
      </c>
      <c r="K19" s="75">
        <v>0.05</v>
      </c>
      <c r="L19" s="38">
        <v>0.05</v>
      </c>
      <c r="M19" s="99">
        <f>J19-K19+L19</f>
        <v>0.05</v>
      </c>
      <c r="N19" s="99">
        <v>0.05</v>
      </c>
      <c r="O19" s="100" t="s">
        <v>220</v>
      </c>
      <c r="P19" s="100" t="s">
        <v>199</v>
      </c>
      <c r="Q19" s="100" t="s">
        <v>190</v>
      </c>
      <c r="S19" s="33" t="s">
        <v>178</v>
      </c>
    </row>
    <row r="20" spans="1:20" s="24" customFormat="1" ht="15" customHeight="1">
      <c r="A20" s="139"/>
      <c r="B20" s="26" t="s">
        <v>5</v>
      </c>
      <c r="C20" s="29"/>
      <c r="D20" s="39">
        <f aca="true" t="shared" si="3" ref="D20:I20">SUM(D17:D19)</f>
        <v>0.09</v>
      </c>
      <c r="E20" s="39">
        <f t="shared" si="3"/>
        <v>0.09</v>
      </c>
      <c r="F20" s="39">
        <f t="shared" si="3"/>
        <v>0.12000000000000001</v>
      </c>
      <c r="G20" s="39">
        <f t="shared" si="3"/>
        <v>0.12000000000000001</v>
      </c>
      <c r="H20" s="39">
        <f t="shared" si="3"/>
        <v>0.12000000000000001</v>
      </c>
      <c r="I20" s="39">
        <f t="shared" si="3"/>
        <v>0.13</v>
      </c>
      <c r="J20" s="39">
        <f>SUM(J17:J19)</f>
        <v>0.13</v>
      </c>
      <c r="K20" s="39">
        <f>SUM(K17:K19)</f>
        <v>0.13</v>
      </c>
      <c r="L20" s="39">
        <f>SUM(L17:L19)</f>
        <v>0.11</v>
      </c>
      <c r="M20" s="39">
        <f>SUM(M17:M19)</f>
        <v>0.11</v>
      </c>
      <c r="N20" s="39">
        <f>SUM(N17:N19)</f>
        <v>0.11</v>
      </c>
      <c r="O20" s="29"/>
      <c r="P20" s="78"/>
      <c r="Q20" s="79"/>
      <c r="T20" s="83">
        <f>(E20+H20)*16%</f>
        <v>0.033600000000000005</v>
      </c>
    </row>
    <row r="21" spans="1:20" s="24" customFormat="1" ht="15">
      <c r="A21" s="40"/>
      <c r="B21" s="25" t="s">
        <v>6</v>
      </c>
      <c r="C21" s="26"/>
      <c r="D21" s="41">
        <f aca="true" t="shared" si="4" ref="D21:I21">D16+D20</f>
        <v>0.39</v>
      </c>
      <c r="E21" s="41">
        <f t="shared" si="4"/>
        <v>0.29000000000000004</v>
      </c>
      <c r="F21" s="41">
        <f t="shared" si="4"/>
        <v>0.17</v>
      </c>
      <c r="G21" s="41">
        <f t="shared" si="4"/>
        <v>0.27</v>
      </c>
      <c r="H21" s="41">
        <f t="shared" si="4"/>
        <v>0.22000000000000003</v>
      </c>
      <c r="I21" s="41">
        <f t="shared" si="4"/>
        <v>0.28</v>
      </c>
      <c r="J21" s="41">
        <f>J16+J20</f>
        <v>0.33</v>
      </c>
      <c r="K21" s="41">
        <f>K16+K20</f>
        <v>0.33</v>
      </c>
      <c r="L21" s="41">
        <f>L16+L20</f>
        <v>0.16</v>
      </c>
      <c r="M21" s="41">
        <f>M16+M20</f>
        <v>0.16</v>
      </c>
      <c r="N21" s="41">
        <f>N16+N20</f>
        <v>0.16</v>
      </c>
      <c r="O21" s="26"/>
      <c r="P21" s="78"/>
      <c r="Q21" s="79"/>
      <c r="T21" s="83">
        <f>(E21+H21)*16%</f>
        <v>0.0816</v>
      </c>
    </row>
    <row r="22" spans="1:19" s="24" customFormat="1" ht="278.25" customHeight="1">
      <c r="A22" s="147" t="s">
        <v>87</v>
      </c>
      <c r="B22" s="144" t="s">
        <v>49</v>
      </c>
      <c r="C22" s="117" t="s">
        <v>50</v>
      </c>
      <c r="D22" s="38">
        <v>0.08</v>
      </c>
      <c r="E22" s="75">
        <v>0.08</v>
      </c>
      <c r="F22" s="38">
        <v>0.09</v>
      </c>
      <c r="G22" s="42">
        <f>D22-E22+F22</f>
        <v>0.09</v>
      </c>
      <c r="H22" s="75">
        <v>0.09</v>
      </c>
      <c r="I22" s="38">
        <v>0.09</v>
      </c>
      <c r="J22" s="75">
        <f>G22-H22+I22</f>
        <v>0.09</v>
      </c>
      <c r="K22" s="75">
        <v>0.09</v>
      </c>
      <c r="L22" s="38">
        <v>0.09</v>
      </c>
      <c r="M22" s="99">
        <f>J22-K22+L22</f>
        <v>0.09</v>
      </c>
      <c r="N22" s="116">
        <f>M22</f>
        <v>0.09</v>
      </c>
      <c r="O22" s="100" t="s">
        <v>211</v>
      </c>
      <c r="P22" s="100" t="s">
        <v>212</v>
      </c>
      <c r="Q22" s="100" t="s">
        <v>213</v>
      </c>
      <c r="S22" s="71" t="s">
        <v>179</v>
      </c>
    </row>
    <row r="23" spans="1:19" s="24" customFormat="1" ht="409.5">
      <c r="A23" s="139"/>
      <c r="B23" s="146"/>
      <c r="C23" s="28" t="s">
        <v>51</v>
      </c>
      <c r="D23" s="38">
        <v>0.08</v>
      </c>
      <c r="E23" s="75">
        <v>0.08</v>
      </c>
      <c r="F23" s="38">
        <v>0.09</v>
      </c>
      <c r="G23" s="42">
        <f>D23-E23+F23</f>
        <v>0.09</v>
      </c>
      <c r="H23" s="75">
        <v>0.09</v>
      </c>
      <c r="I23" s="38">
        <v>0.09</v>
      </c>
      <c r="J23" s="75">
        <f>G23-H23+I23</f>
        <v>0.09</v>
      </c>
      <c r="K23" s="75">
        <v>0.09</v>
      </c>
      <c r="L23" s="38">
        <v>0.09</v>
      </c>
      <c r="M23" s="99">
        <f>J23-K23+L23</f>
        <v>0.09</v>
      </c>
      <c r="N23" s="99">
        <v>0.09</v>
      </c>
      <c r="O23" s="100" t="s">
        <v>225</v>
      </c>
      <c r="P23" s="100" t="s">
        <v>226</v>
      </c>
      <c r="Q23" s="100" t="s">
        <v>192</v>
      </c>
      <c r="S23" s="71" t="s">
        <v>174</v>
      </c>
    </row>
    <row r="24" spans="1:20" s="24" customFormat="1" ht="15">
      <c r="A24" s="139"/>
      <c r="B24" s="26" t="s">
        <v>5</v>
      </c>
      <c r="C24" s="28"/>
      <c r="D24" s="39">
        <f>SUM(D22:D23)</f>
        <v>0.16</v>
      </c>
      <c r="E24" s="41">
        <f>+SUM(E22:E23)</f>
        <v>0.16</v>
      </c>
      <c r="F24" s="39">
        <f>SUM(F22:F23)</f>
        <v>0.18</v>
      </c>
      <c r="G24" s="39">
        <f>SUM(G22:G23)</f>
        <v>0.18</v>
      </c>
      <c r="H24" s="39">
        <f>SUM(H22:H23)</f>
        <v>0.18</v>
      </c>
      <c r="I24" s="39">
        <f>SUM(I22:I23)</f>
        <v>0.18</v>
      </c>
      <c r="J24" s="41">
        <f>+SUM(J22:J23)</f>
        <v>0.18</v>
      </c>
      <c r="K24" s="41">
        <f>+SUM(K22:K23)</f>
        <v>0.18</v>
      </c>
      <c r="L24" s="39">
        <f>SUM(L22:L23)</f>
        <v>0.18</v>
      </c>
      <c r="M24" s="41">
        <f>+SUM(M22:M23)</f>
        <v>0.18</v>
      </c>
      <c r="N24" s="41">
        <f>+SUM(N22:N23)</f>
        <v>0.18</v>
      </c>
      <c r="O24" s="100"/>
      <c r="P24" s="78"/>
      <c r="Q24" s="78"/>
      <c r="S24" s="71"/>
      <c r="T24" s="83">
        <f>(E24+H24)*24%</f>
        <v>0.08159999999999999</v>
      </c>
    </row>
    <row r="25" spans="1:19" s="24" customFormat="1" ht="409.5">
      <c r="A25" s="139"/>
      <c r="B25" s="30" t="s">
        <v>52</v>
      </c>
      <c r="C25" s="28" t="s">
        <v>53</v>
      </c>
      <c r="D25" s="38">
        <v>0.06</v>
      </c>
      <c r="E25" s="75">
        <v>0.06</v>
      </c>
      <c r="F25" s="38">
        <v>0.08</v>
      </c>
      <c r="G25" s="42">
        <f>D25-E25+F25</f>
        <v>0.08</v>
      </c>
      <c r="H25" s="75">
        <v>0.08</v>
      </c>
      <c r="I25" s="38">
        <v>0.08</v>
      </c>
      <c r="J25" s="75">
        <f>G25-H25+I25</f>
        <v>0.08</v>
      </c>
      <c r="K25" s="75">
        <v>0.08</v>
      </c>
      <c r="L25" s="38">
        <v>0.08</v>
      </c>
      <c r="M25" s="99">
        <f>J25-K25+L25</f>
        <v>0.08</v>
      </c>
      <c r="N25" s="99">
        <v>0.08</v>
      </c>
      <c r="O25" s="106" t="s">
        <v>227</v>
      </c>
      <c r="P25" s="100" t="s">
        <v>228</v>
      </c>
      <c r="Q25" s="107"/>
      <c r="S25" s="71" t="s">
        <v>180</v>
      </c>
    </row>
    <row r="26" spans="1:20" s="24" customFormat="1" ht="15" customHeight="1">
      <c r="A26" s="139"/>
      <c r="B26" s="26" t="s">
        <v>5</v>
      </c>
      <c r="C26" s="29"/>
      <c r="D26" s="39">
        <f>D25</f>
        <v>0.06</v>
      </c>
      <c r="E26" s="39">
        <f aca="true" t="shared" si="5" ref="E26:N26">E25</f>
        <v>0.06</v>
      </c>
      <c r="F26" s="39">
        <f t="shared" si="5"/>
        <v>0.08</v>
      </c>
      <c r="G26" s="39">
        <f t="shared" si="5"/>
        <v>0.08</v>
      </c>
      <c r="H26" s="39">
        <f t="shared" si="5"/>
        <v>0.08</v>
      </c>
      <c r="I26" s="39">
        <f t="shared" si="5"/>
        <v>0.08</v>
      </c>
      <c r="J26" s="39">
        <f t="shared" si="5"/>
        <v>0.08</v>
      </c>
      <c r="K26" s="39">
        <f t="shared" si="5"/>
        <v>0.08</v>
      </c>
      <c r="L26" s="39">
        <f t="shared" si="5"/>
        <v>0.08</v>
      </c>
      <c r="M26" s="39">
        <f t="shared" si="5"/>
        <v>0.08</v>
      </c>
      <c r="N26" s="39">
        <f t="shared" si="5"/>
        <v>0.08</v>
      </c>
      <c r="O26" s="29"/>
      <c r="P26" s="78"/>
      <c r="Q26" s="79"/>
      <c r="T26" s="83">
        <f>(E26+H26)*24%</f>
        <v>0.033600000000000005</v>
      </c>
    </row>
    <row r="27" spans="1:20" s="24" customFormat="1" ht="15" customHeight="1">
      <c r="A27" s="40"/>
      <c r="B27" s="25" t="s">
        <v>6</v>
      </c>
      <c r="C27" s="26"/>
      <c r="D27" s="41">
        <f aca="true" t="shared" si="6" ref="D27:N27">D24+D26</f>
        <v>0.22</v>
      </c>
      <c r="E27" s="41">
        <f t="shared" si="6"/>
        <v>0.22</v>
      </c>
      <c r="F27" s="41">
        <f t="shared" si="6"/>
        <v>0.26</v>
      </c>
      <c r="G27" s="41">
        <f t="shared" si="6"/>
        <v>0.26</v>
      </c>
      <c r="H27" s="41">
        <f t="shared" si="6"/>
        <v>0.26</v>
      </c>
      <c r="I27" s="41">
        <f t="shared" si="6"/>
        <v>0.26</v>
      </c>
      <c r="J27" s="41">
        <f t="shared" si="6"/>
        <v>0.26</v>
      </c>
      <c r="K27" s="41">
        <f t="shared" si="6"/>
        <v>0.26</v>
      </c>
      <c r="L27" s="41">
        <f t="shared" si="6"/>
        <v>0.26</v>
      </c>
      <c r="M27" s="41">
        <f t="shared" si="6"/>
        <v>0.26</v>
      </c>
      <c r="N27" s="41">
        <f t="shared" si="6"/>
        <v>0.26</v>
      </c>
      <c r="O27" s="26"/>
      <c r="P27" s="78"/>
      <c r="Q27" s="79"/>
      <c r="T27" s="83">
        <f>(E27+H27)*24%</f>
        <v>0.1152</v>
      </c>
    </row>
    <row r="28" spans="1:19" s="24" customFormat="1" ht="102" customHeight="1">
      <c r="A28" s="139" t="s">
        <v>54</v>
      </c>
      <c r="B28" s="144" t="s">
        <v>55</v>
      </c>
      <c r="C28" s="28" t="s">
        <v>56</v>
      </c>
      <c r="D28" s="38">
        <v>0</v>
      </c>
      <c r="E28" s="75">
        <v>0</v>
      </c>
      <c r="F28" s="38">
        <v>0.5</v>
      </c>
      <c r="G28" s="42">
        <f>D28-E28+F28</f>
        <v>0.5</v>
      </c>
      <c r="H28" s="75">
        <v>0.5</v>
      </c>
      <c r="I28" s="38">
        <v>0</v>
      </c>
      <c r="J28" s="75">
        <f>G28-H28+I28</f>
        <v>0</v>
      </c>
      <c r="K28" s="94">
        <v>0</v>
      </c>
      <c r="L28" s="38">
        <v>0</v>
      </c>
      <c r="M28" s="99">
        <f>J28-K28+L28</f>
        <v>0</v>
      </c>
      <c r="N28" s="75">
        <v>0</v>
      </c>
      <c r="O28" s="106" t="s">
        <v>184</v>
      </c>
      <c r="P28" s="100" t="s">
        <v>194</v>
      </c>
      <c r="Q28" s="100"/>
      <c r="S28" s="72" t="s">
        <v>186</v>
      </c>
    </row>
    <row r="29" spans="1:19" s="24" customFormat="1" ht="63.75">
      <c r="A29" s="139"/>
      <c r="B29" s="146"/>
      <c r="C29" s="28" t="s">
        <v>57</v>
      </c>
      <c r="D29" s="38">
        <v>0</v>
      </c>
      <c r="E29" s="75">
        <v>0</v>
      </c>
      <c r="F29" s="38">
        <v>0.5</v>
      </c>
      <c r="G29" s="42">
        <f>D29-E29+F29</f>
        <v>0.5</v>
      </c>
      <c r="H29" s="75">
        <v>0.5</v>
      </c>
      <c r="I29" s="38">
        <v>0</v>
      </c>
      <c r="J29" s="75">
        <f>G29-H29+I29</f>
        <v>0</v>
      </c>
      <c r="K29" s="94">
        <v>0</v>
      </c>
      <c r="L29" s="38">
        <v>0</v>
      </c>
      <c r="M29" s="99">
        <f>J29-K29+L29</f>
        <v>0</v>
      </c>
      <c r="N29" s="75">
        <v>0</v>
      </c>
      <c r="O29" s="106" t="s">
        <v>184</v>
      </c>
      <c r="P29" s="100" t="s">
        <v>195</v>
      </c>
      <c r="Q29" s="100"/>
      <c r="S29" s="72" t="s">
        <v>186</v>
      </c>
    </row>
    <row r="30" spans="1:20" s="24" customFormat="1" ht="15" customHeight="1">
      <c r="A30" s="139"/>
      <c r="B30" s="26" t="s">
        <v>5</v>
      </c>
      <c r="C30" s="29"/>
      <c r="D30" s="39">
        <f aca="true" t="shared" si="7" ref="D30:I30">SUM(D28:D29)</f>
        <v>0</v>
      </c>
      <c r="E30" s="39">
        <f t="shared" si="7"/>
        <v>0</v>
      </c>
      <c r="F30" s="39">
        <f t="shared" si="7"/>
        <v>1</v>
      </c>
      <c r="G30" s="39">
        <f t="shared" si="7"/>
        <v>1</v>
      </c>
      <c r="H30" s="39">
        <f t="shared" si="7"/>
        <v>1</v>
      </c>
      <c r="I30" s="39">
        <f t="shared" si="7"/>
        <v>0</v>
      </c>
      <c r="J30" s="39">
        <f>SUM(J28:J29)</f>
        <v>0</v>
      </c>
      <c r="K30" s="39">
        <f>SUM(K28:K29)</f>
        <v>0</v>
      </c>
      <c r="L30" s="39">
        <f>SUM(L28:L29)</f>
        <v>0</v>
      </c>
      <c r="M30" s="39">
        <f>SUM(M28:M29)</f>
        <v>0</v>
      </c>
      <c r="N30" s="39">
        <f>SUM(N28:N29)</f>
        <v>0</v>
      </c>
      <c r="O30" s="29"/>
      <c r="P30" s="79"/>
      <c r="Q30" s="79"/>
      <c r="T30" s="83">
        <f>(E30+H30)*6%</f>
        <v>0.06</v>
      </c>
    </row>
    <row r="31" spans="1:20" s="24" customFormat="1" ht="15">
      <c r="A31" s="40"/>
      <c r="B31" s="25" t="s">
        <v>6</v>
      </c>
      <c r="C31" s="26"/>
      <c r="D31" s="41">
        <f aca="true" t="shared" si="8" ref="D31:I31">D30</f>
        <v>0</v>
      </c>
      <c r="E31" s="41">
        <f t="shared" si="8"/>
        <v>0</v>
      </c>
      <c r="F31" s="41">
        <f t="shared" si="8"/>
        <v>1</v>
      </c>
      <c r="G31" s="41">
        <f t="shared" si="8"/>
        <v>1</v>
      </c>
      <c r="H31" s="41">
        <f t="shared" si="8"/>
        <v>1</v>
      </c>
      <c r="I31" s="41">
        <f t="shared" si="8"/>
        <v>0</v>
      </c>
      <c r="J31" s="41">
        <f>J30</f>
        <v>0</v>
      </c>
      <c r="K31" s="41">
        <f>K30</f>
        <v>0</v>
      </c>
      <c r="L31" s="41">
        <f>L30</f>
        <v>0</v>
      </c>
      <c r="M31" s="41">
        <f>M30</f>
        <v>0</v>
      </c>
      <c r="N31" s="41">
        <f>N30</f>
        <v>0</v>
      </c>
      <c r="O31" s="26"/>
      <c r="P31" s="79"/>
      <c r="Q31" s="79"/>
      <c r="T31" s="83">
        <f>(E31+H31)*6%</f>
        <v>0.06</v>
      </c>
    </row>
    <row r="32" spans="1:19" s="24" customFormat="1" ht="284.25" customHeight="1">
      <c r="A32" s="139" t="s">
        <v>58</v>
      </c>
      <c r="B32" s="85" t="s">
        <v>59</v>
      </c>
      <c r="C32" s="30" t="s">
        <v>60</v>
      </c>
      <c r="D32" s="42">
        <v>0</v>
      </c>
      <c r="E32" s="75">
        <v>0</v>
      </c>
      <c r="F32" s="42">
        <v>0.02</v>
      </c>
      <c r="G32" s="42">
        <f>D32-E32+F32</f>
        <v>0.02</v>
      </c>
      <c r="H32" s="77">
        <v>0.0086</v>
      </c>
      <c r="I32" s="42">
        <v>0.03</v>
      </c>
      <c r="J32" s="76">
        <f>G32-H32+I32</f>
        <v>0.0414</v>
      </c>
      <c r="K32" s="77">
        <v>0.0319</v>
      </c>
      <c r="L32" s="42">
        <v>0</v>
      </c>
      <c r="M32" s="102">
        <f>J32-K32+L32</f>
        <v>0.009500000000000001</v>
      </c>
      <c r="N32" s="110">
        <f>M32</f>
        <v>0.009500000000000001</v>
      </c>
      <c r="O32" s="100" t="s">
        <v>231</v>
      </c>
      <c r="P32" s="100" t="s">
        <v>233</v>
      </c>
      <c r="Q32" s="100" t="s">
        <v>232</v>
      </c>
      <c r="S32" s="71" t="s">
        <v>187</v>
      </c>
    </row>
    <row r="33" spans="1:20" s="24" customFormat="1" ht="15" customHeight="1">
      <c r="A33" s="139"/>
      <c r="B33" s="23" t="s">
        <v>5</v>
      </c>
      <c r="C33" s="32"/>
      <c r="D33" s="43">
        <f aca="true" t="shared" si="9" ref="D33:M33">+SUM(D32:D32)</f>
        <v>0</v>
      </c>
      <c r="E33" s="43">
        <f t="shared" si="9"/>
        <v>0</v>
      </c>
      <c r="F33" s="43">
        <f t="shared" si="9"/>
        <v>0.02</v>
      </c>
      <c r="G33" s="43">
        <f t="shared" si="9"/>
        <v>0.02</v>
      </c>
      <c r="H33" s="81">
        <f t="shared" si="9"/>
        <v>0.0086</v>
      </c>
      <c r="I33" s="43">
        <f t="shared" si="9"/>
        <v>0.03</v>
      </c>
      <c r="J33" s="43">
        <f t="shared" si="9"/>
        <v>0.0414</v>
      </c>
      <c r="K33" s="43">
        <f t="shared" si="9"/>
        <v>0.0319</v>
      </c>
      <c r="L33" s="43">
        <f t="shared" si="9"/>
        <v>0</v>
      </c>
      <c r="M33" s="43">
        <f t="shared" si="9"/>
        <v>0.009500000000000001</v>
      </c>
      <c r="N33" s="43">
        <v>0.0095</v>
      </c>
      <c r="O33" s="32"/>
      <c r="P33" s="79"/>
      <c r="Q33" s="79"/>
      <c r="T33" s="83">
        <f>(E33+H33)*15%</f>
        <v>0.00129</v>
      </c>
    </row>
    <row r="34" spans="1:19" s="24" customFormat="1" ht="77.25">
      <c r="A34" s="139"/>
      <c r="B34" s="31" t="s">
        <v>61</v>
      </c>
      <c r="C34" s="30" t="s">
        <v>62</v>
      </c>
      <c r="D34" s="42">
        <v>0.02</v>
      </c>
      <c r="E34" s="75">
        <v>0.02</v>
      </c>
      <c r="F34" s="42">
        <v>0.02</v>
      </c>
      <c r="G34" s="42">
        <f>D34-E34+F34</f>
        <v>0.02</v>
      </c>
      <c r="H34" s="75">
        <v>0.02</v>
      </c>
      <c r="I34" s="42">
        <v>0.02</v>
      </c>
      <c r="J34" s="75">
        <f>G34-H34+I34</f>
        <v>0.02</v>
      </c>
      <c r="K34" s="42">
        <v>0.02</v>
      </c>
      <c r="L34" s="42">
        <v>0.02</v>
      </c>
      <c r="M34" s="99">
        <f>J34-K34+L34</f>
        <v>0.02</v>
      </c>
      <c r="N34" s="99">
        <f>M34</f>
        <v>0.02</v>
      </c>
      <c r="O34" s="106" t="s">
        <v>83</v>
      </c>
      <c r="P34" s="101" t="s">
        <v>229</v>
      </c>
      <c r="Q34" s="108"/>
      <c r="S34" s="71" t="s">
        <v>181</v>
      </c>
    </row>
    <row r="35" spans="1:20" s="24" customFormat="1" ht="15" customHeight="1">
      <c r="A35" s="139"/>
      <c r="B35" s="23" t="s">
        <v>5</v>
      </c>
      <c r="C35" s="23"/>
      <c r="D35" s="43">
        <f aca="true" t="shared" si="10" ref="D35:N35">+SUM(D34:D34)</f>
        <v>0.02</v>
      </c>
      <c r="E35" s="43">
        <f t="shared" si="10"/>
        <v>0.02</v>
      </c>
      <c r="F35" s="43">
        <f t="shared" si="10"/>
        <v>0.02</v>
      </c>
      <c r="G35" s="43">
        <f t="shared" si="10"/>
        <v>0.02</v>
      </c>
      <c r="H35" s="43">
        <f t="shared" si="10"/>
        <v>0.02</v>
      </c>
      <c r="I35" s="43">
        <f t="shared" si="10"/>
        <v>0.02</v>
      </c>
      <c r="J35" s="43">
        <f t="shared" si="10"/>
        <v>0.02</v>
      </c>
      <c r="K35" s="43">
        <f t="shared" si="10"/>
        <v>0.02</v>
      </c>
      <c r="L35" s="43">
        <f t="shared" si="10"/>
        <v>0.02</v>
      </c>
      <c r="M35" s="43">
        <f t="shared" si="10"/>
        <v>0.02</v>
      </c>
      <c r="N35" s="43">
        <f t="shared" si="10"/>
        <v>0.02</v>
      </c>
      <c r="O35" s="23"/>
      <c r="P35" s="78"/>
      <c r="Q35" s="79"/>
      <c r="T35" s="83">
        <f>(E35+H35)*15%</f>
        <v>0.006</v>
      </c>
    </row>
    <row r="36" spans="1:19" s="24" customFormat="1" ht="105.75" customHeight="1">
      <c r="A36" s="139"/>
      <c r="B36" s="141" t="s">
        <v>63</v>
      </c>
      <c r="C36" s="30" t="s">
        <v>64</v>
      </c>
      <c r="D36" s="42">
        <v>0.08</v>
      </c>
      <c r="E36" s="75">
        <v>0.08</v>
      </c>
      <c r="F36" s="42">
        <v>0</v>
      </c>
      <c r="G36" s="42">
        <f>D36-E36+F36</f>
        <v>0</v>
      </c>
      <c r="H36" s="75">
        <v>0</v>
      </c>
      <c r="I36" s="42">
        <v>0</v>
      </c>
      <c r="J36" s="75">
        <f>G36-H36+I36</f>
        <v>0</v>
      </c>
      <c r="K36" s="94">
        <v>0</v>
      </c>
      <c r="L36" s="42">
        <v>0</v>
      </c>
      <c r="M36" s="99">
        <f>J36-K36+L36</f>
        <v>0</v>
      </c>
      <c r="N36" s="99">
        <f>M36</f>
        <v>0</v>
      </c>
      <c r="O36" s="109" t="s">
        <v>184</v>
      </c>
      <c r="P36" s="111" t="s">
        <v>188</v>
      </c>
      <c r="Q36" s="108"/>
      <c r="S36" s="71" t="s">
        <v>187</v>
      </c>
    </row>
    <row r="37" spans="1:19" s="24" customFormat="1" ht="100.5" customHeight="1">
      <c r="A37" s="139"/>
      <c r="B37" s="142"/>
      <c r="C37" s="30" t="s">
        <v>65</v>
      </c>
      <c r="D37" s="42">
        <v>0.01</v>
      </c>
      <c r="E37" s="75">
        <v>0.01</v>
      </c>
      <c r="F37" s="42">
        <v>0.03</v>
      </c>
      <c r="G37" s="42">
        <f>D37-E37+F37</f>
        <v>0.03</v>
      </c>
      <c r="H37" s="75">
        <v>0.03</v>
      </c>
      <c r="I37" s="42">
        <v>0.03</v>
      </c>
      <c r="J37" s="75">
        <f>G37-H37+I37</f>
        <v>0.03</v>
      </c>
      <c r="K37" s="42">
        <v>0.03</v>
      </c>
      <c r="L37" s="42">
        <v>0.03</v>
      </c>
      <c r="M37" s="99">
        <f>J37-K37+L37</f>
        <v>0.03</v>
      </c>
      <c r="N37" s="99">
        <v>0.03</v>
      </c>
      <c r="O37" s="107" t="s">
        <v>208</v>
      </c>
      <c r="P37" s="100" t="s">
        <v>209</v>
      </c>
      <c r="Q37" s="100"/>
      <c r="S37" s="71" t="s">
        <v>182</v>
      </c>
    </row>
    <row r="38" spans="1:19" s="24" customFormat="1" ht="51">
      <c r="A38" s="139"/>
      <c r="B38" s="142"/>
      <c r="C38" s="30" t="s">
        <v>66</v>
      </c>
      <c r="D38" s="42">
        <v>0.03</v>
      </c>
      <c r="E38" s="75">
        <v>0.03</v>
      </c>
      <c r="F38" s="42">
        <v>0</v>
      </c>
      <c r="G38" s="42">
        <f>D38-E38+F38</f>
        <v>0</v>
      </c>
      <c r="H38" s="75">
        <v>0</v>
      </c>
      <c r="I38" s="42">
        <v>0.03</v>
      </c>
      <c r="J38" s="75">
        <f>G38-H38+I38</f>
        <v>0.03</v>
      </c>
      <c r="K38" s="42">
        <v>0.03</v>
      </c>
      <c r="L38" s="42">
        <v>0</v>
      </c>
      <c r="M38" s="99">
        <f>J38-K38+L38</f>
        <v>0</v>
      </c>
      <c r="N38" s="99">
        <v>0</v>
      </c>
      <c r="O38" s="107" t="s">
        <v>197</v>
      </c>
      <c r="P38" s="100" t="s">
        <v>210</v>
      </c>
      <c r="Q38" s="100"/>
      <c r="S38" s="71" t="s">
        <v>177</v>
      </c>
    </row>
    <row r="39" spans="1:20" s="24" customFormat="1" ht="15" customHeight="1">
      <c r="A39" s="139"/>
      <c r="B39" s="23" t="s">
        <v>5</v>
      </c>
      <c r="C39" s="23"/>
      <c r="D39" s="43">
        <f aca="true" t="shared" si="11" ref="D39:N39">+SUM(D36:D38)</f>
        <v>0.12</v>
      </c>
      <c r="E39" s="43">
        <f t="shared" si="11"/>
        <v>0.12</v>
      </c>
      <c r="F39" s="43">
        <f t="shared" si="11"/>
        <v>0.03</v>
      </c>
      <c r="G39" s="43">
        <f t="shared" si="11"/>
        <v>0.03</v>
      </c>
      <c r="H39" s="43">
        <f t="shared" si="11"/>
        <v>0.03</v>
      </c>
      <c r="I39" s="43">
        <f t="shared" si="11"/>
        <v>0.06</v>
      </c>
      <c r="J39" s="43">
        <f t="shared" si="11"/>
        <v>0.06</v>
      </c>
      <c r="K39" s="43">
        <f t="shared" si="11"/>
        <v>0.06</v>
      </c>
      <c r="L39" s="43">
        <f t="shared" si="11"/>
        <v>0.03</v>
      </c>
      <c r="M39" s="43">
        <f t="shared" si="11"/>
        <v>0.03</v>
      </c>
      <c r="N39" s="43">
        <f t="shared" si="11"/>
        <v>0.03</v>
      </c>
      <c r="O39" s="23"/>
      <c r="P39" s="78"/>
      <c r="Q39" s="79"/>
      <c r="T39" s="83">
        <f>(E39+H39)*15%</f>
        <v>0.0225</v>
      </c>
    </row>
    <row r="40" spans="1:19" s="24" customFormat="1" ht="30">
      <c r="A40" s="139"/>
      <c r="B40" s="141" t="s">
        <v>67</v>
      </c>
      <c r="C40" s="30" t="s">
        <v>68</v>
      </c>
      <c r="D40" s="42">
        <v>0</v>
      </c>
      <c r="E40" s="42">
        <v>0</v>
      </c>
      <c r="F40" s="42">
        <v>0</v>
      </c>
      <c r="G40" s="42">
        <f>D40-E40+F40</f>
        <v>0</v>
      </c>
      <c r="H40" s="75">
        <v>0</v>
      </c>
      <c r="I40" s="42">
        <v>0.08</v>
      </c>
      <c r="J40" s="75">
        <f>G40-H40+I40</f>
        <v>0.08</v>
      </c>
      <c r="K40" s="42">
        <v>0.08</v>
      </c>
      <c r="L40" s="42">
        <v>0</v>
      </c>
      <c r="M40" s="99">
        <f>J40-K40+L40</f>
        <v>0</v>
      </c>
      <c r="N40" s="99">
        <f>M40</f>
        <v>0</v>
      </c>
      <c r="O40" s="109" t="s">
        <v>184</v>
      </c>
      <c r="P40" s="111" t="s">
        <v>188</v>
      </c>
      <c r="Q40" s="100"/>
      <c r="S40" s="72" t="s">
        <v>186</v>
      </c>
    </row>
    <row r="41" spans="1:19" s="24" customFormat="1" ht="51" customHeight="1">
      <c r="A41" s="139"/>
      <c r="B41" s="142"/>
      <c r="C41" s="30" t="s">
        <v>69</v>
      </c>
      <c r="D41" s="42">
        <v>0</v>
      </c>
      <c r="E41" s="42">
        <v>0</v>
      </c>
      <c r="F41" s="42">
        <v>0</v>
      </c>
      <c r="G41" s="42">
        <f>D41-E41+F41</f>
        <v>0</v>
      </c>
      <c r="H41" s="75">
        <v>0</v>
      </c>
      <c r="I41" s="42">
        <v>0.08</v>
      </c>
      <c r="J41" s="75">
        <f>G41-H41+I41</f>
        <v>0.08</v>
      </c>
      <c r="K41" s="42">
        <v>0.08</v>
      </c>
      <c r="L41" s="42">
        <v>0</v>
      </c>
      <c r="M41" s="99">
        <f>J41-K41+L41</f>
        <v>0</v>
      </c>
      <c r="N41" s="99">
        <f>M41</f>
        <v>0</v>
      </c>
      <c r="O41" s="109" t="s">
        <v>184</v>
      </c>
      <c r="P41" s="111" t="s">
        <v>235</v>
      </c>
      <c r="Q41" s="100"/>
      <c r="S41" s="72" t="s">
        <v>186</v>
      </c>
    </row>
    <row r="42" spans="1:19" s="24" customFormat="1" ht="76.5">
      <c r="A42" s="139"/>
      <c r="B42" s="142"/>
      <c r="C42" s="30" t="s">
        <v>70</v>
      </c>
      <c r="D42" s="42">
        <v>0</v>
      </c>
      <c r="E42" s="42">
        <v>0</v>
      </c>
      <c r="F42" s="42">
        <v>0</v>
      </c>
      <c r="G42" s="42">
        <f>D42-E42+F42</f>
        <v>0</v>
      </c>
      <c r="H42" s="75">
        <v>0</v>
      </c>
      <c r="I42" s="42">
        <v>0.05</v>
      </c>
      <c r="J42" s="75">
        <f>G42-H42+I42</f>
        <v>0.05</v>
      </c>
      <c r="K42" s="42">
        <v>0.05</v>
      </c>
      <c r="L42" s="42">
        <v>0.05</v>
      </c>
      <c r="M42" s="99">
        <f>J42-K42+L42</f>
        <v>0.05</v>
      </c>
      <c r="N42" s="99">
        <f>M42</f>
        <v>0.05</v>
      </c>
      <c r="O42" s="100" t="s">
        <v>198</v>
      </c>
      <c r="P42" s="100" t="s">
        <v>234</v>
      </c>
      <c r="Q42" s="100"/>
      <c r="S42" s="72" t="s">
        <v>186</v>
      </c>
    </row>
    <row r="43" spans="1:20" s="24" customFormat="1" ht="15" customHeight="1">
      <c r="A43" s="139"/>
      <c r="B43" s="23" t="s">
        <v>5</v>
      </c>
      <c r="C43" s="23"/>
      <c r="D43" s="43">
        <f aca="true" t="shared" si="12" ref="D43:N43">+SUM(D40:D42)</f>
        <v>0</v>
      </c>
      <c r="E43" s="43">
        <f t="shared" si="12"/>
        <v>0</v>
      </c>
      <c r="F43" s="43">
        <f t="shared" si="12"/>
        <v>0</v>
      </c>
      <c r="G43" s="43">
        <f t="shared" si="12"/>
        <v>0</v>
      </c>
      <c r="H43" s="43">
        <f t="shared" si="12"/>
        <v>0</v>
      </c>
      <c r="I43" s="43">
        <f t="shared" si="12"/>
        <v>0.21000000000000002</v>
      </c>
      <c r="J43" s="43">
        <f t="shared" si="12"/>
        <v>0.21000000000000002</v>
      </c>
      <c r="K43" s="43">
        <f t="shared" si="12"/>
        <v>0.21000000000000002</v>
      </c>
      <c r="L43" s="43">
        <f t="shared" si="12"/>
        <v>0.05</v>
      </c>
      <c r="M43" s="43">
        <f t="shared" si="12"/>
        <v>0.05</v>
      </c>
      <c r="N43" s="43">
        <f t="shared" si="12"/>
        <v>0.05</v>
      </c>
      <c r="O43" s="23"/>
      <c r="P43" s="79"/>
      <c r="Q43" s="79"/>
      <c r="T43" s="83">
        <f>(E43+H43)*15%</f>
        <v>0</v>
      </c>
    </row>
    <row r="44" spans="1:19" s="24" customFormat="1" ht="63.75">
      <c r="A44" s="139"/>
      <c r="B44" s="31" t="s">
        <v>71</v>
      </c>
      <c r="C44" s="30" t="s">
        <v>72</v>
      </c>
      <c r="D44" s="42">
        <v>0</v>
      </c>
      <c r="E44" s="42">
        <v>0</v>
      </c>
      <c r="F44" s="42">
        <v>0</v>
      </c>
      <c r="G44" s="42">
        <f>D44-E44+F44</f>
        <v>0</v>
      </c>
      <c r="H44" s="75">
        <v>0</v>
      </c>
      <c r="I44" s="42">
        <v>0.05</v>
      </c>
      <c r="J44" s="75">
        <f>G44-H44+I44</f>
        <v>0.05</v>
      </c>
      <c r="K44" s="42">
        <v>0.05</v>
      </c>
      <c r="L44" s="42">
        <v>0</v>
      </c>
      <c r="M44" s="99">
        <f>J44-K44+L44</f>
        <v>0</v>
      </c>
      <c r="N44" s="99">
        <f>M44</f>
        <v>0</v>
      </c>
      <c r="O44" s="109" t="s">
        <v>184</v>
      </c>
      <c r="P44" s="100" t="s">
        <v>236</v>
      </c>
      <c r="Q44" s="100"/>
      <c r="S44" s="72" t="s">
        <v>186</v>
      </c>
    </row>
    <row r="45" spans="1:20" s="24" customFormat="1" ht="15" customHeight="1">
      <c r="A45" s="139"/>
      <c r="B45" s="23" t="s">
        <v>5</v>
      </c>
      <c r="C45" s="23"/>
      <c r="D45" s="43">
        <f aca="true" t="shared" si="13" ref="D45:N45">+SUM(D44:D44)</f>
        <v>0</v>
      </c>
      <c r="E45" s="43">
        <f t="shared" si="13"/>
        <v>0</v>
      </c>
      <c r="F45" s="43">
        <f t="shared" si="13"/>
        <v>0</v>
      </c>
      <c r="G45" s="43">
        <f t="shared" si="13"/>
        <v>0</v>
      </c>
      <c r="H45" s="43">
        <f t="shared" si="13"/>
        <v>0</v>
      </c>
      <c r="I45" s="43">
        <f t="shared" si="13"/>
        <v>0.05</v>
      </c>
      <c r="J45" s="43">
        <f t="shared" si="13"/>
        <v>0.05</v>
      </c>
      <c r="K45" s="43">
        <f t="shared" si="13"/>
        <v>0.05</v>
      </c>
      <c r="L45" s="43">
        <f t="shared" si="13"/>
        <v>0</v>
      </c>
      <c r="M45" s="43">
        <f t="shared" si="13"/>
        <v>0</v>
      </c>
      <c r="N45" s="43">
        <f t="shared" si="13"/>
        <v>0</v>
      </c>
      <c r="O45" s="23"/>
      <c r="P45" s="79"/>
      <c r="Q45" s="79"/>
      <c r="T45" s="83">
        <f>(E45+H45)*15%</f>
        <v>0</v>
      </c>
    </row>
    <row r="46" spans="1:19" s="24" customFormat="1" ht="76.5">
      <c r="A46" s="139"/>
      <c r="B46" s="141" t="s">
        <v>73</v>
      </c>
      <c r="C46" s="30" t="s">
        <v>74</v>
      </c>
      <c r="D46" s="42">
        <v>0</v>
      </c>
      <c r="E46" s="42">
        <v>0</v>
      </c>
      <c r="F46" s="42">
        <v>0.05</v>
      </c>
      <c r="G46" s="42">
        <f>D46-E46+F46</f>
        <v>0.05</v>
      </c>
      <c r="H46" s="75">
        <v>0.05</v>
      </c>
      <c r="I46" s="42">
        <v>0</v>
      </c>
      <c r="J46" s="75">
        <f>G46-H46+I46</f>
        <v>0</v>
      </c>
      <c r="K46" s="94">
        <v>0</v>
      </c>
      <c r="L46" s="42">
        <v>0.05</v>
      </c>
      <c r="M46" s="99">
        <f>J46-K46+L46</f>
        <v>0.05</v>
      </c>
      <c r="N46" s="99">
        <f>M46</f>
        <v>0.05</v>
      </c>
      <c r="O46" s="100" t="s">
        <v>237</v>
      </c>
      <c r="P46" s="100" t="s">
        <v>241</v>
      </c>
      <c r="Q46" s="100" t="s">
        <v>238</v>
      </c>
      <c r="S46" s="72" t="s">
        <v>186</v>
      </c>
    </row>
    <row r="47" spans="1:19" s="24" customFormat="1" ht="63.75">
      <c r="A47" s="139"/>
      <c r="B47" s="142"/>
      <c r="C47" s="30" t="s">
        <v>75</v>
      </c>
      <c r="D47" s="42">
        <v>0</v>
      </c>
      <c r="E47" s="42">
        <v>0</v>
      </c>
      <c r="F47" s="42">
        <v>0.05</v>
      </c>
      <c r="G47" s="42">
        <f>D47-E47+F47</f>
        <v>0.05</v>
      </c>
      <c r="H47" s="75">
        <v>0.05</v>
      </c>
      <c r="I47" s="42">
        <v>0</v>
      </c>
      <c r="J47" s="75">
        <f>G47-H47+I47</f>
        <v>0</v>
      </c>
      <c r="K47" s="94">
        <v>0</v>
      </c>
      <c r="L47" s="42">
        <v>0.05</v>
      </c>
      <c r="M47" s="99">
        <f>J47-K47+L47</f>
        <v>0.05</v>
      </c>
      <c r="N47" s="99">
        <f>M47</f>
        <v>0.05</v>
      </c>
      <c r="O47" s="100" t="s">
        <v>239</v>
      </c>
      <c r="P47" s="100" t="s">
        <v>240</v>
      </c>
      <c r="Q47" s="100" t="s">
        <v>238</v>
      </c>
      <c r="S47" s="72" t="s">
        <v>186</v>
      </c>
    </row>
    <row r="48" spans="1:20" s="24" customFormat="1" ht="72" customHeight="1">
      <c r="A48" s="139"/>
      <c r="B48" s="23" t="s">
        <v>5</v>
      </c>
      <c r="C48" s="23"/>
      <c r="D48" s="43">
        <f aca="true" t="shared" si="14" ref="D48:N48">+SUM(D46:D47)</f>
        <v>0</v>
      </c>
      <c r="E48" s="43">
        <f t="shared" si="14"/>
        <v>0</v>
      </c>
      <c r="F48" s="43">
        <f t="shared" si="14"/>
        <v>0.1</v>
      </c>
      <c r="G48" s="43">
        <f t="shared" si="14"/>
        <v>0.1</v>
      </c>
      <c r="H48" s="43">
        <f t="shared" si="14"/>
        <v>0.1</v>
      </c>
      <c r="I48" s="43">
        <f t="shared" si="14"/>
        <v>0</v>
      </c>
      <c r="J48" s="43">
        <f t="shared" si="14"/>
        <v>0</v>
      </c>
      <c r="K48" s="43">
        <f t="shared" si="14"/>
        <v>0</v>
      </c>
      <c r="L48" s="43">
        <f t="shared" si="14"/>
        <v>0.1</v>
      </c>
      <c r="M48" s="43">
        <f t="shared" si="14"/>
        <v>0.1</v>
      </c>
      <c r="N48" s="43">
        <f t="shared" si="14"/>
        <v>0.1</v>
      </c>
      <c r="O48" s="23"/>
      <c r="P48" s="79"/>
      <c r="Q48" s="79"/>
      <c r="T48" s="83">
        <f>(E48+H48)*15%</f>
        <v>0.015</v>
      </c>
    </row>
    <row r="49" spans="1:19" s="24" customFormat="1" ht="72" customHeight="1">
      <c r="A49" s="140"/>
      <c r="B49" s="144" t="s">
        <v>76</v>
      </c>
      <c r="C49" s="30" t="s">
        <v>77</v>
      </c>
      <c r="D49" s="42">
        <v>0.03</v>
      </c>
      <c r="E49" s="76">
        <v>0.0039</v>
      </c>
      <c r="F49" s="42">
        <v>0.03</v>
      </c>
      <c r="G49" s="75">
        <v>0.03</v>
      </c>
      <c r="H49" s="76">
        <v>0.0012</v>
      </c>
      <c r="I49" s="42">
        <v>0.03</v>
      </c>
      <c r="J49" s="77">
        <f>D49+G49-E49-H49+I49</f>
        <v>0.0849</v>
      </c>
      <c r="K49" s="77">
        <v>0.0688</v>
      </c>
      <c r="L49" s="42">
        <v>0.03</v>
      </c>
      <c r="M49" s="77">
        <f>J49-K49+L49</f>
        <v>0.0461</v>
      </c>
      <c r="N49" s="102">
        <f>M49</f>
        <v>0.0461</v>
      </c>
      <c r="O49" s="100" t="s">
        <v>243</v>
      </c>
      <c r="P49" s="100" t="s">
        <v>244</v>
      </c>
      <c r="Q49" s="100" t="s">
        <v>245</v>
      </c>
      <c r="S49" s="72" t="s">
        <v>187</v>
      </c>
    </row>
    <row r="50" spans="1:19" s="24" customFormat="1" ht="63.75">
      <c r="A50" s="139"/>
      <c r="B50" s="154"/>
      <c r="C50" s="30" t="s">
        <v>78</v>
      </c>
      <c r="D50" s="42">
        <v>0</v>
      </c>
      <c r="E50" s="42">
        <v>0</v>
      </c>
      <c r="F50" s="42">
        <v>0</v>
      </c>
      <c r="G50" s="42">
        <f>D50-E50+F50</f>
        <v>0</v>
      </c>
      <c r="H50" s="75">
        <v>0</v>
      </c>
      <c r="I50" s="42">
        <v>0.05</v>
      </c>
      <c r="J50" s="75">
        <f>G50-H50+I50</f>
        <v>0.05</v>
      </c>
      <c r="K50" s="42">
        <v>0.05</v>
      </c>
      <c r="L50" s="42">
        <v>0</v>
      </c>
      <c r="M50" s="99">
        <f>J50-K50+L50</f>
        <v>0</v>
      </c>
      <c r="N50" s="99">
        <f>M50</f>
        <v>0</v>
      </c>
      <c r="O50" s="109" t="s">
        <v>184</v>
      </c>
      <c r="P50" s="100" t="s">
        <v>242</v>
      </c>
      <c r="Q50" s="100"/>
      <c r="S50" s="72" t="s">
        <v>187</v>
      </c>
    </row>
    <row r="51" spans="1:20" s="24" customFormat="1" ht="15" customHeight="1">
      <c r="A51" s="139"/>
      <c r="B51" s="23" t="s">
        <v>5</v>
      </c>
      <c r="C51" s="23"/>
      <c r="D51" s="43">
        <f aca="true" t="shared" si="15" ref="D51:I51">+SUM(D49:D50)</f>
        <v>0.03</v>
      </c>
      <c r="E51" s="43">
        <f t="shared" si="15"/>
        <v>0.0039</v>
      </c>
      <c r="F51" s="43">
        <f t="shared" si="15"/>
        <v>0.03</v>
      </c>
      <c r="G51" s="43">
        <f t="shared" si="15"/>
        <v>0.03</v>
      </c>
      <c r="H51" s="81">
        <f t="shared" si="15"/>
        <v>0.0012</v>
      </c>
      <c r="I51" s="43">
        <f t="shared" si="15"/>
        <v>0.08</v>
      </c>
      <c r="J51" s="43">
        <f>+SUM(J49:J50)</f>
        <v>0.13490000000000002</v>
      </c>
      <c r="K51" s="43">
        <f>+SUM(K49:K50)</f>
        <v>0.1188</v>
      </c>
      <c r="L51" s="43">
        <f>+SUM(L49:L50)</f>
        <v>0.03</v>
      </c>
      <c r="M51" s="43">
        <f>+SUM(M49:M50)</f>
        <v>0.0461</v>
      </c>
      <c r="N51" s="43">
        <f>+SUM(N49:N50)</f>
        <v>0.0461</v>
      </c>
      <c r="O51" s="23"/>
      <c r="P51" s="79"/>
      <c r="Q51" s="79"/>
      <c r="T51" s="83">
        <f>(E51+H51)*15%</f>
        <v>0.000765</v>
      </c>
    </row>
    <row r="52" spans="1:20" s="24" customFormat="1" ht="15" customHeight="1">
      <c r="A52" s="34"/>
      <c r="B52" s="23" t="s">
        <v>6</v>
      </c>
      <c r="C52" s="23"/>
      <c r="D52" s="43">
        <f aca="true" t="shared" si="16" ref="D52:I52">+D51+D48+D45+D43+D39+D35+D33</f>
        <v>0.16999999999999998</v>
      </c>
      <c r="E52" s="43">
        <f t="shared" si="16"/>
        <v>0.1439</v>
      </c>
      <c r="F52" s="43">
        <f t="shared" si="16"/>
        <v>0.19999999999999998</v>
      </c>
      <c r="G52" s="43">
        <f t="shared" si="16"/>
        <v>0.19999999999999998</v>
      </c>
      <c r="H52" s="81">
        <f t="shared" si="16"/>
        <v>0.1598</v>
      </c>
      <c r="I52" s="43">
        <f t="shared" si="16"/>
        <v>0.45000000000000007</v>
      </c>
      <c r="J52" s="43">
        <f>+J51+J48+J45+J43+J39+J35+J33</f>
        <v>0.5163000000000001</v>
      </c>
      <c r="K52" s="43">
        <f>+K51+K48+K45+K43+K39+K35+K33</f>
        <v>0.4907</v>
      </c>
      <c r="L52" s="43">
        <f>+L51+L48+L45+L43+L39+L35+L33</f>
        <v>0.22999999999999998</v>
      </c>
      <c r="M52" s="43">
        <f>+M51+M48+M45+M43+M39+M35+M33</f>
        <v>0.2556</v>
      </c>
      <c r="N52" s="43">
        <f>+N51+N48+N45+N43+N39+N35+N33</f>
        <v>0.2556</v>
      </c>
      <c r="O52" s="23"/>
      <c r="P52" s="78"/>
      <c r="Q52" s="79"/>
      <c r="T52" s="83">
        <f>(E52+H52)*15%</f>
        <v>0.04555499999999999</v>
      </c>
    </row>
    <row r="53" spans="1:19" s="24" customFormat="1" ht="165.75">
      <c r="A53" s="140" t="s">
        <v>79</v>
      </c>
      <c r="B53" s="30" t="s">
        <v>80</v>
      </c>
      <c r="C53" s="30" t="s">
        <v>81</v>
      </c>
      <c r="D53" s="42">
        <v>0.25</v>
      </c>
      <c r="E53" s="75">
        <v>0.25</v>
      </c>
      <c r="F53" s="42">
        <v>0.25</v>
      </c>
      <c r="G53" s="42">
        <f>D53-E53+F53</f>
        <v>0.25</v>
      </c>
      <c r="H53" s="75">
        <v>0.25</v>
      </c>
      <c r="I53" s="42">
        <v>0.25</v>
      </c>
      <c r="J53" s="75">
        <f>G53-H53+I53</f>
        <v>0.25</v>
      </c>
      <c r="K53" s="42">
        <v>0.25</v>
      </c>
      <c r="L53" s="42">
        <v>0.25</v>
      </c>
      <c r="M53" s="99">
        <f>J53-K53+L53</f>
        <v>0.25</v>
      </c>
      <c r="N53" s="99">
        <f>M53</f>
        <v>0.25</v>
      </c>
      <c r="O53" s="100" t="s">
        <v>189</v>
      </c>
      <c r="P53" s="100" t="s">
        <v>246</v>
      </c>
      <c r="Q53" s="100"/>
      <c r="S53" s="72" t="s">
        <v>187</v>
      </c>
    </row>
    <row r="54" spans="1:20" s="24" customFormat="1" ht="15" customHeight="1">
      <c r="A54" s="140"/>
      <c r="B54" s="23" t="s">
        <v>5</v>
      </c>
      <c r="C54" s="23"/>
      <c r="D54" s="43">
        <f aca="true" t="shared" si="17" ref="D54:I54">+SUM(D53:D53)</f>
        <v>0.25</v>
      </c>
      <c r="E54" s="43">
        <f t="shared" si="17"/>
        <v>0.25</v>
      </c>
      <c r="F54" s="43">
        <f t="shared" si="17"/>
        <v>0.25</v>
      </c>
      <c r="G54" s="43">
        <f t="shared" si="17"/>
        <v>0.25</v>
      </c>
      <c r="H54" s="43">
        <f t="shared" si="17"/>
        <v>0.25</v>
      </c>
      <c r="I54" s="43">
        <f t="shared" si="17"/>
        <v>0.25</v>
      </c>
      <c r="J54" s="43">
        <f>+SUM(J53:J53)</f>
        <v>0.25</v>
      </c>
      <c r="K54" s="43">
        <f>+SUM(K53:K53)</f>
        <v>0.25</v>
      </c>
      <c r="L54" s="43">
        <f>+SUM(L53:L53)</f>
        <v>0.25</v>
      </c>
      <c r="M54" s="43">
        <f>+SUM(M53:M53)</f>
        <v>0.25</v>
      </c>
      <c r="N54" s="43">
        <f>+SUM(N53:N53)</f>
        <v>0.25</v>
      </c>
      <c r="O54" s="23"/>
      <c r="P54" s="78"/>
      <c r="Q54" s="79"/>
      <c r="T54" s="83">
        <f>(E54+H54)*15%</f>
        <v>0.075</v>
      </c>
    </row>
    <row r="55" spans="1:20" s="24" customFormat="1" ht="15" customHeight="1">
      <c r="A55" s="140"/>
      <c r="B55" s="23" t="s">
        <v>6</v>
      </c>
      <c r="C55" s="23"/>
      <c r="D55" s="43">
        <f aca="true" t="shared" si="18" ref="D55:I55">+D54</f>
        <v>0.25</v>
      </c>
      <c r="E55" s="43">
        <f t="shared" si="18"/>
        <v>0.25</v>
      </c>
      <c r="F55" s="43">
        <f t="shared" si="18"/>
        <v>0.25</v>
      </c>
      <c r="G55" s="43">
        <f t="shared" si="18"/>
        <v>0.25</v>
      </c>
      <c r="H55" s="43">
        <f t="shared" si="18"/>
        <v>0.25</v>
      </c>
      <c r="I55" s="43">
        <f t="shared" si="18"/>
        <v>0.25</v>
      </c>
      <c r="J55" s="43">
        <f>+J54</f>
        <v>0.25</v>
      </c>
      <c r="K55" s="43">
        <f>+K54</f>
        <v>0.25</v>
      </c>
      <c r="L55" s="43">
        <f>+L54</f>
        <v>0.25</v>
      </c>
      <c r="M55" s="43">
        <f>+M54</f>
        <v>0.25</v>
      </c>
      <c r="N55" s="43">
        <f>+N54</f>
        <v>0.25</v>
      </c>
      <c r="O55" s="23"/>
      <c r="P55" s="78"/>
      <c r="Q55" s="79"/>
      <c r="T55" s="83">
        <f>(E55+H55)*15%</f>
        <v>0.075</v>
      </c>
    </row>
    <row r="56" spans="1:17" s="92" customFormat="1" ht="46.5" customHeight="1">
      <c r="A56" s="89"/>
      <c r="B56" s="14" t="s">
        <v>193</v>
      </c>
      <c r="C56" s="14"/>
      <c r="D56" s="14"/>
      <c r="E56" s="90"/>
      <c r="F56" s="90"/>
      <c r="G56" s="90"/>
      <c r="H56" s="90"/>
      <c r="I56" s="90"/>
      <c r="J56" s="90"/>
      <c r="K56" s="90"/>
      <c r="L56" s="90"/>
      <c r="M56" s="90"/>
      <c r="N56" s="90"/>
      <c r="O56" s="91"/>
      <c r="P56" s="91"/>
      <c r="Q56" s="91"/>
    </row>
    <row r="57" spans="1:17" s="92" customFormat="1" ht="61.5" customHeight="1">
      <c r="A57" s="14"/>
      <c r="B57" s="14"/>
      <c r="C57" s="14"/>
      <c r="D57" s="14"/>
      <c r="E57" s="90"/>
      <c r="F57" s="90"/>
      <c r="G57" s="90"/>
      <c r="H57" s="90"/>
      <c r="I57" s="90"/>
      <c r="J57" s="90"/>
      <c r="K57" s="90"/>
      <c r="L57" s="90"/>
      <c r="M57" s="90"/>
      <c r="N57" s="90"/>
      <c r="O57" s="91"/>
      <c r="P57" s="91"/>
      <c r="Q57" s="91"/>
    </row>
  </sheetData>
  <sheetProtection formatColumns="0" selectLockedCells="1" selectUnlockedCells="1"/>
  <autoFilter ref="A3:S56"/>
  <mergeCells count="20">
    <mergeCell ref="B22:B23"/>
    <mergeCell ref="B4:B5"/>
    <mergeCell ref="B7:B8"/>
    <mergeCell ref="A4:A11"/>
    <mergeCell ref="A13:A20"/>
    <mergeCell ref="A53:A55"/>
    <mergeCell ref="A28:A30"/>
    <mergeCell ref="B28:B29"/>
    <mergeCell ref="B17:B19"/>
    <mergeCell ref="B49:B50"/>
    <mergeCell ref="O2:Q2"/>
    <mergeCell ref="B1:M1"/>
    <mergeCell ref="A32:A51"/>
    <mergeCell ref="B36:B38"/>
    <mergeCell ref="B40:B42"/>
    <mergeCell ref="B46:B47"/>
    <mergeCell ref="N1:P1"/>
    <mergeCell ref="B13:B15"/>
    <mergeCell ref="B2:M2"/>
    <mergeCell ref="A22:A26"/>
  </mergeCells>
  <printOptions/>
  <pageMargins left="0.7086614173228347" right="0.7086614173228347" top="0.7480314960629921" bottom="0.7480314960629921" header="0.31496062992125984" footer="0.31496062992125984"/>
  <pageSetup orientation="landscape" scale="28" r:id="rId4"/>
  <rowBreaks count="1" manualBreakCount="1">
    <brk id="10" max="16" man="1"/>
  </rowBreaks>
  <drawing r:id="rId3"/>
  <legacyDrawing r:id="rId2"/>
</worksheet>
</file>

<file path=xl/worksheets/sheet3.xml><?xml version="1.0" encoding="utf-8"?>
<worksheet xmlns="http://schemas.openxmlformats.org/spreadsheetml/2006/main" xmlns:r="http://schemas.openxmlformats.org/officeDocument/2006/relationships">
  <dimension ref="A1:R236"/>
  <sheetViews>
    <sheetView zoomScalePageLayoutView="0" workbookViewId="0" topLeftCell="A1">
      <selection activeCell="J26" sqref="I26:O26"/>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45"/>
      <c r="B1" s="46"/>
      <c r="C1" s="46"/>
      <c r="D1" s="46"/>
      <c r="E1" s="46"/>
      <c r="F1" s="46"/>
      <c r="G1" s="46"/>
      <c r="H1" s="46"/>
      <c r="I1" s="46"/>
      <c r="J1" s="46"/>
      <c r="K1" s="46"/>
      <c r="L1" s="46"/>
      <c r="M1" s="46"/>
      <c r="N1" s="46"/>
    </row>
    <row r="2" spans="1:14" ht="69.75" customHeight="1">
      <c r="A2" s="47"/>
      <c r="B2" s="204"/>
      <c r="C2" s="205"/>
      <c r="D2" s="206" t="s">
        <v>95</v>
      </c>
      <c r="E2" s="207"/>
      <c r="F2" s="207"/>
      <c r="G2" s="207"/>
      <c r="H2" s="207"/>
      <c r="I2" s="207"/>
      <c r="J2" s="208" t="s">
        <v>96</v>
      </c>
      <c r="K2" s="209"/>
      <c r="L2" s="210"/>
      <c r="M2" s="205"/>
      <c r="N2" s="211"/>
    </row>
    <row r="3" spans="1:14" ht="5.25" customHeight="1">
      <c r="A3" s="47"/>
      <c r="B3" s="48"/>
      <c r="C3" s="49"/>
      <c r="D3" s="49"/>
      <c r="E3" s="49"/>
      <c r="F3" s="49"/>
      <c r="G3" s="49"/>
      <c r="H3" s="49"/>
      <c r="I3" s="49"/>
      <c r="J3" s="49"/>
      <c r="K3" s="49"/>
      <c r="L3" s="49"/>
      <c r="M3" s="49"/>
      <c r="N3" s="50"/>
    </row>
    <row r="4" spans="1:14" ht="18" customHeight="1">
      <c r="A4" s="51"/>
      <c r="B4" s="212" t="s">
        <v>31</v>
      </c>
      <c r="C4" s="213"/>
      <c r="D4" s="214"/>
      <c r="E4" s="215" t="s">
        <v>97</v>
      </c>
      <c r="F4" s="216"/>
      <c r="G4" s="216"/>
      <c r="H4" s="216"/>
      <c r="I4" s="216"/>
      <c r="J4" s="216"/>
      <c r="K4" s="216"/>
      <c r="L4" s="216"/>
      <c r="M4" s="216"/>
      <c r="N4" s="217"/>
    </row>
    <row r="5" spans="1:14" ht="5.25" customHeight="1">
      <c r="A5" s="51"/>
      <c r="B5" s="52"/>
      <c r="C5" s="53"/>
      <c r="D5" s="53"/>
      <c r="E5" s="54"/>
      <c r="F5" s="54"/>
      <c r="G5" s="54"/>
      <c r="H5" s="54"/>
      <c r="I5" s="54"/>
      <c r="J5" s="54"/>
      <c r="K5" s="54"/>
      <c r="L5" s="54"/>
      <c r="M5" s="54"/>
      <c r="N5" s="55"/>
    </row>
    <row r="6" spans="1:14" ht="17.25" customHeight="1">
      <c r="A6" s="51"/>
      <c r="B6" s="196" t="s">
        <v>98</v>
      </c>
      <c r="C6" s="197"/>
      <c r="D6" s="197"/>
      <c r="E6" s="197"/>
      <c r="F6" s="197"/>
      <c r="G6" s="197"/>
      <c r="H6" s="197" t="s">
        <v>99</v>
      </c>
      <c r="I6" s="197"/>
      <c r="J6" s="197"/>
      <c r="K6" s="197"/>
      <c r="L6" s="198" t="s">
        <v>100</v>
      </c>
      <c r="M6" s="199"/>
      <c r="N6" s="200"/>
    </row>
    <row r="7" spans="1:14" ht="43.5" customHeight="1">
      <c r="A7" s="51"/>
      <c r="B7" s="187" t="s">
        <v>89</v>
      </c>
      <c r="C7" s="175"/>
      <c r="D7" s="175"/>
      <c r="E7" s="175"/>
      <c r="F7" s="175"/>
      <c r="G7" s="175"/>
      <c r="H7" s="175" t="s">
        <v>101</v>
      </c>
      <c r="I7" s="175"/>
      <c r="J7" s="175"/>
      <c r="K7" s="175"/>
      <c r="L7" s="201" t="s">
        <v>102</v>
      </c>
      <c r="M7" s="202"/>
      <c r="N7" s="203"/>
    </row>
    <row r="8" spans="1:14" ht="30" customHeight="1">
      <c r="A8" s="51"/>
      <c r="B8" s="188" t="s">
        <v>103</v>
      </c>
      <c r="C8" s="189"/>
      <c r="D8" s="189"/>
      <c r="E8" s="189"/>
      <c r="F8" s="189"/>
      <c r="G8" s="189"/>
      <c r="H8" s="189"/>
      <c r="I8" s="189"/>
      <c r="J8" s="189"/>
      <c r="K8" s="189"/>
      <c r="L8" s="190" t="s">
        <v>104</v>
      </c>
      <c r="M8" s="191"/>
      <c r="N8" s="192"/>
    </row>
    <row r="9" spans="1:14" ht="43.5" customHeight="1">
      <c r="A9" s="51"/>
      <c r="B9" s="193" t="str">
        <f>'[1]FORMULACIÓN PGDI - I'!B4</f>
        <v>Evaluar el 100% de los requerimientos de infraestructura y dotación hospitalaria</v>
      </c>
      <c r="C9" s="194"/>
      <c r="D9" s="194"/>
      <c r="E9" s="194"/>
      <c r="F9" s="194"/>
      <c r="G9" s="194"/>
      <c r="H9" s="194"/>
      <c r="I9" s="194"/>
      <c r="J9" s="194"/>
      <c r="K9" s="194"/>
      <c r="L9" s="195">
        <f>'[1]FORMULACIÓN PGDI - I'!J4</f>
        <v>1</v>
      </c>
      <c r="M9" s="175"/>
      <c r="N9" s="176"/>
    </row>
    <row r="10" spans="1:14" ht="5.25" customHeight="1">
      <c r="A10" s="51"/>
      <c r="B10" s="56"/>
      <c r="C10" s="57"/>
      <c r="D10" s="57"/>
      <c r="E10" s="57"/>
      <c r="F10" s="57"/>
      <c r="G10" s="57"/>
      <c r="H10" s="57"/>
      <c r="I10" s="57"/>
      <c r="J10" s="57"/>
      <c r="K10" s="57"/>
      <c r="L10" s="58"/>
      <c r="M10" s="59"/>
      <c r="N10" s="60"/>
    </row>
    <row r="11" spans="1:14" ht="15">
      <c r="A11" s="51"/>
      <c r="B11" s="177" t="s">
        <v>105</v>
      </c>
      <c r="C11" s="178"/>
      <c r="D11" s="178"/>
      <c r="E11" s="178"/>
      <c r="F11" s="178"/>
      <c r="G11" s="178"/>
      <c r="H11" s="178"/>
      <c r="I11" s="178"/>
      <c r="J11" s="178"/>
      <c r="K11" s="178"/>
      <c r="L11" s="178"/>
      <c r="M11" s="178"/>
      <c r="N11" s="181"/>
    </row>
    <row r="12" spans="1:14" ht="43.5" customHeight="1">
      <c r="A12" s="51"/>
      <c r="B12" s="187" t="s">
        <v>106</v>
      </c>
      <c r="C12" s="175"/>
      <c r="D12" s="175"/>
      <c r="E12" s="175"/>
      <c r="F12" s="175"/>
      <c r="G12" s="175"/>
      <c r="H12" s="175" t="s">
        <v>107</v>
      </c>
      <c r="I12" s="175"/>
      <c r="J12" s="175"/>
      <c r="K12" s="175"/>
      <c r="L12" s="175"/>
      <c r="M12" s="175"/>
      <c r="N12" s="176"/>
    </row>
    <row r="13" spans="1:14" ht="5.25" customHeight="1">
      <c r="A13" s="51"/>
      <c r="B13" s="61"/>
      <c r="C13" s="62"/>
      <c r="D13" s="62"/>
      <c r="E13" s="62"/>
      <c r="F13" s="62"/>
      <c r="G13" s="62"/>
      <c r="H13" s="62"/>
      <c r="I13" s="62"/>
      <c r="J13" s="62"/>
      <c r="K13" s="62"/>
      <c r="L13" s="62"/>
      <c r="M13" s="62"/>
      <c r="N13" s="63"/>
    </row>
    <row r="14" spans="1:14" ht="15">
      <c r="A14" s="51"/>
      <c r="B14" s="177" t="s">
        <v>108</v>
      </c>
      <c r="C14" s="178"/>
      <c r="D14" s="178"/>
      <c r="E14" s="178"/>
      <c r="F14" s="178"/>
      <c r="G14" s="178"/>
      <c r="H14" s="178" t="s">
        <v>109</v>
      </c>
      <c r="I14" s="178"/>
      <c r="J14" s="178"/>
      <c r="K14" s="178"/>
      <c r="L14" s="178"/>
      <c r="M14" s="178"/>
      <c r="N14" s="181"/>
    </row>
    <row r="15" spans="1:14" ht="43.5" customHeight="1">
      <c r="A15" s="51"/>
      <c r="B15" s="187" t="s">
        <v>110</v>
      </c>
      <c r="C15" s="175"/>
      <c r="D15" s="175"/>
      <c r="E15" s="175"/>
      <c r="F15" s="175"/>
      <c r="G15" s="175"/>
      <c r="H15" s="175" t="s">
        <v>111</v>
      </c>
      <c r="I15" s="175"/>
      <c r="J15" s="175"/>
      <c r="K15" s="175"/>
      <c r="L15" s="175"/>
      <c r="M15" s="175"/>
      <c r="N15" s="176"/>
    </row>
    <row r="16" spans="1:14" ht="5.25" customHeight="1">
      <c r="A16" s="51"/>
      <c r="B16" s="64"/>
      <c r="C16" s="65"/>
      <c r="D16" s="65"/>
      <c r="E16" s="65"/>
      <c r="F16" s="65"/>
      <c r="G16" s="65"/>
      <c r="H16" s="65"/>
      <c r="I16" s="65"/>
      <c r="J16" s="65"/>
      <c r="K16" s="65"/>
      <c r="L16" s="65"/>
      <c r="M16" s="65"/>
      <c r="N16" s="66"/>
    </row>
    <row r="17" spans="1:14" ht="15">
      <c r="A17" s="51"/>
      <c r="B17" s="188" t="s">
        <v>112</v>
      </c>
      <c r="C17" s="189"/>
      <c r="D17" s="189"/>
      <c r="E17" s="189" t="s">
        <v>113</v>
      </c>
      <c r="F17" s="189"/>
      <c r="G17" s="189"/>
      <c r="H17" s="180" t="s">
        <v>114</v>
      </c>
      <c r="I17" s="178"/>
      <c r="J17" s="178"/>
      <c r="K17" s="178"/>
      <c r="L17" s="178"/>
      <c r="M17" s="178"/>
      <c r="N17" s="181"/>
    </row>
    <row r="18" spans="1:14" ht="48" customHeight="1">
      <c r="A18" s="51"/>
      <c r="B18" s="173">
        <v>1</v>
      </c>
      <c r="C18" s="174"/>
      <c r="D18" s="174"/>
      <c r="E18" s="175">
        <v>1191</v>
      </c>
      <c r="F18" s="175"/>
      <c r="G18" s="175"/>
      <c r="H18" s="175" t="s">
        <v>115</v>
      </c>
      <c r="I18" s="175"/>
      <c r="J18" s="175"/>
      <c r="K18" s="175"/>
      <c r="L18" s="175"/>
      <c r="M18" s="175"/>
      <c r="N18" s="176"/>
    </row>
    <row r="19" spans="1:14" ht="15">
      <c r="A19" s="51"/>
      <c r="B19" s="177" t="s">
        <v>116</v>
      </c>
      <c r="C19" s="178"/>
      <c r="D19" s="178"/>
      <c r="E19" s="178"/>
      <c r="F19" s="178"/>
      <c r="G19" s="179"/>
      <c r="H19" s="180" t="s">
        <v>117</v>
      </c>
      <c r="I19" s="178"/>
      <c r="J19" s="178"/>
      <c r="K19" s="178"/>
      <c r="L19" s="178"/>
      <c r="M19" s="178"/>
      <c r="N19" s="181"/>
    </row>
    <row r="20" spans="1:14" ht="43.5" customHeight="1">
      <c r="A20" s="51"/>
      <c r="B20" s="182" t="s">
        <v>118</v>
      </c>
      <c r="C20" s="183"/>
      <c r="D20" s="183"/>
      <c r="E20" s="183"/>
      <c r="F20" s="183"/>
      <c r="G20" s="184"/>
      <c r="H20" s="185" t="s">
        <v>119</v>
      </c>
      <c r="I20" s="183"/>
      <c r="J20" s="183"/>
      <c r="K20" s="183"/>
      <c r="L20" s="183"/>
      <c r="M20" s="183"/>
      <c r="N20" s="186"/>
    </row>
    <row r="21" spans="1:14" ht="6" customHeight="1">
      <c r="A21" s="51"/>
      <c r="B21" s="64"/>
      <c r="C21" s="65"/>
      <c r="D21" s="65"/>
      <c r="E21" s="65"/>
      <c r="F21" s="65"/>
      <c r="G21" s="65"/>
      <c r="H21" s="65"/>
      <c r="I21" s="65"/>
      <c r="J21" s="65"/>
      <c r="K21" s="65"/>
      <c r="L21" s="65"/>
      <c r="M21" s="65"/>
      <c r="N21" s="66"/>
    </row>
    <row r="22" spans="2:14" s="67" customFormat="1" ht="31.5" customHeight="1">
      <c r="B22" s="155" t="s">
        <v>120</v>
      </c>
      <c r="C22" s="156"/>
      <c r="D22" s="156"/>
      <c r="E22" s="156"/>
      <c r="F22" s="156"/>
      <c r="G22" s="157"/>
      <c r="H22" s="161" t="s">
        <v>121</v>
      </c>
      <c r="I22" s="162"/>
      <c r="J22" s="68" t="s">
        <v>122</v>
      </c>
      <c r="K22" s="163" t="s">
        <v>123</v>
      </c>
      <c r="L22" s="164"/>
      <c r="M22" s="164"/>
      <c r="N22" s="165"/>
    </row>
    <row r="23" spans="2:14" s="67" customFormat="1" ht="31.5" customHeight="1">
      <c r="B23" s="158"/>
      <c r="C23" s="159"/>
      <c r="D23" s="159"/>
      <c r="E23" s="159"/>
      <c r="F23" s="159"/>
      <c r="G23" s="160"/>
      <c r="H23" s="161" t="s">
        <v>124</v>
      </c>
      <c r="I23" s="162"/>
      <c r="J23" s="68" t="s">
        <v>122</v>
      </c>
      <c r="K23" s="161"/>
      <c r="L23" s="166"/>
      <c r="M23" s="166"/>
      <c r="N23" s="167"/>
    </row>
    <row r="24" spans="2:14" ht="60.75" customHeight="1" thickBot="1">
      <c r="B24" s="168" t="s">
        <v>125</v>
      </c>
      <c r="C24" s="169"/>
      <c r="D24" s="169"/>
      <c r="E24" s="169"/>
      <c r="F24" s="169"/>
      <c r="G24" s="170"/>
      <c r="H24" s="171" t="str">
        <f>'[1]FORMULACIÓN PGDI - I'!A4</f>
        <v>3. Mejorar la calidad y eficiencia en la prestación de los servicios de salud a través de la actualización y modernización de la infraestructura física, la innovación tecnológica y de las comunicaciones de Secretaría Distrital de Salud y las instituciones</v>
      </c>
      <c r="I24" s="171"/>
      <c r="J24" s="171"/>
      <c r="K24" s="171"/>
      <c r="L24" s="171"/>
      <c r="M24" s="171"/>
      <c r="N24" s="172"/>
    </row>
    <row r="186" ht="15">
      <c r="R186" s="69" t="s">
        <v>126</v>
      </c>
    </row>
    <row r="187" ht="15">
      <c r="R187" s="69" t="s">
        <v>127</v>
      </c>
    </row>
    <row r="188" ht="15">
      <c r="R188" s="69" t="s">
        <v>128</v>
      </c>
    </row>
    <row r="189" ht="15">
      <c r="R189" s="69" t="s">
        <v>0</v>
      </c>
    </row>
    <row r="190" ht="15">
      <c r="R190" s="69" t="s">
        <v>129</v>
      </c>
    </row>
    <row r="191" ht="15">
      <c r="R191" s="69" t="s">
        <v>130</v>
      </c>
    </row>
    <row r="192" ht="15">
      <c r="R192" s="69" t="s">
        <v>131</v>
      </c>
    </row>
    <row r="193" ht="15">
      <c r="R193" s="69" t="s">
        <v>132</v>
      </c>
    </row>
    <row r="194" ht="15">
      <c r="R194" s="69" t="s">
        <v>133</v>
      </c>
    </row>
    <row r="195" ht="15">
      <c r="R195" s="69" t="s">
        <v>134</v>
      </c>
    </row>
    <row r="196" ht="15">
      <c r="R196" s="69" t="s">
        <v>135</v>
      </c>
    </row>
    <row r="197" ht="15">
      <c r="R197" s="69" t="s">
        <v>136</v>
      </c>
    </row>
    <row r="198" ht="15">
      <c r="R198" s="69" t="s">
        <v>137</v>
      </c>
    </row>
    <row r="199" ht="15">
      <c r="R199" s="69" t="s">
        <v>138</v>
      </c>
    </row>
    <row r="200" ht="15">
      <c r="R200" s="69" t="s">
        <v>139</v>
      </c>
    </row>
    <row r="201" ht="15">
      <c r="R201" s="69" t="s">
        <v>140</v>
      </c>
    </row>
    <row r="202" ht="15">
      <c r="R202" s="69" t="s">
        <v>141</v>
      </c>
    </row>
    <row r="203" ht="15">
      <c r="R203" s="69" t="s">
        <v>97</v>
      </c>
    </row>
    <row r="204" ht="15">
      <c r="R204" s="69" t="s">
        <v>142</v>
      </c>
    </row>
    <row r="205" ht="15">
      <c r="R205" s="69" t="s">
        <v>143</v>
      </c>
    </row>
    <row r="209" ht="15">
      <c r="R209" s="69" t="s">
        <v>144</v>
      </c>
    </row>
    <row r="210" ht="15">
      <c r="R210" s="69" t="s">
        <v>145</v>
      </c>
    </row>
    <row r="211" ht="15">
      <c r="R211" s="69" t="s">
        <v>146</v>
      </c>
    </row>
    <row r="212" ht="15">
      <c r="R212" s="69" t="s">
        <v>147</v>
      </c>
    </row>
    <row r="213" ht="15">
      <c r="R213" s="69" t="s">
        <v>148</v>
      </c>
    </row>
    <row r="214" ht="15">
      <c r="R214" s="69" t="s">
        <v>149</v>
      </c>
    </row>
    <row r="215" ht="15">
      <c r="R215" s="69" t="s">
        <v>150</v>
      </c>
    </row>
    <row r="217" ht="15">
      <c r="R217" s="69" t="s">
        <v>102</v>
      </c>
    </row>
    <row r="218" ht="15">
      <c r="R218" s="69" t="s">
        <v>151</v>
      </c>
    </row>
    <row r="219" ht="15">
      <c r="R219" s="69" t="s">
        <v>152</v>
      </c>
    </row>
    <row r="221" ht="15">
      <c r="R221" s="69" t="s">
        <v>153</v>
      </c>
    </row>
    <row r="222" ht="15">
      <c r="R222" s="69" t="s">
        <v>154</v>
      </c>
    </row>
    <row r="223" ht="15">
      <c r="R223" s="69" t="s">
        <v>155</v>
      </c>
    </row>
    <row r="224" ht="15">
      <c r="R224" s="69" t="s">
        <v>156</v>
      </c>
    </row>
    <row r="226" ht="15">
      <c r="R226" s="70" t="s">
        <v>157</v>
      </c>
    </row>
    <row r="227" ht="15">
      <c r="R227" s="70" t="s">
        <v>158</v>
      </c>
    </row>
    <row r="228" ht="15">
      <c r="R228" s="70" t="s">
        <v>159</v>
      </c>
    </row>
    <row r="229" ht="15">
      <c r="R229" s="70" t="s">
        <v>160</v>
      </c>
    </row>
    <row r="231" ht="15">
      <c r="R231" s="70" t="s">
        <v>118</v>
      </c>
    </row>
    <row r="232" ht="15">
      <c r="R232" s="70" t="s">
        <v>161</v>
      </c>
    </row>
    <row r="233" ht="15">
      <c r="R233" s="70" t="s">
        <v>162</v>
      </c>
    </row>
    <row r="235" ht="15">
      <c r="R235" s="70" t="s">
        <v>119</v>
      </c>
    </row>
    <row r="236" ht="15">
      <c r="R236" s="70" t="s">
        <v>163</v>
      </c>
    </row>
  </sheetData>
  <sheetProtection/>
  <mergeCells count="40">
    <mergeCell ref="B2:C2"/>
    <mergeCell ref="D2:I2"/>
    <mergeCell ref="J2:L2"/>
    <mergeCell ref="M2:N2"/>
    <mergeCell ref="B4:D4"/>
    <mergeCell ref="E4:N4"/>
    <mergeCell ref="B6:G6"/>
    <mergeCell ref="H6:K6"/>
    <mergeCell ref="L6:N6"/>
    <mergeCell ref="B7:G7"/>
    <mergeCell ref="H7:K7"/>
    <mergeCell ref="L7:N7"/>
    <mergeCell ref="B8:K8"/>
    <mergeCell ref="L8:N8"/>
    <mergeCell ref="B9:K9"/>
    <mergeCell ref="L9:N9"/>
    <mergeCell ref="B11:N11"/>
    <mergeCell ref="B12:G12"/>
    <mergeCell ref="H12:N12"/>
    <mergeCell ref="B14:G14"/>
    <mergeCell ref="H14:N14"/>
    <mergeCell ref="B15:G15"/>
    <mergeCell ref="H15:N15"/>
    <mergeCell ref="B17:D17"/>
    <mergeCell ref="E17:G17"/>
    <mergeCell ref="H17:N17"/>
    <mergeCell ref="B18:D18"/>
    <mergeCell ref="E18:G18"/>
    <mergeCell ref="H18:N18"/>
    <mergeCell ref="B19:G19"/>
    <mergeCell ref="H19:N19"/>
    <mergeCell ref="B20:G20"/>
    <mergeCell ref="H20:N20"/>
    <mergeCell ref="B22:G23"/>
    <mergeCell ref="H22:I22"/>
    <mergeCell ref="K22:N22"/>
    <mergeCell ref="H23:I23"/>
    <mergeCell ref="K23:N23"/>
    <mergeCell ref="B24:G24"/>
    <mergeCell ref="H24:N24"/>
  </mergeCells>
  <dataValidations count="4">
    <dataValidation type="list" allowBlank="1" showInputMessage="1" showErrorMessage="1" sqref="H20:N20">
      <formula1>$R$240</formula1>
    </dataValidation>
    <dataValidation type="list" allowBlank="1" showInputMessage="1" showErrorMessage="1" sqref="B20:G20">
      <formula1>$R$236:$R$238</formula1>
    </dataValidation>
    <dataValidation type="list" allowBlank="1" showInputMessage="1" showErrorMessage="1" sqref="E4:N4">
      <formula1>$R$186:$R$205</formula1>
    </dataValidation>
    <dataValidation type="list" allowBlank="1" showInputMessage="1" showErrorMessage="1" sqref="L7:N7">
      <formula1>$R$217:$R$219</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236"/>
  <sheetViews>
    <sheetView zoomScalePageLayoutView="0" workbookViewId="0" topLeftCell="A13">
      <selection activeCell="B7" sqref="B7:G7"/>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45"/>
      <c r="B1" s="46"/>
      <c r="C1" s="46"/>
      <c r="D1" s="46"/>
      <c r="E1" s="46"/>
      <c r="F1" s="46"/>
      <c r="G1" s="46"/>
      <c r="H1" s="46"/>
      <c r="I1" s="46"/>
      <c r="J1" s="46"/>
      <c r="K1" s="46"/>
      <c r="L1" s="46"/>
      <c r="M1" s="46"/>
      <c r="N1" s="46"/>
    </row>
    <row r="2" spans="1:14" ht="69.75" customHeight="1">
      <c r="A2" s="47"/>
      <c r="B2" s="204"/>
      <c r="C2" s="205"/>
      <c r="D2" s="206" t="s">
        <v>95</v>
      </c>
      <c r="E2" s="207"/>
      <c r="F2" s="207"/>
      <c r="G2" s="207"/>
      <c r="H2" s="207"/>
      <c r="I2" s="207"/>
      <c r="J2" s="208" t="s">
        <v>96</v>
      </c>
      <c r="K2" s="209"/>
      <c r="L2" s="210"/>
      <c r="M2" s="205"/>
      <c r="N2" s="211"/>
    </row>
    <row r="3" spans="1:14" ht="5.25" customHeight="1">
      <c r="A3" s="47"/>
      <c r="B3" s="48"/>
      <c r="C3" s="49"/>
      <c r="D3" s="49"/>
      <c r="E3" s="49"/>
      <c r="F3" s="49"/>
      <c r="G3" s="49"/>
      <c r="H3" s="49"/>
      <c r="I3" s="49"/>
      <c r="J3" s="49"/>
      <c r="K3" s="49"/>
      <c r="L3" s="49"/>
      <c r="M3" s="49"/>
      <c r="N3" s="50"/>
    </row>
    <row r="4" spans="1:14" ht="18" customHeight="1">
      <c r="A4" s="51"/>
      <c r="B4" s="212" t="s">
        <v>31</v>
      </c>
      <c r="C4" s="213"/>
      <c r="D4" s="214"/>
      <c r="E4" s="215" t="s">
        <v>97</v>
      </c>
      <c r="F4" s="216"/>
      <c r="G4" s="216"/>
      <c r="H4" s="216"/>
      <c r="I4" s="216"/>
      <c r="J4" s="216"/>
      <c r="K4" s="216"/>
      <c r="L4" s="216"/>
      <c r="M4" s="216"/>
      <c r="N4" s="217"/>
    </row>
    <row r="5" spans="1:14" ht="5.25" customHeight="1">
      <c r="A5" s="51"/>
      <c r="B5" s="52"/>
      <c r="C5" s="53"/>
      <c r="D5" s="53"/>
      <c r="E5" s="54"/>
      <c r="F5" s="54"/>
      <c r="G5" s="54"/>
      <c r="H5" s="54"/>
      <c r="I5" s="54"/>
      <c r="J5" s="54"/>
      <c r="K5" s="54"/>
      <c r="L5" s="54"/>
      <c r="M5" s="54"/>
      <c r="N5" s="55"/>
    </row>
    <row r="6" spans="1:14" ht="17.25" customHeight="1">
      <c r="A6" s="51"/>
      <c r="B6" s="196" t="s">
        <v>98</v>
      </c>
      <c r="C6" s="197"/>
      <c r="D6" s="197"/>
      <c r="E6" s="197"/>
      <c r="F6" s="197"/>
      <c r="G6" s="197"/>
      <c r="H6" s="197" t="s">
        <v>99</v>
      </c>
      <c r="I6" s="197"/>
      <c r="J6" s="197"/>
      <c r="K6" s="197"/>
      <c r="L6" s="198" t="s">
        <v>100</v>
      </c>
      <c r="M6" s="199"/>
      <c r="N6" s="200"/>
    </row>
    <row r="7" spans="1:14" ht="43.5" customHeight="1">
      <c r="A7" s="51"/>
      <c r="B7" s="187" t="str">
        <f>'[1]FORMULACIÓN PGDI - I'!C5</f>
        <v>Cumplir con  los informes de seguimiento trimestrales</v>
      </c>
      <c r="C7" s="175"/>
      <c r="D7" s="175"/>
      <c r="E7" s="175"/>
      <c r="F7" s="175"/>
      <c r="G7" s="175"/>
      <c r="H7" s="175" t="s">
        <v>101</v>
      </c>
      <c r="I7" s="175"/>
      <c r="J7" s="175"/>
      <c r="K7" s="175"/>
      <c r="L7" s="201" t="s">
        <v>102</v>
      </c>
      <c r="M7" s="202"/>
      <c r="N7" s="203"/>
    </row>
    <row r="8" spans="1:14" ht="30" customHeight="1">
      <c r="A8" s="51"/>
      <c r="B8" s="188" t="s">
        <v>103</v>
      </c>
      <c r="C8" s="189"/>
      <c r="D8" s="189"/>
      <c r="E8" s="189"/>
      <c r="F8" s="189"/>
      <c r="G8" s="189"/>
      <c r="H8" s="189"/>
      <c r="I8" s="189"/>
      <c r="J8" s="189"/>
      <c r="K8" s="189"/>
      <c r="L8" s="190" t="s">
        <v>104</v>
      </c>
      <c r="M8" s="191"/>
      <c r="N8" s="192"/>
    </row>
    <row r="9" spans="1:14" ht="43.5" customHeight="1">
      <c r="A9" s="51"/>
      <c r="B9" s="193" t="str">
        <f>'[1]FORMULACIÓN PGDI - I'!B5</f>
        <v>Realizar acciones necesarias para la actualización del Plan Maestro de Equipamientos en Salud (PMES) incluyendo informes de seguimiento trimestral</v>
      </c>
      <c r="C9" s="194"/>
      <c r="D9" s="194"/>
      <c r="E9" s="194"/>
      <c r="F9" s="194"/>
      <c r="G9" s="194"/>
      <c r="H9" s="194"/>
      <c r="I9" s="194"/>
      <c r="J9" s="194"/>
      <c r="K9" s="194"/>
      <c r="L9" s="218">
        <f>'[1]FORMULACIÓN PGDI - I'!J5</f>
        <v>1</v>
      </c>
      <c r="M9" s="218"/>
      <c r="N9" s="219"/>
    </row>
    <row r="10" spans="1:14" ht="5.25" customHeight="1">
      <c r="A10" s="51"/>
      <c r="B10" s="56"/>
      <c r="C10" s="57"/>
      <c r="D10" s="57"/>
      <c r="E10" s="57"/>
      <c r="F10" s="57"/>
      <c r="G10" s="57"/>
      <c r="H10" s="57"/>
      <c r="I10" s="57"/>
      <c r="J10" s="57"/>
      <c r="K10" s="57"/>
      <c r="L10" s="58"/>
      <c r="M10" s="59"/>
      <c r="N10" s="60"/>
    </row>
    <row r="11" spans="1:14" ht="15">
      <c r="A11" s="51"/>
      <c r="B11" s="177" t="s">
        <v>105</v>
      </c>
      <c r="C11" s="178"/>
      <c r="D11" s="178"/>
      <c r="E11" s="178"/>
      <c r="F11" s="178"/>
      <c r="G11" s="178"/>
      <c r="H11" s="178"/>
      <c r="I11" s="178"/>
      <c r="J11" s="178"/>
      <c r="K11" s="178"/>
      <c r="L11" s="178"/>
      <c r="M11" s="178"/>
      <c r="N11" s="181"/>
    </row>
    <row r="12" spans="1:14" ht="43.5" customHeight="1">
      <c r="A12" s="51"/>
      <c r="B12" s="187" t="s">
        <v>164</v>
      </c>
      <c r="C12" s="175"/>
      <c r="D12" s="175"/>
      <c r="E12" s="175"/>
      <c r="F12" s="175"/>
      <c r="G12" s="175"/>
      <c r="H12" s="175" t="s">
        <v>165</v>
      </c>
      <c r="I12" s="175"/>
      <c r="J12" s="175"/>
      <c r="K12" s="175"/>
      <c r="L12" s="175"/>
      <c r="M12" s="175"/>
      <c r="N12" s="176"/>
    </row>
    <row r="13" spans="1:14" ht="5.25" customHeight="1">
      <c r="A13" s="51"/>
      <c r="B13" s="61"/>
      <c r="C13" s="62"/>
      <c r="D13" s="62"/>
      <c r="E13" s="62"/>
      <c r="F13" s="62"/>
      <c r="G13" s="62"/>
      <c r="H13" s="62"/>
      <c r="I13" s="62"/>
      <c r="J13" s="62"/>
      <c r="K13" s="62"/>
      <c r="L13" s="62"/>
      <c r="M13" s="62"/>
      <c r="N13" s="63"/>
    </row>
    <row r="14" spans="1:14" ht="15">
      <c r="A14" s="51"/>
      <c r="B14" s="177" t="s">
        <v>108</v>
      </c>
      <c r="C14" s="178"/>
      <c r="D14" s="178"/>
      <c r="E14" s="178"/>
      <c r="F14" s="178"/>
      <c r="G14" s="178"/>
      <c r="H14" s="178" t="s">
        <v>109</v>
      </c>
      <c r="I14" s="178"/>
      <c r="J14" s="178"/>
      <c r="K14" s="178"/>
      <c r="L14" s="178"/>
      <c r="M14" s="178"/>
      <c r="N14" s="181"/>
    </row>
    <row r="15" spans="1:14" ht="43.5" customHeight="1">
      <c r="A15" s="51"/>
      <c r="B15" s="187" t="s">
        <v>166</v>
      </c>
      <c r="C15" s="175"/>
      <c r="D15" s="175"/>
      <c r="E15" s="175"/>
      <c r="F15" s="175"/>
      <c r="G15" s="175"/>
      <c r="H15" s="175" t="s">
        <v>167</v>
      </c>
      <c r="I15" s="175"/>
      <c r="J15" s="175"/>
      <c r="K15" s="175"/>
      <c r="L15" s="175"/>
      <c r="M15" s="175"/>
      <c r="N15" s="176"/>
    </row>
    <row r="16" spans="1:14" ht="5.25" customHeight="1">
      <c r="A16" s="51"/>
      <c r="B16" s="64"/>
      <c r="C16" s="65"/>
      <c r="D16" s="65"/>
      <c r="E16" s="65"/>
      <c r="F16" s="65"/>
      <c r="G16" s="65"/>
      <c r="H16" s="65"/>
      <c r="I16" s="65"/>
      <c r="J16" s="65"/>
      <c r="K16" s="65"/>
      <c r="L16" s="65"/>
      <c r="M16" s="65"/>
      <c r="N16" s="66"/>
    </row>
    <row r="17" spans="1:14" ht="15">
      <c r="A17" s="51"/>
      <c r="B17" s="188" t="s">
        <v>112</v>
      </c>
      <c r="C17" s="189"/>
      <c r="D17" s="189"/>
      <c r="E17" s="189" t="s">
        <v>113</v>
      </c>
      <c r="F17" s="189"/>
      <c r="G17" s="189"/>
      <c r="H17" s="180" t="s">
        <v>114</v>
      </c>
      <c r="I17" s="178"/>
      <c r="J17" s="178"/>
      <c r="K17" s="178"/>
      <c r="L17" s="178"/>
      <c r="M17" s="178"/>
      <c r="N17" s="181"/>
    </row>
    <row r="18" spans="1:14" ht="48" customHeight="1">
      <c r="A18" s="51"/>
      <c r="B18" s="182">
        <v>0</v>
      </c>
      <c r="C18" s="183"/>
      <c r="D18" s="183"/>
      <c r="E18" s="175">
        <v>1191</v>
      </c>
      <c r="F18" s="175"/>
      <c r="G18" s="175"/>
      <c r="H18" s="175" t="s">
        <v>115</v>
      </c>
      <c r="I18" s="175"/>
      <c r="J18" s="175"/>
      <c r="K18" s="175"/>
      <c r="L18" s="175"/>
      <c r="M18" s="175"/>
      <c r="N18" s="176"/>
    </row>
    <row r="19" spans="1:14" ht="15">
      <c r="A19" s="51"/>
      <c r="B19" s="177" t="s">
        <v>116</v>
      </c>
      <c r="C19" s="178"/>
      <c r="D19" s="178"/>
      <c r="E19" s="178"/>
      <c r="F19" s="178"/>
      <c r="G19" s="179"/>
      <c r="H19" s="180" t="s">
        <v>117</v>
      </c>
      <c r="I19" s="178"/>
      <c r="J19" s="178"/>
      <c r="K19" s="178"/>
      <c r="L19" s="178"/>
      <c r="M19" s="178"/>
      <c r="N19" s="181"/>
    </row>
    <row r="20" spans="1:14" ht="43.5" customHeight="1">
      <c r="A20" s="51"/>
      <c r="B20" s="182" t="s">
        <v>118</v>
      </c>
      <c r="C20" s="183"/>
      <c r="D20" s="183"/>
      <c r="E20" s="183"/>
      <c r="F20" s="183"/>
      <c r="G20" s="184"/>
      <c r="H20" s="185" t="s">
        <v>119</v>
      </c>
      <c r="I20" s="183"/>
      <c r="J20" s="183"/>
      <c r="K20" s="183"/>
      <c r="L20" s="183"/>
      <c r="M20" s="183"/>
      <c r="N20" s="186"/>
    </row>
    <row r="21" spans="1:14" ht="6" customHeight="1">
      <c r="A21" s="51"/>
      <c r="B21" s="64"/>
      <c r="C21" s="65"/>
      <c r="D21" s="65"/>
      <c r="E21" s="65"/>
      <c r="F21" s="65"/>
      <c r="G21" s="65"/>
      <c r="H21" s="65"/>
      <c r="I21" s="65"/>
      <c r="J21" s="65"/>
      <c r="K21" s="65"/>
      <c r="L21" s="65"/>
      <c r="M21" s="65"/>
      <c r="N21" s="66"/>
    </row>
    <row r="22" spans="2:14" s="67" customFormat="1" ht="31.5" customHeight="1">
      <c r="B22" s="155" t="s">
        <v>120</v>
      </c>
      <c r="C22" s="156"/>
      <c r="D22" s="156"/>
      <c r="E22" s="156"/>
      <c r="F22" s="156"/>
      <c r="G22" s="157"/>
      <c r="H22" s="161" t="s">
        <v>121</v>
      </c>
      <c r="I22" s="162"/>
      <c r="J22" s="68" t="s">
        <v>122</v>
      </c>
      <c r="K22" s="163" t="s">
        <v>168</v>
      </c>
      <c r="L22" s="164"/>
      <c r="M22" s="164"/>
      <c r="N22" s="165"/>
    </row>
    <row r="23" spans="2:14" s="67" customFormat="1" ht="31.5" customHeight="1">
      <c r="B23" s="158"/>
      <c r="C23" s="159"/>
      <c r="D23" s="159"/>
      <c r="E23" s="159"/>
      <c r="F23" s="159"/>
      <c r="G23" s="160"/>
      <c r="H23" s="161" t="s">
        <v>124</v>
      </c>
      <c r="I23" s="162"/>
      <c r="J23" s="68" t="s">
        <v>122</v>
      </c>
      <c r="K23" s="161"/>
      <c r="L23" s="166"/>
      <c r="M23" s="166"/>
      <c r="N23" s="167"/>
    </row>
    <row r="24" spans="2:14" ht="59.25" customHeight="1" thickBot="1">
      <c r="B24" s="168" t="s">
        <v>125</v>
      </c>
      <c r="C24" s="169"/>
      <c r="D24" s="169"/>
      <c r="E24" s="169"/>
      <c r="F24" s="169"/>
      <c r="G24" s="170"/>
      <c r="H24" s="171" t="str">
        <f>'[1]FORMULACIÓN PGDI - I'!A5</f>
        <v>3. Mejorar la calidad y eficiencia en la prestación de los servicios de salud a través de la actualización y modernización de la infraestructura física, la innovación tecnológica y de las comunicaciones de Secretaría Distrital de Salud y las instituciones</v>
      </c>
      <c r="I24" s="171"/>
      <c r="J24" s="171"/>
      <c r="K24" s="171"/>
      <c r="L24" s="171"/>
      <c r="M24" s="171"/>
      <c r="N24" s="172"/>
    </row>
    <row r="186" ht="15">
      <c r="R186" s="69" t="s">
        <v>126</v>
      </c>
    </row>
    <row r="187" ht="15">
      <c r="R187" s="69" t="s">
        <v>127</v>
      </c>
    </row>
    <row r="188" ht="15">
      <c r="R188" s="69" t="s">
        <v>128</v>
      </c>
    </row>
    <row r="189" ht="15">
      <c r="R189" s="69" t="s">
        <v>0</v>
      </c>
    </row>
    <row r="190" ht="15">
      <c r="R190" s="69" t="s">
        <v>129</v>
      </c>
    </row>
    <row r="191" ht="15">
      <c r="R191" s="69" t="s">
        <v>130</v>
      </c>
    </row>
    <row r="192" ht="15">
      <c r="R192" s="69" t="s">
        <v>131</v>
      </c>
    </row>
    <row r="193" ht="15">
      <c r="R193" s="69" t="s">
        <v>132</v>
      </c>
    </row>
    <row r="194" ht="15">
      <c r="R194" s="69" t="s">
        <v>133</v>
      </c>
    </row>
    <row r="195" ht="15">
      <c r="R195" s="69" t="s">
        <v>134</v>
      </c>
    </row>
    <row r="196" ht="15">
      <c r="R196" s="69" t="s">
        <v>135</v>
      </c>
    </row>
    <row r="197" ht="15">
      <c r="R197" s="69" t="s">
        <v>136</v>
      </c>
    </row>
    <row r="198" ht="15">
      <c r="R198" s="69" t="s">
        <v>137</v>
      </c>
    </row>
    <row r="199" ht="15">
      <c r="R199" s="69" t="s">
        <v>138</v>
      </c>
    </row>
    <row r="200" ht="15">
      <c r="R200" s="69" t="s">
        <v>139</v>
      </c>
    </row>
    <row r="201" ht="15">
      <c r="R201" s="69" t="s">
        <v>140</v>
      </c>
    </row>
    <row r="202" ht="15">
      <c r="R202" s="69" t="s">
        <v>141</v>
      </c>
    </row>
    <row r="203" ht="15">
      <c r="R203" s="69" t="s">
        <v>97</v>
      </c>
    </row>
    <row r="204" ht="15">
      <c r="R204" s="69" t="s">
        <v>142</v>
      </c>
    </row>
    <row r="205" ht="15">
      <c r="R205" s="69" t="s">
        <v>143</v>
      </c>
    </row>
    <row r="209" ht="15">
      <c r="R209" s="69" t="s">
        <v>144</v>
      </c>
    </row>
    <row r="210" ht="15">
      <c r="R210" s="69" t="s">
        <v>145</v>
      </c>
    </row>
    <row r="211" ht="15">
      <c r="R211" s="69" t="s">
        <v>146</v>
      </c>
    </row>
    <row r="212" ht="15">
      <c r="R212" s="69" t="s">
        <v>147</v>
      </c>
    </row>
    <row r="213" ht="15">
      <c r="R213" s="69" t="s">
        <v>148</v>
      </c>
    </row>
    <row r="214" ht="15">
      <c r="R214" s="69" t="s">
        <v>149</v>
      </c>
    </row>
    <row r="215" ht="15">
      <c r="R215" s="69" t="s">
        <v>150</v>
      </c>
    </row>
    <row r="217" ht="15">
      <c r="R217" s="69" t="s">
        <v>102</v>
      </c>
    </row>
    <row r="218" ht="15">
      <c r="R218" s="69" t="s">
        <v>151</v>
      </c>
    </row>
    <row r="219" ht="15">
      <c r="R219" s="69" t="s">
        <v>152</v>
      </c>
    </row>
    <row r="221" ht="15">
      <c r="R221" s="69" t="s">
        <v>153</v>
      </c>
    </row>
    <row r="222" ht="15">
      <c r="R222" s="69" t="s">
        <v>154</v>
      </c>
    </row>
    <row r="223" ht="15">
      <c r="R223" s="69" t="s">
        <v>155</v>
      </c>
    </row>
    <row r="224" ht="15">
      <c r="R224" s="69" t="s">
        <v>156</v>
      </c>
    </row>
    <row r="226" ht="15">
      <c r="R226" s="70" t="s">
        <v>157</v>
      </c>
    </row>
    <row r="227" ht="15">
      <c r="R227" s="70" t="s">
        <v>158</v>
      </c>
    </row>
    <row r="228" ht="15">
      <c r="R228" s="70" t="s">
        <v>159</v>
      </c>
    </row>
    <row r="229" ht="15">
      <c r="R229" s="70" t="s">
        <v>160</v>
      </c>
    </row>
    <row r="231" ht="15">
      <c r="R231" s="70" t="s">
        <v>118</v>
      </c>
    </row>
    <row r="232" ht="15">
      <c r="R232" s="70" t="s">
        <v>161</v>
      </c>
    </row>
    <row r="233" ht="15">
      <c r="R233" s="70" t="s">
        <v>162</v>
      </c>
    </row>
    <row r="235" ht="15">
      <c r="R235" s="70" t="s">
        <v>119</v>
      </c>
    </row>
    <row r="236" ht="15">
      <c r="R236" s="70" t="s">
        <v>163</v>
      </c>
    </row>
  </sheetData>
  <sheetProtection/>
  <mergeCells count="40">
    <mergeCell ref="B2:C2"/>
    <mergeCell ref="D2:I2"/>
    <mergeCell ref="J2:L2"/>
    <mergeCell ref="M2:N2"/>
    <mergeCell ref="B4:D4"/>
    <mergeCell ref="E4:N4"/>
    <mergeCell ref="B6:G6"/>
    <mergeCell ref="H6:K6"/>
    <mergeCell ref="L6:N6"/>
    <mergeCell ref="B7:G7"/>
    <mergeCell ref="H7:K7"/>
    <mergeCell ref="L7:N7"/>
    <mergeCell ref="B8:K8"/>
    <mergeCell ref="L8:N8"/>
    <mergeCell ref="B9:K9"/>
    <mergeCell ref="L9:N9"/>
    <mergeCell ref="B11:N11"/>
    <mergeCell ref="B12:G12"/>
    <mergeCell ref="H12:N12"/>
    <mergeCell ref="B14:G14"/>
    <mergeCell ref="H14:N14"/>
    <mergeCell ref="B15:G15"/>
    <mergeCell ref="H15:N15"/>
    <mergeCell ref="B17:D17"/>
    <mergeCell ref="E17:G17"/>
    <mergeCell ref="H17:N17"/>
    <mergeCell ref="B18:D18"/>
    <mergeCell ref="E18:G18"/>
    <mergeCell ref="H18:N18"/>
    <mergeCell ref="B19:G19"/>
    <mergeCell ref="H19:N19"/>
    <mergeCell ref="B20:G20"/>
    <mergeCell ref="H20:N20"/>
    <mergeCell ref="B22:G23"/>
    <mergeCell ref="H22:I22"/>
    <mergeCell ref="K22:N22"/>
    <mergeCell ref="H23:I23"/>
    <mergeCell ref="K23:N23"/>
    <mergeCell ref="B24:G24"/>
    <mergeCell ref="H24:N24"/>
  </mergeCells>
  <dataValidations count="4">
    <dataValidation type="list" allowBlank="1" showInputMessage="1" showErrorMessage="1" sqref="E4:N4">
      <formula1>$R$191:$R$210</formula1>
    </dataValidation>
    <dataValidation type="list" allowBlank="1" showInputMessage="1" showErrorMessage="1" sqref="L7:N7">
      <formula1>$R$222:$R$224</formula1>
    </dataValidation>
    <dataValidation type="list" allowBlank="1" showInputMessage="1" showErrorMessage="1" sqref="B20:G20">
      <formula1>$R$236:$R$238</formula1>
    </dataValidation>
    <dataValidation type="list" allowBlank="1" showInputMessage="1" showErrorMessage="1" sqref="H20:N20">
      <formula1>$R$240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236"/>
  <sheetViews>
    <sheetView zoomScalePageLayoutView="0" workbookViewId="0" topLeftCell="A13">
      <selection activeCell="A1" sqref="A1"/>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45"/>
      <c r="B1" s="46"/>
      <c r="C1" s="46"/>
      <c r="D1" s="46"/>
      <c r="E1" s="46"/>
      <c r="F1" s="46"/>
      <c r="G1" s="46"/>
      <c r="H1" s="46"/>
      <c r="I1" s="46"/>
      <c r="J1" s="46"/>
      <c r="K1" s="46"/>
      <c r="L1" s="46"/>
      <c r="M1" s="46"/>
      <c r="N1" s="46"/>
    </row>
    <row r="2" spans="1:14" ht="69.75" customHeight="1">
      <c r="A2" s="47"/>
      <c r="B2" s="204"/>
      <c r="C2" s="205"/>
      <c r="D2" s="206" t="s">
        <v>95</v>
      </c>
      <c r="E2" s="207"/>
      <c r="F2" s="207"/>
      <c r="G2" s="207"/>
      <c r="H2" s="207"/>
      <c r="I2" s="207"/>
      <c r="J2" s="208" t="s">
        <v>96</v>
      </c>
      <c r="K2" s="209"/>
      <c r="L2" s="210"/>
      <c r="M2" s="205"/>
      <c r="N2" s="211"/>
    </row>
    <row r="3" spans="1:14" ht="5.25" customHeight="1">
      <c r="A3" s="47"/>
      <c r="B3" s="48"/>
      <c r="C3" s="49"/>
      <c r="D3" s="49"/>
      <c r="E3" s="49"/>
      <c r="F3" s="49"/>
      <c r="G3" s="49"/>
      <c r="H3" s="49"/>
      <c r="I3" s="49"/>
      <c r="J3" s="49"/>
      <c r="K3" s="49"/>
      <c r="L3" s="49"/>
      <c r="M3" s="49"/>
      <c r="N3" s="50"/>
    </row>
    <row r="4" spans="1:14" ht="18" customHeight="1">
      <c r="A4" s="51"/>
      <c r="B4" s="212" t="s">
        <v>31</v>
      </c>
      <c r="C4" s="213"/>
      <c r="D4" s="214"/>
      <c r="E4" s="215" t="s">
        <v>97</v>
      </c>
      <c r="F4" s="216"/>
      <c r="G4" s="216"/>
      <c r="H4" s="216"/>
      <c r="I4" s="216"/>
      <c r="J4" s="216"/>
      <c r="K4" s="216"/>
      <c r="L4" s="216"/>
      <c r="M4" s="216"/>
      <c r="N4" s="217"/>
    </row>
    <row r="5" spans="1:14" ht="5.25" customHeight="1">
      <c r="A5" s="51"/>
      <c r="B5" s="52"/>
      <c r="C5" s="53"/>
      <c r="D5" s="53"/>
      <c r="E5" s="54"/>
      <c r="F5" s="54"/>
      <c r="G5" s="54"/>
      <c r="H5" s="54"/>
      <c r="I5" s="54"/>
      <c r="J5" s="54"/>
      <c r="K5" s="54"/>
      <c r="L5" s="54"/>
      <c r="M5" s="54"/>
      <c r="N5" s="55"/>
    </row>
    <row r="6" spans="1:14" ht="17.25" customHeight="1">
      <c r="A6" s="51"/>
      <c r="B6" s="196" t="s">
        <v>98</v>
      </c>
      <c r="C6" s="197"/>
      <c r="D6" s="197"/>
      <c r="E6" s="197"/>
      <c r="F6" s="197"/>
      <c r="G6" s="197"/>
      <c r="H6" s="197" t="s">
        <v>99</v>
      </c>
      <c r="I6" s="197"/>
      <c r="J6" s="197"/>
      <c r="K6" s="197"/>
      <c r="L6" s="198" t="s">
        <v>100</v>
      </c>
      <c r="M6" s="199"/>
      <c r="N6" s="200"/>
    </row>
    <row r="7" spans="1:14" ht="43.5" customHeight="1">
      <c r="A7" s="51"/>
      <c r="B7" s="187" t="str">
        <f>'[1]FORMULACIÓN PGDI - I'!C6</f>
        <v>Proyectos mejorados de Infraestructura y dotación hospitalaria, priorizados para la vigencia 2020</v>
      </c>
      <c r="C7" s="175"/>
      <c r="D7" s="175"/>
      <c r="E7" s="175"/>
      <c r="F7" s="175"/>
      <c r="G7" s="175"/>
      <c r="H7" s="175" t="s">
        <v>101</v>
      </c>
      <c r="I7" s="175"/>
      <c r="J7" s="175"/>
      <c r="K7" s="175"/>
      <c r="L7" s="201" t="s">
        <v>102</v>
      </c>
      <c r="M7" s="202"/>
      <c r="N7" s="203"/>
    </row>
    <row r="8" spans="1:14" ht="30" customHeight="1">
      <c r="A8" s="51"/>
      <c r="B8" s="188" t="s">
        <v>103</v>
      </c>
      <c r="C8" s="189"/>
      <c r="D8" s="189"/>
      <c r="E8" s="189"/>
      <c r="F8" s="189"/>
      <c r="G8" s="189"/>
      <c r="H8" s="189"/>
      <c r="I8" s="189"/>
      <c r="J8" s="189"/>
      <c r="K8" s="189"/>
      <c r="L8" s="190" t="s">
        <v>104</v>
      </c>
      <c r="M8" s="191"/>
      <c r="N8" s="192"/>
    </row>
    <row r="9" spans="1:14" ht="43.5" customHeight="1">
      <c r="A9" s="51"/>
      <c r="B9" s="193" t="str">
        <f>'[1]FORMULACIÓN PGDI - I'!B6</f>
        <v>Adelantar las acciones tendientes para mejorar el desarrollo de los proyectos de infraestructura y dotación hospitalaria priorizados para la vigencia 2020</v>
      </c>
      <c r="C9" s="194"/>
      <c r="D9" s="194"/>
      <c r="E9" s="194"/>
      <c r="F9" s="194"/>
      <c r="G9" s="194"/>
      <c r="H9" s="194"/>
      <c r="I9" s="194"/>
      <c r="J9" s="194"/>
      <c r="K9" s="194"/>
      <c r="L9" s="218">
        <f>'[1]FORMULACIÓN PGDI - I'!J6</f>
        <v>1</v>
      </c>
      <c r="M9" s="218"/>
      <c r="N9" s="219"/>
    </row>
    <row r="10" spans="1:14" ht="5.25" customHeight="1">
      <c r="A10" s="51"/>
      <c r="B10" s="56"/>
      <c r="C10" s="57"/>
      <c r="D10" s="57"/>
      <c r="E10" s="57"/>
      <c r="F10" s="57"/>
      <c r="G10" s="57"/>
      <c r="H10" s="57"/>
      <c r="I10" s="57"/>
      <c r="J10" s="57"/>
      <c r="K10" s="57"/>
      <c r="L10" s="58"/>
      <c r="M10" s="59"/>
      <c r="N10" s="60"/>
    </row>
    <row r="11" spans="1:14" ht="15">
      <c r="A11" s="51"/>
      <c r="B11" s="177" t="s">
        <v>105</v>
      </c>
      <c r="C11" s="178"/>
      <c r="D11" s="178"/>
      <c r="E11" s="178"/>
      <c r="F11" s="178"/>
      <c r="G11" s="178"/>
      <c r="H11" s="178"/>
      <c r="I11" s="178"/>
      <c r="J11" s="178"/>
      <c r="K11" s="178"/>
      <c r="L11" s="178"/>
      <c r="M11" s="178"/>
      <c r="N11" s="181"/>
    </row>
    <row r="12" spans="1:14" ht="43.5" customHeight="1">
      <c r="A12" s="51"/>
      <c r="B12" s="187" t="s">
        <v>169</v>
      </c>
      <c r="C12" s="175"/>
      <c r="D12" s="175"/>
      <c r="E12" s="175"/>
      <c r="F12" s="175"/>
      <c r="G12" s="175"/>
      <c r="H12" s="175" t="s">
        <v>165</v>
      </c>
      <c r="I12" s="175"/>
      <c r="J12" s="175"/>
      <c r="K12" s="175"/>
      <c r="L12" s="175"/>
      <c r="M12" s="175"/>
      <c r="N12" s="176"/>
    </row>
    <row r="13" spans="1:14" ht="5.25" customHeight="1">
      <c r="A13" s="51"/>
      <c r="B13" s="61"/>
      <c r="C13" s="62"/>
      <c r="D13" s="62"/>
      <c r="E13" s="62"/>
      <c r="F13" s="62"/>
      <c r="G13" s="62"/>
      <c r="H13" s="62"/>
      <c r="I13" s="62"/>
      <c r="J13" s="62"/>
      <c r="K13" s="62"/>
      <c r="L13" s="62"/>
      <c r="M13" s="62"/>
      <c r="N13" s="63"/>
    </row>
    <row r="14" spans="1:14" ht="15">
      <c r="A14" s="51"/>
      <c r="B14" s="177" t="s">
        <v>108</v>
      </c>
      <c r="C14" s="178"/>
      <c r="D14" s="178"/>
      <c r="E14" s="178"/>
      <c r="F14" s="178"/>
      <c r="G14" s="178"/>
      <c r="H14" s="178" t="s">
        <v>109</v>
      </c>
      <c r="I14" s="178"/>
      <c r="J14" s="178"/>
      <c r="K14" s="178"/>
      <c r="L14" s="178"/>
      <c r="M14" s="178"/>
      <c r="N14" s="181"/>
    </row>
    <row r="15" spans="1:14" ht="43.5" customHeight="1">
      <c r="A15" s="51"/>
      <c r="B15" s="187" t="s">
        <v>166</v>
      </c>
      <c r="C15" s="175"/>
      <c r="D15" s="175"/>
      <c r="E15" s="175"/>
      <c r="F15" s="175"/>
      <c r="G15" s="175"/>
      <c r="H15" s="175" t="s">
        <v>170</v>
      </c>
      <c r="I15" s="175"/>
      <c r="J15" s="175"/>
      <c r="K15" s="175"/>
      <c r="L15" s="175"/>
      <c r="M15" s="175"/>
      <c r="N15" s="176"/>
    </row>
    <row r="16" spans="1:14" ht="5.25" customHeight="1">
      <c r="A16" s="51"/>
      <c r="B16" s="64"/>
      <c r="C16" s="65"/>
      <c r="D16" s="65"/>
      <c r="E16" s="65"/>
      <c r="F16" s="65"/>
      <c r="G16" s="65"/>
      <c r="H16" s="65"/>
      <c r="I16" s="65"/>
      <c r="J16" s="65"/>
      <c r="K16" s="65"/>
      <c r="L16" s="65"/>
      <c r="M16" s="65"/>
      <c r="N16" s="66"/>
    </row>
    <row r="17" spans="1:14" ht="15">
      <c r="A17" s="51"/>
      <c r="B17" s="188" t="s">
        <v>112</v>
      </c>
      <c r="C17" s="189"/>
      <c r="D17" s="189"/>
      <c r="E17" s="189" t="s">
        <v>113</v>
      </c>
      <c r="F17" s="189"/>
      <c r="G17" s="189"/>
      <c r="H17" s="180" t="s">
        <v>114</v>
      </c>
      <c r="I17" s="178"/>
      <c r="J17" s="178"/>
      <c r="K17" s="178"/>
      <c r="L17" s="178"/>
      <c r="M17" s="178"/>
      <c r="N17" s="181"/>
    </row>
    <row r="18" spans="1:14" ht="48" customHeight="1">
      <c r="A18" s="51"/>
      <c r="B18" s="182">
        <v>0</v>
      </c>
      <c r="C18" s="183"/>
      <c r="D18" s="183"/>
      <c r="E18" s="175">
        <v>1191</v>
      </c>
      <c r="F18" s="175"/>
      <c r="G18" s="175"/>
      <c r="H18" s="175" t="s">
        <v>115</v>
      </c>
      <c r="I18" s="175"/>
      <c r="J18" s="175"/>
      <c r="K18" s="175"/>
      <c r="L18" s="175"/>
      <c r="M18" s="175"/>
      <c r="N18" s="176"/>
    </row>
    <row r="19" spans="1:14" ht="15">
      <c r="A19" s="51"/>
      <c r="B19" s="177" t="s">
        <v>116</v>
      </c>
      <c r="C19" s="178"/>
      <c r="D19" s="178"/>
      <c r="E19" s="178"/>
      <c r="F19" s="178"/>
      <c r="G19" s="179"/>
      <c r="H19" s="180" t="s">
        <v>117</v>
      </c>
      <c r="I19" s="178"/>
      <c r="J19" s="178"/>
      <c r="K19" s="178"/>
      <c r="L19" s="178"/>
      <c r="M19" s="178"/>
      <c r="N19" s="181"/>
    </row>
    <row r="20" spans="1:14" ht="43.5" customHeight="1">
      <c r="A20" s="51"/>
      <c r="B20" s="182" t="s">
        <v>118</v>
      </c>
      <c r="C20" s="183"/>
      <c r="D20" s="183"/>
      <c r="E20" s="183"/>
      <c r="F20" s="183"/>
      <c r="G20" s="184"/>
      <c r="H20" s="185" t="s">
        <v>119</v>
      </c>
      <c r="I20" s="183"/>
      <c r="J20" s="183"/>
      <c r="K20" s="183"/>
      <c r="L20" s="183"/>
      <c r="M20" s="183"/>
      <c r="N20" s="186"/>
    </row>
    <row r="21" spans="1:14" ht="6" customHeight="1">
      <c r="A21" s="51"/>
      <c r="B21" s="64"/>
      <c r="C21" s="65"/>
      <c r="D21" s="65"/>
      <c r="E21" s="65"/>
      <c r="F21" s="65"/>
      <c r="G21" s="65"/>
      <c r="H21" s="65"/>
      <c r="I21" s="65"/>
      <c r="J21" s="65"/>
      <c r="K21" s="65"/>
      <c r="L21" s="65"/>
      <c r="M21" s="65"/>
      <c r="N21" s="66"/>
    </row>
    <row r="22" spans="2:14" s="67" customFormat="1" ht="31.5" customHeight="1">
      <c r="B22" s="155" t="s">
        <v>120</v>
      </c>
      <c r="C22" s="156"/>
      <c r="D22" s="156"/>
      <c r="E22" s="156"/>
      <c r="F22" s="156"/>
      <c r="G22" s="157"/>
      <c r="H22" s="161" t="s">
        <v>121</v>
      </c>
      <c r="I22" s="162"/>
      <c r="J22" s="68" t="s">
        <v>122</v>
      </c>
      <c r="K22" s="163" t="s">
        <v>123</v>
      </c>
      <c r="L22" s="164"/>
      <c r="M22" s="164"/>
      <c r="N22" s="165"/>
    </row>
    <row r="23" spans="2:14" s="67" customFormat="1" ht="31.5" customHeight="1">
      <c r="B23" s="158"/>
      <c r="C23" s="159"/>
      <c r="D23" s="159"/>
      <c r="E23" s="159"/>
      <c r="F23" s="159"/>
      <c r="G23" s="160"/>
      <c r="H23" s="161" t="s">
        <v>124</v>
      </c>
      <c r="I23" s="162"/>
      <c r="J23" s="68" t="s">
        <v>122</v>
      </c>
      <c r="K23" s="161"/>
      <c r="L23" s="166"/>
      <c r="M23" s="166"/>
      <c r="N23" s="167"/>
    </row>
    <row r="24" spans="2:14" ht="59.25" customHeight="1" thickBot="1">
      <c r="B24" s="168" t="s">
        <v>125</v>
      </c>
      <c r="C24" s="169"/>
      <c r="D24" s="169"/>
      <c r="E24" s="169"/>
      <c r="F24" s="169"/>
      <c r="G24" s="170"/>
      <c r="H24" s="171" t="str">
        <f>'[1]FORMULACIÓN PGDI - I'!A6</f>
        <v>3. Mejorar la calidad y eficiencia en la prestación de los servicios de salud a través de la actualización y modernización de la infraestructura física, la innovación tecnológica y de las comunicaciones de Secretaría Distrital de Salud y las instituciones</v>
      </c>
      <c r="I24" s="171"/>
      <c r="J24" s="171"/>
      <c r="K24" s="171"/>
      <c r="L24" s="171"/>
      <c r="M24" s="171"/>
      <c r="N24" s="172"/>
    </row>
    <row r="186" ht="15">
      <c r="R186" s="69" t="s">
        <v>126</v>
      </c>
    </row>
    <row r="187" ht="15">
      <c r="R187" s="69" t="s">
        <v>127</v>
      </c>
    </row>
    <row r="188" ht="15">
      <c r="R188" s="69" t="s">
        <v>128</v>
      </c>
    </row>
    <row r="189" ht="15">
      <c r="R189" s="69" t="s">
        <v>0</v>
      </c>
    </row>
    <row r="190" ht="15">
      <c r="R190" s="69" t="s">
        <v>129</v>
      </c>
    </row>
    <row r="191" ht="15">
      <c r="R191" s="69" t="s">
        <v>130</v>
      </c>
    </row>
    <row r="192" ht="15">
      <c r="R192" s="69" t="s">
        <v>131</v>
      </c>
    </row>
    <row r="193" ht="15">
      <c r="R193" s="69" t="s">
        <v>132</v>
      </c>
    </row>
    <row r="194" ht="15">
      <c r="R194" s="69" t="s">
        <v>133</v>
      </c>
    </row>
    <row r="195" ht="15">
      <c r="R195" s="69" t="s">
        <v>134</v>
      </c>
    </row>
    <row r="196" ht="15">
      <c r="R196" s="69" t="s">
        <v>135</v>
      </c>
    </row>
    <row r="197" ht="15">
      <c r="R197" s="69" t="s">
        <v>136</v>
      </c>
    </row>
    <row r="198" ht="15">
      <c r="R198" s="69" t="s">
        <v>137</v>
      </c>
    </row>
    <row r="199" ht="15">
      <c r="R199" s="69" t="s">
        <v>138</v>
      </c>
    </row>
    <row r="200" ht="15">
      <c r="R200" s="69" t="s">
        <v>139</v>
      </c>
    </row>
    <row r="201" ht="15">
      <c r="R201" s="69" t="s">
        <v>140</v>
      </c>
    </row>
    <row r="202" ht="15">
      <c r="R202" s="69" t="s">
        <v>141</v>
      </c>
    </row>
    <row r="203" ht="15">
      <c r="R203" s="69" t="s">
        <v>97</v>
      </c>
    </row>
    <row r="204" ht="15">
      <c r="R204" s="69" t="s">
        <v>142</v>
      </c>
    </row>
    <row r="205" ht="15">
      <c r="R205" s="69" t="s">
        <v>143</v>
      </c>
    </row>
    <row r="209" ht="15">
      <c r="R209" s="69" t="s">
        <v>144</v>
      </c>
    </row>
    <row r="210" ht="15">
      <c r="R210" s="69" t="s">
        <v>145</v>
      </c>
    </row>
    <row r="211" ht="15">
      <c r="R211" s="69" t="s">
        <v>146</v>
      </c>
    </row>
    <row r="212" ht="15">
      <c r="R212" s="69" t="s">
        <v>147</v>
      </c>
    </row>
    <row r="213" ht="15">
      <c r="R213" s="69" t="s">
        <v>148</v>
      </c>
    </row>
    <row r="214" ht="15">
      <c r="R214" s="69" t="s">
        <v>149</v>
      </c>
    </row>
    <row r="215" ht="15">
      <c r="R215" s="69" t="s">
        <v>150</v>
      </c>
    </row>
    <row r="217" ht="15">
      <c r="R217" s="69" t="s">
        <v>102</v>
      </c>
    </row>
    <row r="218" ht="15">
      <c r="R218" s="69" t="s">
        <v>151</v>
      </c>
    </row>
    <row r="219" ht="15">
      <c r="R219" s="69" t="s">
        <v>152</v>
      </c>
    </row>
    <row r="221" ht="15">
      <c r="R221" s="69" t="s">
        <v>153</v>
      </c>
    </row>
    <row r="222" ht="15">
      <c r="R222" s="69" t="s">
        <v>154</v>
      </c>
    </row>
    <row r="223" ht="15">
      <c r="R223" s="69" t="s">
        <v>155</v>
      </c>
    </row>
    <row r="224" ht="15">
      <c r="R224" s="69" t="s">
        <v>156</v>
      </c>
    </row>
    <row r="226" ht="15">
      <c r="R226" s="70" t="s">
        <v>157</v>
      </c>
    </row>
    <row r="227" ht="15">
      <c r="R227" s="70" t="s">
        <v>158</v>
      </c>
    </row>
    <row r="228" ht="15">
      <c r="R228" s="70" t="s">
        <v>159</v>
      </c>
    </row>
    <row r="229" ht="15">
      <c r="R229" s="70" t="s">
        <v>160</v>
      </c>
    </row>
    <row r="231" ht="15">
      <c r="R231" s="70" t="s">
        <v>118</v>
      </c>
    </row>
    <row r="232" ht="15">
      <c r="R232" s="70" t="s">
        <v>161</v>
      </c>
    </row>
    <row r="233" ht="15">
      <c r="R233" s="70" t="s">
        <v>162</v>
      </c>
    </row>
    <row r="235" ht="15">
      <c r="R235" s="70" t="s">
        <v>119</v>
      </c>
    </row>
    <row r="236" ht="15">
      <c r="R236" s="70" t="s">
        <v>163</v>
      </c>
    </row>
  </sheetData>
  <sheetProtection/>
  <mergeCells count="40">
    <mergeCell ref="B2:C2"/>
    <mergeCell ref="D2:I2"/>
    <mergeCell ref="J2:L2"/>
    <mergeCell ref="M2:N2"/>
    <mergeCell ref="B4:D4"/>
    <mergeCell ref="E4:N4"/>
    <mergeCell ref="B6:G6"/>
    <mergeCell ref="H6:K6"/>
    <mergeCell ref="L6:N6"/>
    <mergeCell ref="B7:G7"/>
    <mergeCell ref="H7:K7"/>
    <mergeCell ref="L7:N7"/>
    <mergeCell ref="B8:K8"/>
    <mergeCell ref="L8:N8"/>
    <mergeCell ref="B9:K9"/>
    <mergeCell ref="L9:N9"/>
    <mergeCell ref="B11:N11"/>
    <mergeCell ref="B12:G12"/>
    <mergeCell ref="H12:N12"/>
    <mergeCell ref="B14:G14"/>
    <mergeCell ref="H14:N14"/>
    <mergeCell ref="B15:G15"/>
    <mergeCell ref="H15:N15"/>
    <mergeCell ref="B17:D17"/>
    <mergeCell ref="E17:G17"/>
    <mergeCell ref="H17:N17"/>
    <mergeCell ref="B18:D18"/>
    <mergeCell ref="E18:G18"/>
    <mergeCell ref="H18:N18"/>
    <mergeCell ref="B19:G19"/>
    <mergeCell ref="H19:N19"/>
    <mergeCell ref="B20:G20"/>
    <mergeCell ref="H20:N20"/>
    <mergeCell ref="B22:G23"/>
    <mergeCell ref="H22:I22"/>
    <mergeCell ref="K22:N22"/>
    <mergeCell ref="H23:I23"/>
    <mergeCell ref="K23:N23"/>
    <mergeCell ref="B24:G24"/>
    <mergeCell ref="H24:N24"/>
  </mergeCells>
  <dataValidations count="4">
    <dataValidation type="list" allowBlank="1" showInputMessage="1" showErrorMessage="1" sqref="H20:N20">
      <formula1>$R$240</formula1>
    </dataValidation>
    <dataValidation type="list" allowBlank="1" showInputMessage="1" showErrorMessage="1" sqref="B20:G20">
      <formula1>$R$236:$R$238</formula1>
    </dataValidation>
    <dataValidation type="list" allowBlank="1" showInputMessage="1" showErrorMessage="1" sqref="L7:N7">
      <formula1>$R$222:$R$224</formula1>
    </dataValidation>
    <dataValidation type="list" allowBlank="1" showInputMessage="1" showErrorMessage="1" sqref="E4:N4">
      <formula1>$R$191:$R$210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236"/>
  <sheetViews>
    <sheetView zoomScalePageLayoutView="0" workbookViewId="0" topLeftCell="A13">
      <selection activeCell="A1" sqref="A1"/>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45"/>
      <c r="B1" s="46"/>
      <c r="C1" s="46"/>
      <c r="D1" s="46"/>
      <c r="E1" s="46"/>
      <c r="F1" s="46"/>
      <c r="G1" s="46"/>
      <c r="H1" s="46"/>
      <c r="I1" s="46"/>
      <c r="J1" s="46"/>
      <c r="K1" s="46"/>
      <c r="L1" s="46"/>
      <c r="M1" s="46"/>
      <c r="N1" s="46"/>
    </row>
    <row r="2" spans="1:14" ht="69.75" customHeight="1">
      <c r="A2" s="47"/>
      <c r="B2" s="204"/>
      <c r="C2" s="205"/>
      <c r="D2" s="206" t="s">
        <v>95</v>
      </c>
      <c r="E2" s="207"/>
      <c r="F2" s="207"/>
      <c r="G2" s="207"/>
      <c r="H2" s="207"/>
      <c r="I2" s="207"/>
      <c r="J2" s="208" t="s">
        <v>96</v>
      </c>
      <c r="K2" s="209"/>
      <c r="L2" s="210"/>
      <c r="M2" s="205"/>
      <c r="N2" s="211"/>
    </row>
    <row r="3" spans="1:14" ht="5.25" customHeight="1">
      <c r="A3" s="47"/>
      <c r="B3" s="48"/>
      <c r="C3" s="49"/>
      <c r="D3" s="49"/>
      <c r="E3" s="49"/>
      <c r="F3" s="49"/>
      <c r="G3" s="49"/>
      <c r="H3" s="49"/>
      <c r="I3" s="49"/>
      <c r="J3" s="49"/>
      <c r="K3" s="49"/>
      <c r="L3" s="49"/>
      <c r="M3" s="49"/>
      <c r="N3" s="50"/>
    </row>
    <row r="4" spans="1:14" ht="18" customHeight="1">
      <c r="A4" s="51"/>
      <c r="B4" s="212" t="s">
        <v>31</v>
      </c>
      <c r="C4" s="213"/>
      <c r="D4" s="214"/>
      <c r="E4" s="215" t="s">
        <v>97</v>
      </c>
      <c r="F4" s="216"/>
      <c r="G4" s="216"/>
      <c r="H4" s="216"/>
      <c r="I4" s="216"/>
      <c r="J4" s="216"/>
      <c r="K4" s="216"/>
      <c r="L4" s="216"/>
      <c r="M4" s="216"/>
      <c r="N4" s="217"/>
    </row>
    <row r="5" spans="1:14" ht="5.25" customHeight="1">
      <c r="A5" s="51"/>
      <c r="B5" s="52"/>
      <c r="C5" s="53"/>
      <c r="D5" s="53"/>
      <c r="E5" s="54"/>
      <c r="F5" s="54"/>
      <c r="G5" s="54"/>
      <c r="H5" s="54"/>
      <c r="I5" s="54"/>
      <c r="J5" s="54"/>
      <c r="K5" s="54"/>
      <c r="L5" s="54"/>
      <c r="M5" s="54"/>
      <c r="N5" s="55"/>
    </row>
    <row r="6" spans="1:14" ht="17.25" customHeight="1">
      <c r="A6" s="51"/>
      <c r="B6" s="196" t="s">
        <v>98</v>
      </c>
      <c r="C6" s="197"/>
      <c r="D6" s="197"/>
      <c r="E6" s="197"/>
      <c r="F6" s="197"/>
      <c r="G6" s="197"/>
      <c r="H6" s="197" t="s">
        <v>99</v>
      </c>
      <c r="I6" s="197"/>
      <c r="J6" s="197"/>
      <c r="K6" s="197"/>
      <c r="L6" s="198" t="s">
        <v>100</v>
      </c>
      <c r="M6" s="199"/>
      <c r="N6" s="200"/>
    </row>
    <row r="7" spans="1:14" ht="43.5" customHeight="1">
      <c r="A7" s="51"/>
      <c r="B7" s="187" t="str">
        <f>'[1]FORMULACIÓN PGDI - I'!C7</f>
        <v>Porcentaje de avance en la creación del repositorio de información digital</v>
      </c>
      <c r="C7" s="175"/>
      <c r="D7" s="175"/>
      <c r="E7" s="175"/>
      <c r="F7" s="175"/>
      <c r="G7" s="175"/>
      <c r="H7" s="175" t="s">
        <v>101</v>
      </c>
      <c r="I7" s="175"/>
      <c r="J7" s="175"/>
      <c r="K7" s="175"/>
      <c r="L7" s="201" t="s">
        <v>102</v>
      </c>
      <c r="M7" s="202"/>
      <c r="N7" s="203"/>
    </row>
    <row r="8" spans="1:14" ht="30" customHeight="1">
      <c r="A8" s="51"/>
      <c r="B8" s="188" t="s">
        <v>103</v>
      </c>
      <c r="C8" s="189"/>
      <c r="D8" s="189"/>
      <c r="E8" s="189"/>
      <c r="F8" s="189"/>
      <c r="G8" s="189"/>
      <c r="H8" s="189"/>
      <c r="I8" s="189"/>
      <c r="J8" s="189"/>
      <c r="K8" s="189"/>
      <c r="L8" s="190" t="s">
        <v>104</v>
      </c>
      <c r="M8" s="191"/>
      <c r="N8" s="192"/>
    </row>
    <row r="9" spans="1:14" ht="43.5" customHeight="1">
      <c r="A9" s="51"/>
      <c r="B9" s="193" t="str">
        <f>'[1]FORMULACIÓN PGDI - I'!B7</f>
        <v>Formular el piloto de la propuesta del repositorio de información digital  de la Dirección de Infraestructura y Tecnología que integre la información asociada a la gestión en el componente de contratos y/o convenios en ejecución.</v>
      </c>
      <c r="C9" s="194"/>
      <c r="D9" s="194"/>
      <c r="E9" s="194"/>
      <c r="F9" s="194"/>
      <c r="G9" s="194"/>
      <c r="H9" s="194"/>
      <c r="I9" s="194"/>
      <c r="J9" s="194"/>
      <c r="K9" s="194"/>
      <c r="L9" s="218">
        <f>'[1]FORMULACIÓN PGDI - I'!J7</f>
        <v>1</v>
      </c>
      <c r="M9" s="218"/>
      <c r="N9" s="219"/>
    </row>
    <row r="10" spans="1:14" ht="5.25" customHeight="1">
      <c r="A10" s="51"/>
      <c r="B10" s="56"/>
      <c r="C10" s="57"/>
      <c r="D10" s="57"/>
      <c r="E10" s="57"/>
      <c r="F10" s="57"/>
      <c r="G10" s="57"/>
      <c r="H10" s="57"/>
      <c r="I10" s="57"/>
      <c r="J10" s="57"/>
      <c r="K10" s="57"/>
      <c r="L10" s="58"/>
      <c r="M10" s="59"/>
      <c r="N10" s="60"/>
    </row>
    <row r="11" spans="1:14" ht="15">
      <c r="A11" s="51"/>
      <c r="B11" s="177" t="s">
        <v>105</v>
      </c>
      <c r="C11" s="178"/>
      <c r="D11" s="178"/>
      <c r="E11" s="178"/>
      <c r="F11" s="178"/>
      <c r="G11" s="178"/>
      <c r="H11" s="178"/>
      <c r="I11" s="178"/>
      <c r="J11" s="178"/>
      <c r="K11" s="178"/>
      <c r="L11" s="178"/>
      <c r="M11" s="178"/>
      <c r="N11" s="181"/>
    </row>
    <row r="12" spans="1:14" ht="43.5" customHeight="1">
      <c r="A12" s="51"/>
      <c r="B12" s="187" t="s">
        <v>171</v>
      </c>
      <c r="C12" s="175"/>
      <c r="D12" s="175"/>
      <c r="E12" s="175"/>
      <c r="F12" s="175"/>
      <c r="G12" s="175"/>
      <c r="H12" s="175" t="s">
        <v>107</v>
      </c>
      <c r="I12" s="175"/>
      <c r="J12" s="175"/>
      <c r="K12" s="175"/>
      <c r="L12" s="175"/>
      <c r="M12" s="175"/>
      <c r="N12" s="176"/>
    </row>
    <row r="13" spans="1:14" ht="5.25" customHeight="1">
      <c r="A13" s="51"/>
      <c r="B13" s="61"/>
      <c r="C13" s="62"/>
      <c r="D13" s="62"/>
      <c r="E13" s="62"/>
      <c r="F13" s="62"/>
      <c r="G13" s="62"/>
      <c r="H13" s="62"/>
      <c r="I13" s="62"/>
      <c r="J13" s="62"/>
      <c r="K13" s="62"/>
      <c r="L13" s="62"/>
      <c r="M13" s="62"/>
      <c r="N13" s="63"/>
    </row>
    <row r="14" spans="1:14" ht="15">
      <c r="A14" s="51"/>
      <c r="B14" s="177" t="s">
        <v>108</v>
      </c>
      <c r="C14" s="178"/>
      <c r="D14" s="178"/>
      <c r="E14" s="178"/>
      <c r="F14" s="178"/>
      <c r="G14" s="178"/>
      <c r="H14" s="178" t="s">
        <v>109</v>
      </c>
      <c r="I14" s="178"/>
      <c r="J14" s="178"/>
      <c r="K14" s="178"/>
      <c r="L14" s="178"/>
      <c r="M14" s="178"/>
      <c r="N14" s="181"/>
    </row>
    <row r="15" spans="1:14" ht="43.5" customHeight="1">
      <c r="A15" s="51"/>
      <c r="B15" s="187" t="s">
        <v>110</v>
      </c>
      <c r="C15" s="175"/>
      <c r="D15" s="175"/>
      <c r="E15" s="175"/>
      <c r="F15" s="175"/>
      <c r="G15" s="175"/>
      <c r="H15" s="175" t="s">
        <v>111</v>
      </c>
      <c r="I15" s="175"/>
      <c r="J15" s="175"/>
      <c r="K15" s="175"/>
      <c r="L15" s="175"/>
      <c r="M15" s="175"/>
      <c r="N15" s="176"/>
    </row>
    <row r="16" spans="1:14" ht="5.25" customHeight="1">
      <c r="A16" s="51"/>
      <c r="B16" s="64"/>
      <c r="C16" s="65"/>
      <c r="D16" s="65"/>
      <c r="E16" s="65"/>
      <c r="F16" s="65"/>
      <c r="G16" s="65"/>
      <c r="H16" s="65"/>
      <c r="I16" s="65"/>
      <c r="J16" s="65"/>
      <c r="K16" s="65"/>
      <c r="L16" s="65"/>
      <c r="M16" s="65"/>
      <c r="N16" s="66"/>
    </row>
    <row r="17" spans="1:14" ht="15">
      <c r="A17" s="51"/>
      <c r="B17" s="188" t="s">
        <v>112</v>
      </c>
      <c r="C17" s="189"/>
      <c r="D17" s="189"/>
      <c r="E17" s="189" t="s">
        <v>113</v>
      </c>
      <c r="F17" s="189"/>
      <c r="G17" s="189"/>
      <c r="H17" s="180" t="s">
        <v>114</v>
      </c>
      <c r="I17" s="178"/>
      <c r="J17" s="178"/>
      <c r="K17" s="178"/>
      <c r="L17" s="178"/>
      <c r="M17" s="178"/>
      <c r="N17" s="181"/>
    </row>
    <row r="18" spans="1:14" ht="48" customHeight="1">
      <c r="A18" s="51"/>
      <c r="B18" s="182">
        <v>0</v>
      </c>
      <c r="C18" s="183"/>
      <c r="D18" s="183"/>
      <c r="E18" s="175">
        <v>1191</v>
      </c>
      <c r="F18" s="175"/>
      <c r="G18" s="175"/>
      <c r="H18" s="175" t="s">
        <v>115</v>
      </c>
      <c r="I18" s="175"/>
      <c r="J18" s="175"/>
      <c r="K18" s="175"/>
      <c r="L18" s="175"/>
      <c r="M18" s="175"/>
      <c r="N18" s="176"/>
    </row>
    <row r="19" spans="1:14" ht="15">
      <c r="A19" s="51"/>
      <c r="B19" s="177" t="s">
        <v>116</v>
      </c>
      <c r="C19" s="178"/>
      <c r="D19" s="178"/>
      <c r="E19" s="178"/>
      <c r="F19" s="178"/>
      <c r="G19" s="179"/>
      <c r="H19" s="180" t="s">
        <v>117</v>
      </c>
      <c r="I19" s="178"/>
      <c r="J19" s="178"/>
      <c r="K19" s="178"/>
      <c r="L19" s="178"/>
      <c r="M19" s="178"/>
      <c r="N19" s="181"/>
    </row>
    <row r="20" spans="1:14" ht="43.5" customHeight="1">
      <c r="A20" s="51"/>
      <c r="B20" s="182" t="s">
        <v>118</v>
      </c>
      <c r="C20" s="183"/>
      <c r="D20" s="183"/>
      <c r="E20" s="183"/>
      <c r="F20" s="183"/>
      <c r="G20" s="184"/>
      <c r="H20" s="185" t="s">
        <v>119</v>
      </c>
      <c r="I20" s="183"/>
      <c r="J20" s="183"/>
      <c r="K20" s="183"/>
      <c r="L20" s="183"/>
      <c r="M20" s="183"/>
      <c r="N20" s="186"/>
    </row>
    <row r="21" spans="1:14" ht="6" customHeight="1">
      <c r="A21" s="51"/>
      <c r="B21" s="64"/>
      <c r="C21" s="65"/>
      <c r="D21" s="65"/>
      <c r="E21" s="65"/>
      <c r="F21" s="65"/>
      <c r="G21" s="65"/>
      <c r="H21" s="65"/>
      <c r="I21" s="65"/>
      <c r="J21" s="65"/>
      <c r="K21" s="65"/>
      <c r="L21" s="65"/>
      <c r="M21" s="65"/>
      <c r="N21" s="66"/>
    </row>
    <row r="22" spans="2:14" s="67" customFormat="1" ht="31.5" customHeight="1">
      <c r="B22" s="155" t="s">
        <v>120</v>
      </c>
      <c r="C22" s="156"/>
      <c r="D22" s="156"/>
      <c r="E22" s="156"/>
      <c r="F22" s="156"/>
      <c r="G22" s="157"/>
      <c r="H22" s="161" t="s">
        <v>121</v>
      </c>
      <c r="I22" s="162"/>
      <c r="J22" s="68" t="s">
        <v>122</v>
      </c>
      <c r="K22" s="163" t="s">
        <v>123</v>
      </c>
      <c r="L22" s="164"/>
      <c r="M22" s="164"/>
      <c r="N22" s="165"/>
    </row>
    <row r="23" spans="2:14" s="67" customFormat="1" ht="31.5" customHeight="1">
      <c r="B23" s="158"/>
      <c r="C23" s="159"/>
      <c r="D23" s="159"/>
      <c r="E23" s="159"/>
      <c r="F23" s="159"/>
      <c r="G23" s="160"/>
      <c r="H23" s="161" t="s">
        <v>124</v>
      </c>
      <c r="I23" s="162"/>
      <c r="J23" s="68" t="s">
        <v>122</v>
      </c>
      <c r="K23" s="161"/>
      <c r="L23" s="166"/>
      <c r="M23" s="166"/>
      <c r="N23" s="167"/>
    </row>
    <row r="24" spans="2:14" ht="58.5" customHeight="1" thickBot="1">
      <c r="B24" s="168" t="s">
        <v>125</v>
      </c>
      <c r="C24" s="169"/>
      <c r="D24" s="169"/>
      <c r="E24" s="169"/>
      <c r="F24" s="169"/>
      <c r="G24" s="170"/>
      <c r="H24" s="171" t="str">
        <f>'[1]FORMULACIÓN PGDI - I'!A7</f>
        <v>3. Mejorar la calidad y eficiencia en la prestación de los servicios de salud a través de la actualización y modernización de la infraestructura física, la innovación tecnológica y de las comunicaciones de Secretaría Distrital de Salud y las instituciones</v>
      </c>
      <c r="I24" s="171"/>
      <c r="J24" s="171"/>
      <c r="K24" s="171"/>
      <c r="L24" s="171"/>
      <c r="M24" s="171"/>
      <c r="N24" s="172"/>
    </row>
    <row r="186" ht="15">
      <c r="R186" s="69" t="s">
        <v>126</v>
      </c>
    </row>
    <row r="187" ht="15">
      <c r="R187" s="69" t="s">
        <v>127</v>
      </c>
    </row>
    <row r="188" ht="15">
      <c r="R188" s="69" t="s">
        <v>128</v>
      </c>
    </row>
    <row r="189" ht="15">
      <c r="R189" s="69" t="s">
        <v>0</v>
      </c>
    </row>
    <row r="190" ht="15">
      <c r="R190" s="69" t="s">
        <v>129</v>
      </c>
    </row>
    <row r="191" ht="15">
      <c r="R191" s="69" t="s">
        <v>130</v>
      </c>
    </row>
    <row r="192" ht="15">
      <c r="R192" s="69" t="s">
        <v>131</v>
      </c>
    </row>
    <row r="193" ht="15">
      <c r="R193" s="69" t="s">
        <v>132</v>
      </c>
    </row>
    <row r="194" ht="15">
      <c r="R194" s="69" t="s">
        <v>133</v>
      </c>
    </row>
    <row r="195" ht="15">
      <c r="R195" s="69" t="s">
        <v>134</v>
      </c>
    </row>
    <row r="196" ht="15">
      <c r="R196" s="69" t="s">
        <v>135</v>
      </c>
    </row>
    <row r="197" ht="15">
      <c r="R197" s="69" t="s">
        <v>136</v>
      </c>
    </row>
    <row r="198" ht="15">
      <c r="R198" s="69" t="s">
        <v>137</v>
      </c>
    </row>
    <row r="199" ht="15">
      <c r="R199" s="69" t="s">
        <v>138</v>
      </c>
    </row>
    <row r="200" ht="15">
      <c r="R200" s="69" t="s">
        <v>139</v>
      </c>
    </row>
    <row r="201" ht="15">
      <c r="R201" s="69" t="s">
        <v>140</v>
      </c>
    </row>
    <row r="202" ht="15">
      <c r="R202" s="69" t="s">
        <v>141</v>
      </c>
    </row>
    <row r="203" ht="15">
      <c r="R203" s="69" t="s">
        <v>97</v>
      </c>
    </row>
    <row r="204" ht="15">
      <c r="R204" s="69" t="s">
        <v>142</v>
      </c>
    </row>
    <row r="205" ht="15">
      <c r="R205" s="69" t="s">
        <v>143</v>
      </c>
    </row>
    <row r="209" ht="15">
      <c r="R209" s="69" t="s">
        <v>144</v>
      </c>
    </row>
    <row r="210" ht="15">
      <c r="R210" s="69" t="s">
        <v>145</v>
      </c>
    </row>
    <row r="211" ht="15">
      <c r="R211" s="69" t="s">
        <v>146</v>
      </c>
    </row>
    <row r="212" ht="15">
      <c r="R212" s="69" t="s">
        <v>147</v>
      </c>
    </row>
    <row r="213" ht="15">
      <c r="R213" s="69" t="s">
        <v>148</v>
      </c>
    </row>
    <row r="214" ht="15">
      <c r="R214" s="69" t="s">
        <v>149</v>
      </c>
    </row>
    <row r="215" ht="15">
      <c r="R215" s="69" t="s">
        <v>150</v>
      </c>
    </row>
    <row r="217" ht="15">
      <c r="R217" s="69" t="s">
        <v>102</v>
      </c>
    </row>
    <row r="218" ht="15">
      <c r="R218" s="69" t="s">
        <v>151</v>
      </c>
    </row>
    <row r="219" ht="15">
      <c r="R219" s="69" t="s">
        <v>152</v>
      </c>
    </row>
    <row r="221" ht="15">
      <c r="R221" s="69" t="s">
        <v>153</v>
      </c>
    </row>
    <row r="222" ht="15">
      <c r="R222" s="69" t="s">
        <v>154</v>
      </c>
    </row>
    <row r="223" ht="15">
      <c r="R223" s="69" t="s">
        <v>155</v>
      </c>
    </row>
    <row r="224" ht="15">
      <c r="R224" s="69" t="s">
        <v>156</v>
      </c>
    </row>
    <row r="226" ht="15">
      <c r="R226" s="70" t="s">
        <v>157</v>
      </c>
    </row>
    <row r="227" ht="15">
      <c r="R227" s="70" t="s">
        <v>158</v>
      </c>
    </row>
    <row r="228" ht="15">
      <c r="R228" s="70" t="s">
        <v>159</v>
      </c>
    </row>
    <row r="229" ht="15">
      <c r="R229" s="70" t="s">
        <v>160</v>
      </c>
    </row>
    <row r="231" ht="15">
      <c r="R231" s="70" t="s">
        <v>118</v>
      </c>
    </row>
    <row r="232" ht="15">
      <c r="R232" s="70" t="s">
        <v>161</v>
      </c>
    </row>
    <row r="233" ht="15">
      <c r="R233" s="70" t="s">
        <v>162</v>
      </c>
    </row>
    <row r="235" ht="15">
      <c r="R235" s="70" t="s">
        <v>119</v>
      </c>
    </row>
    <row r="236" ht="15">
      <c r="R236" s="70" t="s">
        <v>163</v>
      </c>
    </row>
  </sheetData>
  <sheetProtection/>
  <mergeCells count="40">
    <mergeCell ref="B2:C2"/>
    <mergeCell ref="D2:I2"/>
    <mergeCell ref="J2:L2"/>
    <mergeCell ref="M2:N2"/>
    <mergeCell ref="B4:D4"/>
    <mergeCell ref="E4:N4"/>
    <mergeCell ref="B6:G6"/>
    <mergeCell ref="H6:K6"/>
    <mergeCell ref="L6:N6"/>
    <mergeCell ref="B7:G7"/>
    <mergeCell ref="H7:K7"/>
    <mergeCell ref="L7:N7"/>
    <mergeCell ref="B8:K8"/>
    <mergeCell ref="L8:N8"/>
    <mergeCell ref="B9:K9"/>
    <mergeCell ref="L9:N9"/>
    <mergeCell ref="B11:N11"/>
    <mergeCell ref="B12:G12"/>
    <mergeCell ref="H12:N12"/>
    <mergeCell ref="B14:G14"/>
    <mergeCell ref="H14:N14"/>
    <mergeCell ref="B15:G15"/>
    <mergeCell ref="H15:N15"/>
    <mergeCell ref="B17:D17"/>
    <mergeCell ref="E17:G17"/>
    <mergeCell ref="H17:N17"/>
    <mergeCell ref="B18:D18"/>
    <mergeCell ref="E18:G18"/>
    <mergeCell ref="H18:N18"/>
    <mergeCell ref="B19:G19"/>
    <mergeCell ref="H19:N19"/>
    <mergeCell ref="B20:G20"/>
    <mergeCell ref="H20:N20"/>
    <mergeCell ref="B22:G23"/>
    <mergeCell ref="H22:I22"/>
    <mergeCell ref="K22:N22"/>
    <mergeCell ref="H23:I23"/>
    <mergeCell ref="K23:N23"/>
    <mergeCell ref="B24:G24"/>
    <mergeCell ref="H24:N24"/>
  </mergeCells>
  <dataValidations count="4">
    <dataValidation type="list" allowBlank="1" showInputMessage="1" showErrorMessage="1" sqref="E4:N4">
      <formula1>$R$191:$R$210</formula1>
    </dataValidation>
    <dataValidation type="list" allowBlank="1" showInputMessage="1" showErrorMessage="1" sqref="L7:N7">
      <formula1>$R$222:$R$224</formula1>
    </dataValidation>
    <dataValidation type="list" allowBlank="1" showInputMessage="1" showErrorMessage="1" sqref="B20:G20">
      <formula1>$R$236:$R$238</formula1>
    </dataValidation>
    <dataValidation type="list" allowBlank="1" showInputMessage="1" showErrorMessage="1" sqref="H20:N20">
      <formula1>$R$240</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236"/>
  <sheetViews>
    <sheetView zoomScalePageLayoutView="0" workbookViewId="0" topLeftCell="A16">
      <selection activeCell="F27" sqref="F27"/>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45"/>
      <c r="B1" s="46"/>
      <c r="C1" s="46"/>
      <c r="D1" s="46"/>
      <c r="E1" s="46"/>
      <c r="F1" s="46"/>
      <c r="G1" s="46"/>
      <c r="H1" s="46"/>
      <c r="I1" s="46"/>
      <c r="J1" s="46"/>
      <c r="K1" s="46"/>
      <c r="L1" s="46"/>
      <c r="M1" s="46"/>
      <c r="N1" s="46"/>
    </row>
    <row r="2" spans="1:14" ht="69.75" customHeight="1">
      <c r="A2" s="47"/>
      <c r="B2" s="204"/>
      <c r="C2" s="205"/>
      <c r="D2" s="206" t="s">
        <v>95</v>
      </c>
      <c r="E2" s="207"/>
      <c r="F2" s="207"/>
      <c r="G2" s="207"/>
      <c r="H2" s="207"/>
      <c r="I2" s="207"/>
      <c r="J2" s="208" t="s">
        <v>96</v>
      </c>
      <c r="K2" s="209"/>
      <c r="L2" s="210"/>
      <c r="M2" s="205"/>
      <c r="N2" s="211"/>
    </row>
    <row r="3" spans="1:14" ht="5.25" customHeight="1">
      <c r="A3" s="47"/>
      <c r="B3" s="48"/>
      <c r="C3" s="49"/>
      <c r="D3" s="49"/>
      <c r="E3" s="49"/>
      <c r="F3" s="49"/>
      <c r="G3" s="49"/>
      <c r="H3" s="49"/>
      <c r="I3" s="49"/>
      <c r="J3" s="49"/>
      <c r="K3" s="49"/>
      <c r="L3" s="49"/>
      <c r="M3" s="49"/>
      <c r="N3" s="50"/>
    </row>
    <row r="4" spans="1:14" ht="18" customHeight="1">
      <c r="A4" s="51"/>
      <c r="B4" s="212" t="s">
        <v>31</v>
      </c>
      <c r="C4" s="213"/>
      <c r="D4" s="214"/>
      <c r="E4" s="215" t="s">
        <v>97</v>
      </c>
      <c r="F4" s="216"/>
      <c r="G4" s="216"/>
      <c r="H4" s="216"/>
      <c r="I4" s="216"/>
      <c r="J4" s="216"/>
      <c r="K4" s="216"/>
      <c r="L4" s="216"/>
      <c r="M4" s="216"/>
      <c r="N4" s="217"/>
    </row>
    <row r="5" spans="1:14" ht="5.25" customHeight="1">
      <c r="A5" s="51"/>
      <c r="B5" s="52"/>
      <c r="C5" s="53"/>
      <c r="D5" s="53"/>
      <c r="E5" s="54"/>
      <c r="F5" s="54"/>
      <c r="G5" s="54"/>
      <c r="H5" s="54"/>
      <c r="I5" s="54"/>
      <c r="J5" s="54"/>
      <c r="K5" s="54"/>
      <c r="L5" s="54"/>
      <c r="M5" s="54"/>
      <c r="N5" s="55"/>
    </row>
    <row r="6" spans="1:14" ht="17.25" customHeight="1">
      <c r="A6" s="51"/>
      <c r="B6" s="196" t="s">
        <v>98</v>
      </c>
      <c r="C6" s="197"/>
      <c r="D6" s="197"/>
      <c r="E6" s="197"/>
      <c r="F6" s="197"/>
      <c r="G6" s="197"/>
      <c r="H6" s="197" t="s">
        <v>99</v>
      </c>
      <c r="I6" s="197"/>
      <c r="J6" s="197"/>
      <c r="K6" s="197"/>
      <c r="L6" s="198" t="s">
        <v>100</v>
      </c>
      <c r="M6" s="199"/>
      <c r="N6" s="200"/>
    </row>
    <row r="7" spans="1:14" ht="43.5" customHeight="1">
      <c r="A7" s="51"/>
      <c r="B7" s="187" t="str">
        <f>'[1]FORMULACIÓN PGDI - I'!C8</f>
        <v>Acciones necesarias para el Mantenimiento y Sostenibilidad del del Sistema de Gestión de la SDS realizadas.</v>
      </c>
      <c r="C7" s="175"/>
      <c r="D7" s="175"/>
      <c r="E7" s="175"/>
      <c r="F7" s="175"/>
      <c r="G7" s="175"/>
      <c r="H7" s="175" t="s">
        <v>101</v>
      </c>
      <c r="I7" s="175"/>
      <c r="J7" s="175"/>
      <c r="K7" s="175"/>
      <c r="L7" s="201" t="s">
        <v>102</v>
      </c>
      <c r="M7" s="202"/>
      <c r="N7" s="203"/>
    </row>
    <row r="8" spans="1:14" ht="30" customHeight="1">
      <c r="A8" s="51"/>
      <c r="B8" s="188" t="s">
        <v>103</v>
      </c>
      <c r="C8" s="189"/>
      <c r="D8" s="189"/>
      <c r="E8" s="189"/>
      <c r="F8" s="189"/>
      <c r="G8" s="189"/>
      <c r="H8" s="189"/>
      <c r="I8" s="189"/>
      <c r="J8" s="189"/>
      <c r="K8" s="189"/>
      <c r="L8" s="190" t="s">
        <v>104</v>
      </c>
      <c r="M8" s="191"/>
      <c r="N8" s="192"/>
    </row>
    <row r="9" spans="1:14" ht="43.5" customHeight="1">
      <c r="A9" s="51"/>
      <c r="B9" s="193" t="str">
        <f>'[1]FORMULACIÓN PGDI - I'!B8</f>
        <v>Realizar las acciones necesarias para el Mantenimiento y Sostenibilidad del Sistema de Gestión de la SDS</v>
      </c>
      <c r="C9" s="194"/>
      <c r="D9" s="194"/>
      <c r="E9" s="194"/>
      <c r="F9" s="194"/>
      <c r="G9" s="194"/>
      <c r="H9" s="194"/>
      <c r="I9" s="194"/>
      <c r="J9" s="194"/>
      <c r="K9" s="194"/>
      <c r="L9" s="218">
        <f>'[1]FORMULACIÓN PGDI - I'!J8</f>
        <v>1</v>
      </c>
      <c r="M9" s="218"/>
      <c r="N9" s="219"/>
    </row>
    <row r="10" spans="1:14" ht="5.25" customHeight="1">
      <c r="A10" s="51"/>
      <c r="B10" s="56"/>
      <c r="C10" s="57"/>
      <c r="D10" s="57"/>
      <c r="E10" s="57"/>
      <c r="F10" s="57"/>
      <c r="G10" s="57"/>
      <c r="H10" s="57"/>
      <c r="I10" s="57"/>
      <c r="J10" s="57"/>
      <c r="K10" s="57"/>
      <c r="L10" s="58"/>
      <c r="M10" s="59"/>
      <c r="N10" s="60"/>
    </row>
    <row r="11" spans="1:14" ht="15">
      <c r="A11" s="51"/>
      <c r="B11" s="177" t="s">
        <v>105</v>
      </c>
      <c r="C11" s="178"/>
      <c r="D11" s="178"/>
      <c r="E11" s="178"/>
      <c r="F11" s="178"/>
      <c r="G11" s="178"/>
      <c r="H11" s="178"/>
      <c r="I11" s="178"/>
      <c r="J11" s="178"/>
      <c r="K11" s="178"/>
      <c r="L11" s="178"/>
      <c r="M11" s="178"/>
      <c r="N11" s="181"/>
    </row>
    <row r="12" spans="1:14" ht="43.5" customHeight="1">
      <c r="A12" s="51"/>
      <c r="B12" s="187"/>
      <c r="C12" s="175"/>
      <c r="D12" s="175"/>
      <c r="E12" s="175"/>
      <c r="F12" s="175"/>
      <c r="G12" s="175"/>
      <c r="H12" s="175"/>
      <c r="I12" s="175"/>
      <c r="J12" s="175"/>
      <c r="K12" s="175"/>
      <c r="L12" s="175"/>
      <c r="M12" s="175"/>
      <c r="N12" s="176"/>
    </row>
    <row r="13" spans="1:14" ht="5.25" customHeight="1">
      <c r="A13" s="51"/>
      <c r="B13" s="61"/>
      <c r="C13" s="62"/>
      <c r="D13" s="62"/>
      <c r="E13" s="62"/>
      <c r="F13" s="62"/>
      <c r="G13" s="62"/>
      <c r="H13" s="62"/>
      <c r="I13" s="62"/>
      <c r="J13" s="62"/>
      <c r="K13" s="62"/>
      <c r="L13" s="62"/>
      <c r="M13" s="62"/>
      <c r="N13" s="63"/>
    </row>
    <row r="14" spans="1:14" ht="15">
      <c r="A14" s="51"/>
      <c r="B14" s="177" t="s">
        <v>108</v>
      </c>
      <c r="C14" s="178"/>
      <c r="D14" s="178"/>
      <c r="E14" s="178"/>
      <c r="F14" s="178"/>
      <c r="G14" s="178"/>
      <c r="H14" s="178" t="s">
        <v>109</v>
      </c>
      <c r="I14" s="178"/>
      <c r="J14" s="178"/>
      <c r="K14" s="178"/>
      <c r="L14" s="178"/>
      <c r="M14" s="178"/>
      <c r="N14" s="181"/>
    </row>
    <row r="15" spans="1:14" ht="43.5" customHeight="1">
      <c r="A15" s="51"/>
      <c r="B15" s="187"/>
      <c r="C15" s="175"/>
      <c r="D15" s="175"/>
      <c r="E15" s="175"/>
      <c r="F15" s="175"/>
      <c r="G15" s="175"/>
      <c r="H15" s="175"/>
      <c r="I15" s="175"/>
      <c r="J15" s="175"/>
      <c r="K15" s="175"/>
      <c r="L15" s="175"/>
      <c r="M15" s="175"/>
      <c r="N15" s="176"/>
    </row>
    <row r="16" spans="1:14" ht="5.25" customHeight="1">
      <c r="A16" s="51"/>
      <c r="B16" s="64"/>
      <c r="C16" s="65"/>
      <c r="D16" s="65"/>
      <c r="E16" s="65"/>
      <c r="F16" s="65"/>
      <c r="G16" s="65"/>
      <c r="H16" s="65"/>
      <c r="I16" s="65"/>
      <c r="J16" s="65"/>
      <c r="K16" s="65"/>
      <c r="L16" s="65"/>
      <c r="M16" s="65"/>
      <c r="N16" s="66"/>
    </row>
    <row r="17" spans="1:14" ht="15">
      <c r="A17" s="51"/>
      <c r="B17" s="188" t="s">
        <v>112</v>
      </c>
      <c r="C17" s="189"/>
      <c r="D17" s="189"/>
      <c r="E17" s="189" t="s">
        <v>113</v>
      </c>
      <c r="F17" s="189"/>
      <c r="G17" s="189"/>
      <c r="H17" s="180" t="s">
        <v>114</v>
      </c>
      <c r="I17" s="178"/>
      <c r="J17" s="178"/>
      <c r="K17" s="178"/>
      <c r="L17" s="178"/>
      <c r="M17" s="178"/>
      <c r="N17" s="181"/>
    </row>
    <row r="18" spans="1:14" ht="48" customHeight="1">
      <c r="A18" s="51"/>
      <c r="B18" s="182"/>
      <c r="C18" s="183"/>
      <c r="D18" s="183"/>
      <c r="E18" s="175"/>
      <c r="F18" s="175"/>
      <c r="G18" s="175"/>
      <c r="H18" s="175" t="s">
        <v>115</v>
      </c>
      <c r="I18" s="175"/>
      <c r="J18" s="175"/>
      <c r="K18" s="175"/>
      <c r="L18" s="175"/>
      <c r="M18" s="175"/>
      <c r="N18" s="176"/>
    </row>
    <row r="19" spans="1:14" ht="15">
      <c r="A19" s="51"/>
      <c r="B19" s="177" t="s">
        <v>116</v>
      </c>
      <c r="C19" s="178"/>
      <c r="D19" s="178"/>
      <c r="E19" s="178"/>
      <c r="F19" s="178"/>
      <c r="G19" s="179"/>
      <c r="H19" s="180" t="s">
        <v>117</v>
      </c>
      <c r="I19" s="178"/>
      <c r="J19" s="178"/>
      <c r="K19" s="178"/>
      <c r="L19" s="178"/>
      <c r="M19" s="178"/>
      <c r="N19" s="181"/>
    </row>
    <row r="20" spans="1:14" ht="43.5" customHeight="1">
      <c r="A20" s="51"/>
      <c r="B20" s="182"/>
      <c r="C20" s="183"/>
      <c r="D20" s="183"/>
      <c r="E20" s="183"/>
      <c r="F20" s="183"/>
      <c r="G20" s="184"/>
      <c r="H20" s="185"/>
      <c r="I20" s="183"/>
      <c r="J20" s="183"/>
      <c r="K20" s="183"/>
      <c r="L20" s="183"/>
      <c r="M20" s="183"/>
      <c r="N20" s="186"/>
    </row>
    <row r="21" spans="1:14" ht="6" customHeight="1">
      <c r="A21" s="51"/>
      <c r="B21" s="64"/>
      <c r="C21" s="65"/>
      <c r="D21" s="65"/>
      <c r="E21" s="65"/>
      <c r="F21" s="65"/>
      <c r="G21" s="65"/>
      <c r="H21" s="65"/>
      <c r="I21" s="65"/>
      <c r="J21" s="65"/>
      <c r="K21" s="65"/>
      <c r="L21" s="65"/>
      <c r="M21" s="65"/>
      <c r="N21" s="66"/>
    </row>
    <row r="22" spans="2:14" s="67" customFormat="1" ht="31.5" customHeight="1">
      <c r="B22" s="155" t="s">
        <v>120</v>
      </c>
      <c r="C22" s="156"/>
      <c r="D22" s="156"/>
      <c r="E22" s="156"/>
      <c r="F22" s="156"/>
      <c r="G22" s="157"/>
      <c r="H22" s="161" t="s">
        <v>121</v>
      </c>
      <c r="I22" s="162"/>
      <c r="J22" s="68"/>
      <c r="K22" s="163" t="s">
        <v>172</v>
      </c>
      <c r="L22" s="164"/>
      <c r="M22" s="164"/>
      <c r="N22" s="220"/>
    </row>
    <row r="23" spans="2:14" s="67" customFormat="1" ht="31.5" customHeight="1">
      <c r="B23" s="158"/>
      <c r="C23" s="159"/>
      <c r="D23" s="159"/>
      <c r="E23" s="159"/>
      <c r="F23" s="159"/>
      <c r="G23" s="160"/>
      <c r="H23" s="161" t="s">
        <v>124</v>
      </c>
      <c r="I23" s="162"/>
      <c r="J23" s="68"/>
      <c r="K23" s="161"/>
      <c r="L23" s="166"/>
      <c r="M23" s="166"/>
      <c r="N23" s="167"/>
    </row>
    <row r="24" spans="2:14" ht="58.5" customHeight="1" thickBot="1">
      <c r="B24" s="168" t="s">
        <v>125</v>
      </c>
      <c r="C24" s="169"/>
      <c r="D24" s="169"/>
      <c r="E24" s="169"/>
      <c r="F24" s="169"/>
      <c r="G24" s="170"/>
      <c r="H24" s="171" t="str">
        <f>'[1]FORMULACIÓN PGDI - I'!A8</f>
        <v>5. Fortalecer los procesos que soporten la gestión misional y estratégica de la entidad, mediante acciones que promuevan la administración transparente de los recursos, la gestión institucional, el ejercicio de la gobernanza y la corresponsabilidad social</v>
      </c>
      <c r="I24" s="171"/>
      <c r="J24" s="171"/>
      <c r="K24" s="171"/>
      <c r="L24" s="171"/>
      <c r="M24" s="171"/>
      <c r="N24" s="172"/>
    </row>
    <row r="186" ht="15">
      <c r="R186" s="69" t="s">
        <v>126</v>
      </c>
    </row>
    <row r="187" ht="15">
      <c r="R187" s="69" t="s">
        <v>127</v>
      </c>
    </row>
    <row r="188" ht="15">
      <c r="R188" s="69" t="s">
        <v>128</v>
      </c>
    </row>
    <row r="189" ht="15">
      <c r="R189" s="69" t="s">
        <v>0</v>
      </c>
    </row>
    <row r="190" ht="15">
      <c r="R190" s="69" t="s">
        <v>129</v>
      </c>
    </row>
    <row r="191" ht="15">
      <c r="R191" s="69" t="s">
        <v>130</v>
      </c>
    </row>
    <row r="192" ht="15">
      <c r="R192" s="69" t="s">
        <v>131</v>
      </c>
    </row>
    <row r="193" ht="15">
      <c r="R193" s="69" t="s">
        <v>132</v>
      </c>
    </row>
    <row r="194" ht="15">
      <c r="R194" s="69" t="s">
        <v>133</v>
      </c>
    </row>
    <row r="195" ht="15">
      <c r="R195" s="69" t="s">
        <v>134</v>
      </c>
    </row>
    <row r="196" ht="15">
      <c r="R196" s="69" t="s">
        <v>135</v>
      </c>
    </row>
    <row r="197" ht="15">
      <c r="R197" s="69" t="s">
        <v>136</v>
      </c>
    </row>
    <row r="198" ht="15">
      <c r="R198" s="69" t="s">
        <v>137</v>
      </c>
    </row>
    <row r="199" ht="15">
      <c r="R199" s="69" t="s">
        <v>138</v>
      </c>
    </row>
    <row r="200" ht="15">
      <c r="R200" s="69" t="s">
        <v>139</v>
      </c>
    </row>
    <row r="201" ht="15">
      <c r="R201" s="69" t="s">
        <v>140</v>
      </c>
    </row>
    <row r="202" ht="15">
      <c r="R202" s="69" t="s">
        <v>141</v>
      </c>
    </row>
    <row r="203" ht="15">
      <c r="R203" s="69" t="s">
        <v>97</v>
      </c>
    </row>
    <row r="204" ht="15">
      <c r="R204" s="69" t="s">
        <v>142</v>
      </c>
    </row>
    <row r="205" ht="15">
      <c r="R205" s="69" t="s">
        <v>143</v>
      </c>
    </row>
    <row r="209" ht="15">
      <c r="R209" s="69" t="s">
        <v>144</v>
      </c>
    </row>
    <row r="210" ht="15">
      <c r="R210" s="69" t="s">
        <v>145</v>
      </c>
    </row>
    <row r="211" ht="15">
      <c r="R211" s="69" t="s">
        <v>146</v>
      </c>
    </row>
    <row r="212" ht="15">
      <c r="R212" s="69" t="s">
        <v>147</v>
      </c>
    </row>
    <row r="213" ht="15">
      <c r="R213" s="69" t="s">
        <v>148</v>
      </c>
    </row>
    <row r="214" ht="15">
      <c r="R214" s="69" t="s">
        <v>149</v>
      </c>
    </row>
    <row r="215" ht="15">
      <c r="R215" s="69" t="s">
        <v>150</v>
      </c>
    </row>
    <row r="217" ht="15">
      <c r="R217" s="69" t="s">
        <v>102</v>
      </c>
    </row>
    <row r="218" ht="15">
      <c r="R218" s="69" t="s">
        <v>151</v>
      </c>
    </row>
    <row r="219" ht="15">
      <c r="R219" s="69" t="s">
        <v>152</v>
      </c>
    </row>
    <row r="221" ht="15">
      <c r="R221" s="69" t="s">
        <v>153</v>
      </c>
    </row>
    <row r="222" ht="15">
      <c r="R222" s="69" t="s">
        <v>154</v>
      </c>
    </row>
    <row r="223" ht="15">
      <c r="R223" s="69" t="s">
        <v>155</v>
      </c>
    </row>
    <row r="224" ht="15">
      <c r="R224" s="69" t="s">
        <v>156</v>
      </c>
    </row>
    <row r="226" ht="15">
      <c r="R226" s="70" t="s">
        <v>157</v>
      </c>
    </row>
    <row r="227" ht="15">
      <c r="R227" s="70" t="s">
        <v>158</v>
      </c>
    </row>
    <row r="228" ht="15">
      <c r="R228" s="70" t="s">
        <v>159</v>
      </c>
    </row>
    <row r="229" ht="15">
      <c r="R229" s="70" t="s">
        <v>160</v>
      </c>
    </row>
    <row r="231" ht="15">
      <c r="R231" s="70" t="s">
        <v>118</v>
      </c>
    </row>
    <row r="232" ht="15">
      <c r="R232" s="70" t="s">
        <v>161</v>
      </c>
    </row>
    <row r="233" ht="15">
      <c r="R233" s="70" t="s">
        <v>162</v>
      </c>
    </row>
    <row r="235" ht="15">
      <c r="R235" s="70" t="s">
        <v>119</v>
      </c>
    </row>
    <row r="236" ht="15">
      <c r="R236" s="70" t="s">
        <v>163</v>
      </c>
    </row>
  </sheetData>
  <sheetProtection/>
  <mergeCells count="40">
    <mergeCell ref="B2:C2"/>
    <mergeCell ref="D2:I2"/>
    <mergeCell ref="J2:L2"/>
    <mergeCell ref="M2:N2"/>
    <mergeCell ref="B4:D4"/>
    <mergeCell ref="E4:N4"/>
    <mergeCell ref="B6:G6"/>
    <mergeCell ref="H6:K6"/>
    <mergeCell ref="L6:N6"/>
    <mergeCell ref="B7:G7"/>
    <mergeCell ref="H7:K7"/>
    <mergeCell ref="L7:N7"/>
    <mergeCell ref="B8:K8"/>
    <mergeCell ref="L8:N8"/>
    <mergeCell ref="B9:K9"/>
    <mergeCell ref="L9:N9"/>
    <mergeCell ref="B11:N11"/>
    <mergeCell ref="B12:G12"/>
    <mergeCell ref="H12:N12"/>
    <mergeCell ref="B14:G14"/>
    <mergeCell ref="H14:N14"/>
    <mergeCell ref="B15:G15"/>
    <mergeCell ref="H15:N15"/>
    <mergeCell ref="B17:D17"/>
    <mergeCell ref="E17:G17"/>
    <mergeCell ref="H17:N17"/>
    <mergeCell ref="B18:D18"/>
    <mergeCell ref="E18:G18"/>
    <mergeCell ref="H18:N18"/>
    <mergeCell ref="B19:G19"/>
    <mergeCell ref="H19:N19"/>
    <mergeCell ref="B20:G20"/>
    <mergeCell ref="H20:N20"/>
    <mergeCell ref="B22:G23"/>
    <mergeCell ref="H22:I22"/>
    <mergeCell ref="K22:N22"/>
    <mergeCell ref="H23:I23"/>
    <mergeCell ref="K23:N23"/>
    <mergeCell ref="B24:G24"/>
    <mergeCell ref="H24:N24"/>
  </mergeCells>
  <dataValidations count="4">
    <dataValidation type="list" allowBlank="1" showInputMessage="1" showErrorMessage="1" sqref="H20:N20">
      <formula1>$R$240</formula1>
    </dataValidation>
    <dataValidation type="list" allowBlank="1" showInputMessage="1" showErrorMessage="1" sqref="B20:G20">
      <formula1>$R$236:$R$238</formula1>
    </dataValidation>
    <dataValidation type="list" allowBlank="1" showInputMessage="1" showErrorMessage="1" sqref="L7:N7">
      <formula1>$R$222:$R$224</formula1>
    </dataValidation>
    <dataValidation type="list" allowBlank="1" showInputMessage="1" showErrorMessage="1" sqref="E4:N4">
      <formula1>$R$191:$R$210</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236"/>
  <sheetViews>
    <sheetView zoomScalePageLayoutView="0" workbookViewId="0" topLeftCell="A16">
      <selection activeCell="A1" sqref="A1"/>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45"/>
      <c r="B1" s="46"/>
      <c r="C1" s="46"/>
      <c r="D1" s="46"/>
      <c r="E1" s="46"/>
      <c r="F1" s="46"/>
      <c r="G1" s="46"/>
      <c r="H1" s="46"/>
      <c r="I1" s="46"/>
      <c r="J1" s="46"/>
      <c r="K1" s="46"/>
      <c r="L1" s="46"/>
      <c r="M1" s="46"/>
      <c r="N1" s="46"/>
    </row>
    <row r="2" spans="1:14" ht="69.75" customHeight="1">
      <c r="A2" s="47"/>
      <c r="B2" s="204"/>
      <c r="C2" s="205"/>
      <c r="D2" s="206" t="s">
        <v>95</v>
      </c>
      <c r="E2" s="207"/>
      <c r="F2" s="207"/>
      <c r="G2" s="207"/>
      <c r="H2" s="207"/>
      <c r="I2" s="207"/>
      <c r="J2" s="208" t="s">
        <v>96</v>
      </c>
      <c r="K2" s="209"/>
      <c r="L2" s="210"/>
      <c r="M2" s="205"/>
      <c r="N2" s="211"/>
    </row>
    <row r="3" spans="1:14" ht="5.25" customHeight="1">
      <c r="A3" s="47"/>
      <c r="B3" s="48"/>
      <c r="C3" s="49"/>
      <c r="D3" s="49"/>
      <c r="E3" s="49"/>
      <c r="F3" s="49"/>
      <c r="G3" s="49"/>
      <c r="H3" s="49"/>
      <c r="I3" s="49"/>
      <c r="J3" s="49"/>
      <c r="K3" s="49"/>
      <c r="L3" s="49"/>
      <c r="M3" s="49"/>
      <c r="N3" s="50"/>
    </row>
    <row r="4" spans="1:14" ht="18" customHeight="1">
      <c r="A4" s="51"/>
      <c r="B4" s="212" t="s">
        <v>31</v>
      </c>
      <c r="C4" s="213"/>
      <c r="D4" s="214"/>
      <c r="E4" s="215" t="s">
        <v>97</v>
      </c>
      <c r="F4" s="216"/>
      <c r="G4" s="216"/>
      <c r="H4" s="216"/>
      <c r="I4" s="216"/>
      <c r="J4" s="216"/>
      <c r="K4" s="216"/>
      <c r="L4" s="216"/>
      <c r="M4" s="216"/>
      <c r="N4" s="217"/>
    </row>
    <row r="5" spans="1:14" ht="5.25" customHeight="1">
      <c r="A5" s="51"/>
      <c r="B5" s="52"/>
      <c r="C5" s="53"/>
      <c r="D5" s="53"/>
      <c r="E5" s="54"/>
      <c r="F5" s="54"/>
      <c r="G5" s="54"/>
      <c r="H5" s="54"/>
      <c r="I5" s="54"/>
      <c r="J5" s="54"/>
      <c r="K5" s="54"/>
      <c r="L5" s="54"/>
      <c r="M5" s="54"/>
      <c r="N5" s="55"/>
    </row>
    <row r="6" spans="1:14" ht="17.25" customHeight="1">
      <c r="A6" s="51"/>
      <c r="B6" s="196" t="s">
        <v>98</v>
      </c>
      <c r="C6" s="197"/>
      <c r="D6" s="197"/>
      <c r="E6" s="197"/>
      <c r="F6" s="197"/>
      <c r="G6" s="197"/>
      <c r="H6" s="197" t="s">
        <v>99</v>
      </c>
      <c r="I6" s="197"/>
      <c r="J6" s="197"/>
      <c r="K6" s="197"/>
      <c r="L6" s="198" t="s">
        <v>100</v>
      </c>
      <c r="M6" s="199"/>
      <c r="N6" s="200"/>
    </row>
    <row r="7" spans="1:14" ht="43.5" customHeight="1">
      <c r="A7" s="51"/>
      <c r="B7" s="187" t="str">
        <f>'[1]FORMULACIÓN PGDI - I'!C9</f>
        <v>Acciones para el desarrollo de los componentes deTransparencia, acceso a la información y lucha contra la corrupción realizadas</v>
      </c>
      <c r="C7" s="175"/>
      <c r="D7" s="175"/>
      <c r="E7" s="175"/>
      <c r="F7" s="175"/>
      <c r="G7" s="175"/>
      <c r="H7" s="175" t="s">
        <v>101</v>
      </c>
      <c r="I7" s="175"/>
      <c r="J7" s="175"/>
      <c r="K7" s="175"/>
      <c r="L7" s="201" t="s">
        <v>102</v>
      </c>
      <c r="M7" s="202"/>
      <c r="N7" s="203"/>
    </row>
    <row r="8" spans="1:14" ht="30" customHeight="1">
      <c r="A8" s="51"/>
      <c r="B8" s="188" t="s">
        <v>103</v>
      </c>
      <c r="C8" s="189"/>
      <c r="D8" s="189"/>
      <c r="E8" s="189"/>
      <c r="F8" s="189"/>
      <c r="G8" s="189"/>
      <c r="H8" s="189"/>
      <c r="I8" s="189"/>
      <c r="J8" s="189"/>
      <c r="K8" s="189"/>
      <c r="L8" s="190" t="s">
        <v>104</v>
      </c>
      <c r="M8" s="191"/>
      <c r="N8" s="192"/>
    </row>
    <row r="9" spans="1:14" ht="43.5" customHeight="1">
      <c r="A9" s="51"/>
      <c r="B9" s="193" t="str">
        <f>'[1]FORMULACIÓN PGDI - I'!B9</f>
        <v>Realizar las acciones para el desarrollo de los componentes deTransparencia, acceso a la información y lucha contra la corrupción.</v>
      </c>
      <c r="C9" s="194"/>
      <c r="D9" s="194"/>
      <c r="E9" s="194"/>
      <c r="F9" s="194"/>
      <c r="G9" s="194"/>
      <c r="H9" s="194"/>
      <c r="I9" s="194"/>
      <c r="J9" s="194"/>
      <c r="K9" s="194"/>
      <c r="L9" s="218">
        <f>'[1]FORMULACIÓN PGDI - I'!J9</f>
        <v>1</v>
      </c>
      <c r="M9" s="218"/>
      <c r="N9" s="219"/>
    </row>
    <row r="10" spans="1:14" ht="5.25" customHeight="1">
      <c r="A10" s="51"/>
      <c r="B10" s="56"/>
      <c r="C10" s="57"/>
      <c r="D10" s="57"/>
      <c r="E10" s="57"/>
      <c r="F10" s="57"/>
      <c r="G10" s="57"/>
      <c r="H10" s="57"/>
      <c r="I10" s="57"/>
      <c r="J10" s="57"/>
      <c r="K10" s="57"/>
      <c r="L10" s="58"/>
      <c r="M10" s="59"/>
      <c r="N10" s="60"/>
    </row>
    <row r="11" spans="1:14" ht="15">
      <c r="A11" s="51"/>
      <c r="B11" s="177" t="s">
        <v>105</v>
      </c>
      <c r="C11" s="178"/>
      <c r="D11" s="178"/>
      <c r="E11" s="178"/>
      <c r="F11" s="178"/>
      <c r="G11" s="178"/>
      <c r="H11" s="178"/>
      <c r="I11" s="178"/>
      <c r="J11" s="178"/>
      <c r="K11" s="178"/>
      <c r="L11" s="178"/>
      <c r="M11" s="178"/>
      <c r="N11" s="181"/>
    </row>
    <row r="12" spans="1:14" ht="43.5" customHeight="1">
      <c r="A12" s="51"/>
      <c r="B12" s="187"/>
      <c r="C12" s="175"/>
      <c r="D12" s="175"/>
      <c r="E12" s="175"/>
      <c r="F12" s="175"/>
      <c r="G12" s="175"/>
      <c r="H12" s="175"/>
      <c r="I12" s="175"/>
      <c r="J12" s="175"/>
      <c r="K12" s="175"/>
      <c r="L12" s="175"/>
      <c r="M12" s="175"/>
      <c r="N12" s="176"/>
    </row>
    <row r="13" spans="1:14" ht="5.25" customHeight="1">
      <c r="A13" s="51"/>
      <c r="B13" s="61"/>
      <c r="C13" s="62"/>
      <c r="D13" s="62"/>
      <c r="E13" s="62"/>
      <c r="F13" s="62"/>
      <c r="G13" s="62"/>
      <c r="H13" s="62"/>
      <c r="I13" s="62"/>
      <c r="J13" s="62"/>
      <c r="K13" s="62"/>
      <c r="L13" s="62"/>
      <c r="M13" s="62"/>
      <c r="N13" s="63"/>
    </row>
    <row r="14" spans="1:14" ht="15">
      <c r="A14" s="51"/>
      <c r="B14" s="177" t="s">
        <v>108</v>
      </c>
      <c r="C14" s="178"/>
      <c r="D14" s="178"/>
      <c r="E14" s="178"/>
      <c r="F14" s="178"/>
      <c r="G14" s="178"/>
      <c r="H14" s="178" t="s">
        <v>109</v>
      </c>
      <c r="I14" s="178"/>
      <c r="J14" s="178"/>
      <c r="K14" s="178"/>
      <c r="L14" s="178"/>
      <c r="M14" s="178"/>
      <c r="N14" s="181"/>
    </row>
    <row r="15" spans="1:14" ht="43.5" customHeight="1">
      <c r="A15" s="51"/>
      <c r="B15" s="187"/>
      <c r="C15" s="175"/>
      <c r="D15" s="175"/>
      <c r="E15" s="175"/>
      <c r="F15" s="175"/>
      <c r="G15" s="175"/>
      <c r="H15" s="175"/>
      <c r="I15" s="175"/>
      <c r="J15" s="175"/>
      <c r="K15" s="175"/>
      <c r="L15" s="175"/>
      <c r="M15" s="175"/>
      <c r="N15" s="176"/>
    </row>
    <row r="16" spans="1:14" ht="5.25" customHeight="1">
      <c r="A16" s="51"/>
      <c r="B16" s="64"/>
      <c r="C16" s="65"/>
      <c r="D16" s="65"/>
      <c r="E16" s="65"/>
      <c r="F16" s="65"/>
      <c r="G16" s="65"/>
      <c r="H16" s="65"/>
      <c r="I16" s="65"/>
      <c r="J16" s="65"/>
      <c r="K16" s="65"/>
      <c r="L16" s="65"/>
      <c r="M16" s="65"/>
      <c r="N16" s="66"/>
    </row>
    <row r="17" spans="1:14" ht="15">
      <c r="A17" s="51"/>
      <c r="B17" s="188" t="s">
        <v>112</v>
      </c>
      <c r="C17" s="189"/>
      <c r="D17" s="189"/>
      <c r="E17" s="189" t="s">
        <v>113</v>
      </c>
      <c r="F17" s="189"/>
      <c r="G17" s="189"/>
      <c r="H17" s="180" t="s">
        <v>114</v>
      </c>
      <c r="I17" s="178"/>
      <c r="J17" s="178"/>
      <c r="K17" s="178"/>
      <c r="L17" s="178"/>
      <c r="M17" s="178"/>
      <c r="N17" s="181"/>
    </row>
    <row r="18" spans="1:14" ht="48" customHeight="1">
      <c r="A18" s="51"/>
      <c r="B18" s="182"/>
      <c r="C18" s="183"/>
      <c r="D18" s="183"/>
      <c r="E18" s="175"/>
      <c r="F18" s="175"/>
      <c r="G18" s="175"/>
      <c r="H18" s="175" t="s">
        <v>115</v>
      </c>
      <c r="I18" s="175"/>
      <c r="J18" s="175"/>
      <c r="K18" s="175"/>
      <c r="L18" s="175"/>
      <c r="M18" s="175"/>
      <c r="N18" s="176"/>
    </row>
    <row r="19" spans="1:14" ht="15">
      <c r="A19" s="51"/>
      <c r="B19" s="177" t="s">
        <v>116</v>
      </c>
      <c r="C19" s="178"/>
      <c r="D19" s="178"/>
      <c r="E19" s="178"/>
      <c r="F19" s="178"/>
      <c r="G19" s="179"/>
      <c r="H19" s="180" t="s">
        <v>117</v>
      </c>
      <c r="I19" s="178"/>
      <c r="J19" s="178"/>
      <c r="K19" s="178"/>
      <c r="L19" s="178"/>
      <c r="M19" s="178"/>
      <c r="N19" s="181"/>
    </row>
    <row r="20" spans="1:14" ht="43.5" customHeight="1">
      <c r="A20" s="51"/>
      <c r="B20" s="182"/>
      <c r="C20" s="183"/>
      <c r="D20" s="183"/>
      <c r="E20" s="183"/>
      <c r="F20" s="183"/>
      <c r="G20" s="184"/>
      <c r="H20" s="185"/>
      <c r="I20" s="183"/>
      <c r="J20" s="183"/>
      <c r="K20" s="183"/>
      <c r="L20" s="183"/>
      <c r="M20" s="183"/>
      <c r="N20" s="186"/>
    </row>
    <row r="21" spans="1:14" ht="6" customHeight="1">
      <c r="A21" s="51"/>
      <c r="B21" s="64"/>
      <c r="C21" s="65"/>
      <c r="D21" s="65"/>
      <c r="E21" s="65"/>
      <c r="F21" s="65"/>
      <c r="G21" s="65"/>
      <c r="H21" s="65"/>
      <c r="I21" s="65"/>
      <c r="J21" s="65"/>
      <c r="K21" s="65"/>
      <c r="L21" s="65"/>
      <c r="M21" s="65"/>
      <c r="N21" s="66"/>
    </row>
    <row r="22" spans="2:14" s="67" customFormat="1" ht="31.5" customHeight="1">
      <c r="B22" s="155" t="s">
        <v>120</v>
      </c>
      <c r="C22" s="156"/>
      <c r="D22" s="156"/>
      <c r="E22" s="156"/>
      <c r="F22" s="156"/>
      <c r="G22" s="157"/>
      <c r="H22" s="161" t="s">
        <v>121</v>
      </c>
      <c r="I22" s="162"/>
      <c r="J22" s="68"/>
      <c r="K22" s="163" t="s">
        <v>172</v>
      </c>
      <c r="L22" s="164"/>
      <c r="M22" s="164"/>
      <c r="N22" s="220"/>
    </row>
    <row r="23" spans="2:14" s="67" customFormat="1" ht="31.5" customHeight="1">
      <c r="B23" s="158"/>
      <c r="C23" s="159"/>
      <c r="D23" s="159"/>
      <c r="E23" s="159"/>
      <c r="F23" s="159"/>
      <c r="G23" s="160"/>
      <c r="H23" s="161" t="s">
        <v>124</v>
      </c>
      <c r="I23" s="162"/>
      <c r="J23" s="68"/>
      <c r="K23" s="161"/>
      <c r="L23" s="166"/>
      <c r="M23" s="166"/>
      <c r="N23" s="167"/>
    </row>
    <row r="24" spans="2:14" ht="58.5" customHeight="1" thickBot="1">
      <c r="B24" s="168" t="s">
        <v>125</v>
      </c>
      <c r="C24" s="169"/>
      <c r="D24" s="169"/>
      <c r="E24" s="169"/>
      <c r="F24" s="169"/>
      <c r="G24" s="170"/>
      <c r="H24" s="171" t="str">
        <f>'[1]FORMULACIÓN PGDI - I'!A9</f>
        <v>5. Fortalecer los procesos que soporten la gestión misional y estratégica de la entidad, mediante acciones que promuevan la administración transparente de los recursos, la gestión institucional, el ejercicio de la gobernanza y la corresponsabilidad social</v>
      </c>
      <c r="I24" s="171"/>
      <c r="J24" s="171"/>
      <c r="K24" s="171"/>
      <c r="L24" s="171"/>
      <c r="M24" s="171"/>
      <c r="N24" s="172"/>
    </row>
    <row r="186" ht="15">
      <c r="R186" s="69" t="s">
        <v>126</v>
      </c>
    </row>
    <row r="187" ht="15">
      <c r="R187" s="69" t="s">
        <v>127</v>
      </c>
    </row>
    <row r="188" ht="15">
      <c r="R188" s="69" t="s">
        <v>128</v>
      </c>
    </row>
    <row r="189" ht="15">
      <c r="R189" s="69" t="s">
        <v>0</v>
      </c>
    </row>
    <row r="190" ht="15">
      <c r="R190" s="69" t="s">
        <v>129</v>
      </c>
    </row>
    <row r="191" ht="15">
      <c r="R191" s="69" t="s">
        <v>130</v>
      </c>
    </row>
    <row r="192" ht="15">
      <c r="R192" s="69" t="s">
        <v>131</v>
      </c>
    </row>
    <row r="193" ht="15">
      <c r="R193" s="69" t="s">
        <v>132</v>
      </c>
    </row>
    <row r="194" ht="15">
      <c r="R194" s="69" t="s">
        <v>133</v>
      </c>
    </row>
    <row r="195" ht="15">
      <c r="R195" s="69" t="s">
        <v>134</v>
      </c>
    </row>
    <row r="196" ht="15">
      <c r="R196" s="69" t="s">
        <v>135</v>
      </c>
    </row>
    <row r="197" ht="15">
      <c r="R197" s="69" t="s">
        <v>136</v>
      </c>
    </row>
    <row r="198" ht="15">
      <c r="R198" s="69" t="s">
        <v>137</v>
      </c>
    </row>
    <row r="199" ht="15">
      <c r="R199" s="69" t="s">
        <v>138</v>
      </c>
    </row>
    <row r="200" ht="15">
      <c r="R200" s="69" t="s">
        <v>139</v>
      </c>
    </row>
    <row r="201" ht="15">
      <c r="R201" s="69" t="s">
        <v>140</v>
      </c>
    </row>
    <row r="202" ht="15">
      <c r="R202" s="69" t="s">
        <v>141</v>
      </c>
    </row>
    <row r="203" ht="15">
      <c r="R203" s="69" t="s">
        <v>97</v>
      </c>
    </row>
    <row r="204" ht="15">
      <c r="R204" s="69" t="s">
        <v>142</v>
      </c>
    </row>
    <row r="205" ht="15">
      <c r="R205" s="69" t="s">
        <v>143</v>
      </c>
    </row>
    <row r="209" ht="15">
      <c r="R209" s="69" t="s">
        <v>144</v>
      </c>
    </row>
    <row r="210" ht="15">
      <c r="R210" s="69" t="s">
        <v>145</v>
      </c>
    </row>
    <row r="211" ht="15">
      <c r="R211" s="69" t="s">
        <v>146</v>
      </c>
    </row>
    <row r="212" ht="15">
      <c r="R212" s="69" t="s">
        <v>147</v>
      </c>
    </row>
    <row r="213" ht="15">
      <c r="R213" s="69" t="s">
        <v>148</v>
      </c>
    </row>
    <row r="214" ht="15">
      <c r="R214" s="69" t="s">
        <v>149</v>
      </c>
    </row>
    <row r="215" ht="15">
      <c r="R215" s="69" t="s">
        <v>150</v>
      </c>
    </row>
    <row r="217" ht="15">
      <c r="R217" s="69" t="s">
        <v>102</v>
      </c>
    </row>
    <row r="218" ht="15">
      <c r="R218" s="69" t="s">
        <v>151</v>
      </c>
    </row>
    <row r="219" ht="15">
      <c r="R219" s="69" t="s">
        <v>152</v>
      </c>
    </row>
    <row r="221" ht="15">
      <c r="R221" s="69" t="s">
        <v>153</v>
      </c>
    </row>
    <row r="222" ht="15">
      <c r="R222" s="69" t="s">
        <v>154</v>
      </c>
    </row>
    <row r="223" ht="15">
      <c r="R223" s="69" t="s">
        <v>155</v>
      </c>
    </row>
    <row r="224" ht="15">
      <c r="R224" s="69" t="s">
        <v>156</v>
      </c>
    </row>
    <row r="226" ht="15">
      <c r="R226" s="70" t="s">
        <v>157</v>
      </c>
    </row>
    <row r="227" ht="15">
      <c r="R227" s="70" t="s">
        <v>158</v>
      </c>
    </row>
    <row r="228" ht="15">
      <c r="R228" s="70" t="s">
        <v>159</v>
      </c>
    </row>
    <row r="229" ht="15">
      <c r="R229" s="70" t="s">
        <v>160</v>
      </c>
    </row>
    <row r="231" ht="15">
      <c r="R231" s="70" t="s">
        <v>118</v>
      </c>
    </row>
    <row r="232" ht="15">
      <c r="R232" s="70" t="s">
        <v>161</v>
      </c>
    </row>
    <row r="233" ht="15">
      <c r="R233" s="70" t="s">
        <v>162</v>
      </c>
    </row>
    <row r="235" ht="15">
      <c r="R235" s="70" t="s">
        <v>119</v>
      </c>
    </row>
    <row r="236" ht="15">
      <c r="R236" s="70" t="s">
        <v>163</v>
      </c>
    </row>
  </sheetData>
  <sheetProtection/>
  <mergeCells count="40">
    <mergeCell ref="B2:C2"/>
    <mergeCell ref="D2:I2"/>
    <mergeCell ref="J2:L2"/>
    <mergeCell ref="M2:N2"/>
    <mergeCell ref="B4:D4"/>
    <mergeCell ref="E4:N4"/>
    <mergeCell ref="B6:G6"/>
    <mergeCell ref="H6:K6"/>
    <mergeCell ref="L6:N6"/>
    <mergeCell ref="B7:G7"/>
    <mergeCell ref="H7:K7"/>
    <mergeCell ref="L7:N7"/>
    <mergeCell ref="B8:K8"/>
    <mergeCell ref="L8:N8"/>
    <mergeCell ref="B9:K9"/>
    <mergeCell ref="L9:N9"/>
    <mergeCell ref="B11:N11"/>
    <mergeCell ref="B12:G12"/>
    <mergeCell ref="H12:N12"/>
    <mergeCell ref="B14:G14"/>
    <mergeCell ref="H14:N14"/>
    <mergeCell ref="B15:G15"/>
    <mergeCell ref="H15:N15"/>
    <mergeCell ref="B17:D17"/>
    <mergeCell ref="E17:G17"/>
    <mergeCell ref="H17:N17"/>
    <mergeCell ref="B18:D18"/>
    <mergeCell ref="E18:G18"/>
    <mergeCell ref="H18:N18"/>
    <mergeCell ref="B19:G19"/>
    <mergeCell ref="H19:N19"/>
    <mergeCell ref="B20:G20"/>
    <mergeCell ref="H20:N20"/>
    <mergeCell ref="B22:G23"/>
    <mergeCell ref="H22:I22"/>
    <mergeCell ref="K22:N22"/>
    <mergeCell ref="H23:I23"/>
    <mergeCell ref="K23:N23"/>
    <mergeCell ref="B24:G24"/>
    <mergeCell ref="H24:N24"/>
  </mergeCells>
  <dataValidations count="4">
    <dataValidation type="list" allowBlank="1" showInputMessage="1" showErrorMessage="1" sqref="H20:N20">
      <formula1>$R$240</formula1>
    </dataValidation>
    <dataValidation type="list" allowBlank="1" showInputMessage="1" showErrorMessage="1" sqref="B20:G20">
      <formula1>$R$236:$R$238</formula1>
    </dataValidation>
    <dataValidation type="list" allowBlank="1" showInputMessage="1" showErrorMessage="1" sqref="E4:N4">
      <formula1>$R$191:$R$210</formula1>
    </dataValidation>
    <dataValidation type="list" allowBlank="1" showInputMessage="1" showErrorMessage="1" sqref="L7:N7">
      <formula1>$R$222:$R$224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Salazar Casallas, Samir Andres</cp:lastModifiedBy>
  <cp:lastPrinted>2019-01-31T13:32:02Z</cp:lastPrinted>
  <dcterms:created xsi:type="dcterms:W3CDTF">2012-08-13T16:12:09Z</dcterms:created>
  <dcterms:modified xsi:type="dcterms:W3CDTF">2021-01-20T20:27:33Z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