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7185" activeTab="1"/>
  </bookViews>
  <sheets>
    <sheet name="1" sheetId="1" r:id="rId1"/>
    <sheet name="IV Reporte" sheetId="2" r:id="rId2"/>
  </sheets>
  <definedNames>
    <definedName name="_xlnm.Print_Area" localSheetId="0">'1'!$A$1:$P$7</definedName>
    <definedName name="_xlnm.Print_Area" localSheetId="1">'IV Reporte'!$A$1:$Q$62</definedName>
  </definedNames>
  <calcPr fullCalcOnLoad="1"/>
</workbook>
</file>

<file path=xl/comments2.xml><?xml version="1.0" encoding="utf-8"?>
<comments xmlns="http://schemas.openxmlformats.org/spreadsheetml/2006/main">
  <authors>
    <author>aaamado</author>
  </authors>
  <commentList>
    <comment ref="P3" authorId="0">
      <text>
        <r>
          <rPr>
            <b/>
            <sz val="12"/>
            <rFont val="Tahoma"/>
            <family val="2"/>
          </rPr>
          <t>Soporte tangible generado como resultado del producto y/o servicio.
Eje: Producto =</t>
        </r>
        <r>
          <rPr>
            <sz val="12"/>
            <rFont val="Tahoma"/>
            <family val="2"/>
          </rPr>
          <t xml:space="preserve"> Asesorías y Asistencias Técnicas, Evidencia = Informe Mensual, Cronograma Mensual, Listado de Asistencia, </t>
        </r>
        <r>
          <rPr>
            <b/>
            <sz val="12"/>
            <rFont val="Tahoma"/>
            <family val="2"/>
          </rPr>
          <t xml:space="preserve">Ruta: </t>
        </r>
        <r>
          <rPr>
            <sz val="12"/>
            <rFont val="Tahoma"/>
            <family val="2"/>
          </rPr>
          <t xml:space="preserve">Carpeta Compartida O &gt;&gt; Subsecretaria Corporativa &gt;&gt; Dirección de Planeación Institucional y Calidad &gt;&gt; Información). </t>
        </r>
      </text>
    </comment>
    <comment ref="Q3" authorId="0">
      <text>
        <r>
          <rPr>
            <b/>
            <sz val="12"/>
            <rFont val="Tahoma"/>
            <family val="2"/>
          </rPr>
          <t>Evaluación y análisis de los datos e información que surge del seguimiento a las metas del proceso, en este campo incluya la descripción precisa del comportamiento de la meta y/o indicador, así como las dificultades que se le presentaron para realizar las actividades y/ subactividades en el periodo.</t>
        </r>
      </text>
    </comment>
  </commentList>
</comments>
</file>

<file path=xl/sharedStrings.xml><?xml version="1.0" encoding="utf-8"?>
<sst xmlns="http://schemas.openxmlformats.org/spreadsheetml/2006/main" count="185" uniqueCount="149">
  <si>
    <t>Evaluación, seguimiento y control a la gestión</t>
  </si>
  <si>
    <t xml:space="preserve">Gestión jurídica </t>
  </si>
  <si>
    <t>ESC</t>
  </si>
  <si>
    <t>JUR</t>
  </si>
  <si>
    <t>ACTIVIDADES</t>
  </si>
  <si>
    <t>SUBTOTAL</t>
  </si>
  <si>
    <t>TOTAL</t>
  </si>
  <si>
    <t>Ejecutado
Año(%)</t>
  </si>
  <si>
    <t>PRODUCTOS</t>
  </si>
  <si>
    <t>Programado
1er trimestre(%)</t>
  </si>
  <si>
    <t>Ejecutado
1er trimestre(%)</t>
  </si>
  <si>
    <r>
      <t xml:space="preserve">Indicador
</t>
    </r>
    <r>
      <rPr>
        <b/>
        <sz val="12"/>
        <color indexed="60"/>
        <rFont val="Arial"/>
        <family val="2"/>
      </rPr>
      <t>[Incluir link a Hoja de Vida]</t>
    </r>
  </si>
  <si>
    <t>METAS</t>
  </si>
  <si>
    <t>SUBACTIVIDADES</t>
  </si>
  <si>
    <t>EVIDENCIAS
(Documento y/o Ruta)</t>
  </si>
  <si>
    <t>ANALISIS DE LA META</t>
  </si>
  <si>
    <t>Ejecutado
2dotrimestre(%)</t>
  </si>
  <si>
    <t>Reprogramado
2do trimestre(%)
=no ejecutado + programado inicial</t>
  </si>
  <si>
    <t>Reprogramado
3er trimestre(%)
=No ejecutado + programado inicial</t>
  </si>
  <si>
    <t>Ejecutado
 3er Trimestre(%)</t>
  </si>
  <si>
    <t>Ejecutado
 4to Trimestre(%)</t>
  </si>
  <si>
    <t>Programado 2do trimestre</t>
  </si>
  <si>
    <t>Programado 3er trimestre</t>
  </si>
  <si>
    <t>Programado 4to trimestre</t>
  </si>
  <si>
    <t>Reprogramado
4to  trimestre(%)
=programado año - suma ejecutados</t>
  </si>
  <si>
    <t>PERIODO DE REPORTE:</t>
  </si>
  <si>
    <t>DIRECCIÓN DE PLANEACIÓN INSTITUCIONAL Y CALIDAD
SISTEMA INTEGRADO DE GESTIÓN
CONTROL DOCUMENTAL
REPORTE PLAN OPERATIVO DE GESTION Y DESEMPEÑO
Codigo: SDS-PYC-FT-023-V.6</t>
  </si>
  <si>
    <t>PROCESO:</t>
  </si>
  <si>
    <t>DIRECCIÓN/ OFICINA</t>
  </si>
  <si>
    <t>PONDERACIÓN</t>
  </si>
  <si>
    <t>PROCESO</t>
  </si>
  <si>
    <t>Elaborado por: Alvaro Augusto Amado Camacho
Revisado por: Nury Stella Leguizamon 
Aprobado por: Juan Carlos Jaramillo Correa</t>
  </si>
  <si>
    <t>Realizar las acciones necesarias para el Mantenimiento y Sostenibilidad del Sistema de Gestión de la SDS</t>
  </si>
  <si>
    <t>Realizar las Acciones para la Implementación de las Políticas de Gestión y Desempeño de la SDS.</t>
  </si>
  <si>
    <t>Realizar las acciones para el desarrollo de los componentes deTransparencia, acceso a la información y lucha contra la corrupción.</t>
  </si>
  <si>
    <t>Mantenimiento y Sostenibilidad del Sistema  de Gestión de la SDS</t>
  </si>
  <si>
    <t>Implementación de las politicas de gestión y desempeño.</t>
  </si>
  <si>
    <t>Medicion de los componentes de Transparencia, acceso a la información y lucha contra la corrupción.</t>
  </si>
  <si>
    <t>Planeación Institucional y Calidad</t>
  </si>
  <si>
    <t>Dirección de Planeación Institucional y Calidad</t>
  </si>
  <si>
    <t>Gestionar la Documentación del Sistema de Gestión de la SDS.</t>
  </si>
  <si>
    <t>Gestionar  y monitorear  el desempeño de los procesos.</t>
  </si>
  <si>
    <t>Gestionar los Riesgos del Proceso</t>
  </si>
  <si>
    <t>Gestionar Informe de revisión por la dirección</t>
  </si>
  <si>
    <t>Gestionar la Mejora Continua de los Procesos.</t>
  </si>
  <si>
    <t xml:space="preserve"> Administrar el aplicativo de gestión documental</t>
  </si>
  <si>
    <t>Gestionar los requerimientos y necesidades de la dirección conforme a sus funciones.</t>
  </si>
  <si>
    <t>Implementar el Modelo Integrado de Planeación y Gestión en la SDS.</t>
  </si>
  <si>
    <t xml:space="preserve">Cumplimiento de los requisitos establecidos en el Índice de Transparencia de las Entidades Publicas (ITEP) en la SDS. </t>
  </si>
  <si>
    <t>Actualizar la Gestión Documental del proceso.</t>
  </si>
  <si>
    <t>Efectuar seguimiento al normograma de los procesos.</t>
  </si>
  <si>
    <t>Realizar la actualización  de la normatividad.</t>
  </si>
  <si>
    <t>Desarrollar la Mesa Tripartita.</t>
  </si>
  <si>
    <t>Formular el POGD de la DPIYC.</t>
  </si>
  <si>
    <t>Realizar el Reporte POGD</t>
  </si>
  <si>
    <t>Elaborar el Informe de Gestión del POGD</t>
  </si>
  <si>
    <t>Elaborar el Informe de y de seguimiento a indicadores de Gestión.</t>
  </si>
  <si>
    <t>Realizar acompañamiento a la formulación y monitoreo de los POGD.</t>
  </si>
  <si>
    <t>Actualizar el Mapa de Riesgos</t>
  </si>
  <si>
    <t>Elaborar informes resultado de la gestión del riesgo.</t>
  </si>
  <si>
    <t>Realizar asistencia técnica para  la actualización del Mapa de Riesgos.</t>
  </si>
  <si>
    <t>Diligenciar y remitir la información que se requiere para el informe de revisión por la dirección.</t>
  </si>
  <si>
    <t>Consolidar y presentar el informe de revisión por la Dirección.</t>
  </si>
  <si>
    <t>Realizar el ejercicio de percepción del cliente del proceso.</t>
  </si>
  <si>
    <t>Elaborar Informe Consolidado de Percepción del Cliente de los Procesos</t>
  </si>
  <si>
    <t>Gestionar los planes de mejora del proceso.</t>
  </si>
  <si>
    <t>Elaborar el informe de las salidas no conformes</t>
  </si>
  <si>
    <t>Participar en las actividades para renovación de la certificación del SGC de la SDS.</t>
  </si>
  <si>
    <t>Remitir informe de monitoreo a los procesos.</t>
  </si>
  <si>
    <t>Ejecutar las acciones necesarias para el mantenimiento del aplicativo de gestión documental del SIG.</t>
  </si>
  <si>
    <t>Realizar las acciones necesarias para la gestión de los requerimientos y necesidades de la dirección.</t>
  </si>
  <si>
    <t>Adelantar la contratación de las necesidades de la Dirección.</t>
  </si>
  <si>
    <t>Elaborar modelo CANVAS</t>
  </si>
  <si>
    <t>Elaborar la Plataforma Estratégica de la SDS</t>
  </si>
  <si>
    <t>Socializar, comunicar y/o publicar la plataforma estratégica de la SDS.</t>
  </si>
  <si>
    <r>
      <t xml:space="preserve">Elaborar el plan de adecuación de gestión y desempeño </t>
    </r>
    <r>
      <rPr>
        <sz val="10"/>
        <color indexed="8"/>
        <rFont val="Arial"/>
        <family val="2"/>
      </rPr>
      <t xml:space="preserve">(cierre de brechas) </t>
    </r>
    <r>
      <rPr>
        <sz val="12"/>
        <color indexed="8"/>
        <rFont val="Arial"/>
        <family val="2"/>
      </rPr>
      <t>de la SDS</t>
    </r>
  </si>
  <si>
    <t>Participar en el Comité Institucional de Gestión y Desempeño de la SDS.</t>
  </si>
  <si>
    <t>Elaborar el informe de Gestión y Desempeño.</t>
  </si>
  <si>
    <t>Realizar la formulación del PAAC.</t>
  </si>
  <si>
    <t>Reportar la matriz de monitoreo del PAAC</t>
  </si>
  <si>
    <t>Elaborar el Plan de Transparencia de la SDS</t>
  </si>
  <si>
    <r>
      <t>Remitir oportunamente los documentos soporte en cumplimiento al TAIP - ITEP. ITB-</t>
    </r>
    <r>
      <rPr>
        <sz val="10"/>
        <color indexed="8"/>
        <rFont val="Arial"/>
        <family val="2"/>
      </rPr>
      <t xml:space="preserve"> (Ver plan de transparencia)</t>
    </r>
  </si>
  <si>
    <t>Elaborar y remitir el informe de monitoreo del TAIP.</t>
  </si>
  <si>
    <t>Programado 1er Trimestre</t>
  </si>
  <si>
    <t>Diseñar e implementar Instrumentos</t>
  </si>
  <si>
    <t>Requerimientos atendidos por la Dirección.</t>
  </si>
  <si>
    <t>Plan de Transparencia de la SDS.</t>
  </si>
  <si>
    <t>Documentos publicados y cargados en la pagina WEB de la SDS.</t>
  </si>
  <si>
    <t>Asistir técnicamente a los procesos para la actualización de la gestión documental del proceso.</t>
  </si>
  <si>
    <t>Implementar acciones que contribuyan a la política de mejora normativa.</t>
  </si>
  <si>
    <t>Realizar la autoevaluación de riesgos por proceso y de corrupción</t>
  </si>
  <si>
    <t>Analizar la Percepción del Cliente</t>
  </si>
  <si>
    <t>Prestar la asistencia técnica para el ejercicio de percepción del cliente de los procesos.</t>
  </si>
  <si>
    <t>Gestionar la Contratación de la Dirección</t>
  </si>
  <si>
    <t>Gestionar las acciones para el cumplimiento de la Política de Planeación Institucional</t>
  </si>
  <si>
    <t>Diseñar y elaborar la Política de Planeación Institucional.</t>
  </si>
  <si>
    <t>Gestionar las acciones para el cumplimiento de la Política de Fortalecimiento Institucional</t>
  </si>
  <si>
    <t>Diseñar las políticas de gestión de la SDS.</t>
  </si>
  <si>
    <t>Realizar monitoreo a las políticas de gestión.</t>
  </si>
  <si>
    <t>Gestionar y monitorear los componentes del Plan Anticorrupción y Atención al Ciudadano</t>
  </si>
  <si>
    <t>DIRECCIÓN DE PLANEACIÓN INSTITUCIONAL Y CALIDAD
SISTEMA INTEGRADO DE GESTIÓN
CONTROL DOCUMENTAL
REPORTE PLAN OPERATIVO DE GESTION Y DESEMPEÑO
Código: SDS-PYC-FT-023-V.6</t>
  </si>
  <si>
    <t>Reprogramado
2do trimestre(%)</t>
  </si>
  <si>
    <t>Informe de Seguimiento a Indicadores - Tablero de Control</t>
  </si>
  <si>
    <t>Se consolido y reviso el informe de salidas no conformes de 6  de los procesos misionales.</t>
  </si>
  <si>
    <t>Se realiza registro de los referentes de los procesos de la entidad, del normograma trimestral.</t>
  </si>
  <si>
    <t>N/A</t>
  </si>
  <si>
    <t>O:\Subsecretaria Corporativa\Direccion de Planeación Institucional y Calidad\Informacion\2020\EGPD 2020\CUARTO TRIMESTRE\DESEMPEÑO DE PROCESOS 4to\REPORTE POGD</t>
  </si>
  <si>
    <t>IV Trimestre 2020</t>
  </si>
  <si>
    <t xml:space="preserve">Se actualizaron los siguientes documentos:
*SDS-PYC-LN-013 LINEAMIENTO PARA LA FORMULACIÓN Y REPORTE PLAN OPERATIVO DE GESTIÓN Y DESEMPEÑO - POGD
*SDS-PYC-PL-002 PLAN DE ADECUACIÓN Y SOSTENIBILIDAD SIG-MIPG
</t>
  </si>
  <si>
    <t>Reporte de los 20 Planes Operativos de Gestión y Desempeño del IVTrimestre 2020.</t>
  </si>
  <si>
    <t>Informe consolidado de Percepción del Cliente del Proceso PYC.</t>
  </si>
  <si>
    <t>*Encuesta para el Percepción del Cliente del Proceso PYC.
*Matriz de Resultados.
*Correos, entre otros.</t>
  </si>
  <si>
    <t>Aplicativo de Gestión Documental ISOLUCIÓN</t>
  </si>
  <si>
    <t>Se dio gestión de las acciones programadas en el periodo de los planes de mejora ID 544, 543, 511, 2258, 2136 y 2125.</t>
  </si>
  <si>
    <t>O:\Subsecretaria Corporativa\Direccion de Planeación Institucional y Calidad\Informacion\2020\EGPD 2020\CUARTO TRIMESTRE\ACCIONES DE MEJORA</t>
  </si>
  <si>
    <t>O:\Subsecretaria Corporativa\Direccion de Planeación Institucional y Calidad\Informacion\2020\EGPD 2020\CUARTO TRIMESTRE\CONTRATACIÓN</t>
  </si>
  <si>
    <t>Se estructura la Politica de Planeación institucional de la SDS, se encuentra pendiente su aprobación respectiva.</t>
  </si>
  <si>
    <t>Se elabora el modelo CANVAS, se encuentra pendiente su aprobación respectiva.</t>
  </si>
  <si>
    <t>Matriz de monitoreo de los  procesos correspondientes.</t>
  </si>
  <si>
    <t>Se establecen los cronogramas de aplicación y monitoreo para las políticas de gestión ambiental y lo relacionado a la política de gobierno corporativo de la SDS.</t>
  </si>
  <si>
    <t>III Comité de Gestión y Desempeño de la entidad, Acta de Reunión y Presentación soportado una acta de reunión.</t>
  </si>
  <si>
    <t>O:\Subsecretaria Corporativa\Dirección de Planeación Institucional y Calidad\Información\2020\EGPD 2020\SEGUNDO TRIMESTRE\MIPG\Comité Institucional GyD</t>
  </si>
  <si>
    <t>Pagina Web de la SDS
O:\Subsecretaria Corporativa\Dirección de Planeación Institucional y Calidad\Información\2020\EGPD 2020\CUARTO TRIMESTRE\TRANSPARENCIA</t>
  </si>
  <si>
    <t>Desarrollo de Asistencias Técnicas en las temáticas solicitadas. 99 Documentos cargados en el aplicativo de gestión documental ISOLUCIÓN.</t>
  </si>
  <si>
    <t>Se definen productos tales como: metodología, plan de trabajo, cronograma y herramientas para realizar la revisión y actualización de la plataforma estratégica</t>
  </si>
  <si>
    <t>Se logro avances significativos con el desarrollo de la politica y demas elementos adociados los cuales fueron aprobados previamente por el comité institucional de gestión y desempeño.
Se identifica una mejora representativa  de la meta debido a las acciones asociadas principamente al desarrollo de la Plataforma Estrategica de lo cual ya se encuentra con profesional contratado coordinando el desarrollo de la misma, asi mismo se formula plan de mejora con ID 2258 registrada en el aplciativo de gestión documental ISOLUCIÓN.</t>
  </si>
  <si>
    <t>Se da cumplimiento a las acciones programadas, y en el periodo continuo con el monitoreo de los elementos del plan de transparencia, el plan de adecuación  asi como del PAAC para el periodo..</t>
  </si>
  <si>
    <t>Se logro finalizar la vigencia con un cumplimiento alto de la actualización documental asi como del desarrollo del diagnostico para 2021, asi mismo se gestionaron oportunidad los planes de mejora respectivamente en el aplicativo de gestión documental ISOLUCIÓN.</t>
  </si>
  <si>
    <t xml:space="preserve"> No se efectuaron ajustes al normograma del proceso en el periodo.</t>
  </si>
  <si>
    <t>O:\Subsecretaria Corporativa\Direccion de Planeación Institucional y Calidad\Informacion\2020\EGPD 2020\CUARTO TRIMESTRE\PERCEPCIÓN DEL CLIENTE</t>
  </si>
  <si>
    <r>
      <t xml:space="preserve">Consolidación y acompañamiento de los ejercicios de percepción del cliente de </t>
    </r>
    <r>
      <rPr>
        <sz val="12"/>
        <rFont val="Arial"/>
        <family val="2"/>
      </rPr>
      <t>17</t>
    </r>
    <r>
      <rPr>
        <sz val="12"/>
        <color indexed="8"/>
        <rFont val="Arial"/>
        <family val="2"/>
      </rPr>
      <t xml:space="preserve"> procesos de la SDS.</t>
    </r>
  </si>
  <si>
    <r>
      <t xml:space="preserve">Se gestionaron </t>
    </r>
    <r>
      <rPr>
        <sz val="12"/>
        <rFont val="Arial"/>
        <family val="2"/>
      </rPr>
      <t>18</t>
    </r>
    <r>
      <rPr>
        <sz val="12"/>
        <color indexed="8"/>
        <rFont val="Arial"/>
        <family val="2"/>
      </rPr>
      <t xml:space="preserve"> informes de seguimiento a acciones de mejora de los procesos de la SDS.</t>
    </r>
  </si>
  <si>
    <t>O:\Subsecretaria Corporativa\Direccion de Planeación Institucional y Calidad\Informacion\2020\EGPD 2020\CUARTO TRIMESTRE\ACTUALIZACION DOCUMENTAL
Aplicativo de Gestión Documental ISOLUCIÓN</t>
  </si>
  <si>
    <t>O:\Subsecretaria Corporativa\Direccion de Planeación Institucional y Calidad\Informacion\2020\EGPD 2020\CUARTO TRIMESTRE\ACTUALIZACION DOCUMENTAL</t>
  </si>
  <si>
    <t>O:\Subsecretaria Corporativa\Direccion de Planeación Institucional y Calidad\Informacion\2020\EGPD 2020\CUARTO TRIMESTRE\NORMOGRAMA</t>
  </si>
  <si>
    <t>O:\Subsecretaria Corporativa\Direccion de Planeación Institucional y Calidad\Informacion\2020\EGPD 2020\CUARTO TRIMESTRE\SALIDAS NO CONFORMES</t>
  </si>
  <si>
    <r>
      <t xml:space="preserve">Se realizaron  </t>
    </r>
    <r>
      <rPr>
        <sz val="12"/>
        <rFont val="Arial"/>
        <family val="2"/>
      </rPr>
      <t>256</t>
    </r>
    <r>
      <rPr>
        <sz val="12"/>
        <color indexed="8"/>
        <rFont val="Arial"/>
        <family val="2"/>
      </rPr>
      <t xml:space="preserve">  acciones de soporte tales como:
(S) Activación Usuario
(S)Ajustes de Acciones Correctivas 
(F) Fallas   De Visualización 
(S)Reasignación de acciones
(en blanco)
(S)Solicitud de adjunto obsoleto
(S) Ajuste de acciones de la OCI
Otros.</t>
    </r>
  </si>
  <si>
    <t>O:\Subsecretaria Corporativa\Direccion de Planeación Institucional y Calidad\Informacion\2020\EGPD 2020\CUARTO TRIMESTRE\MANTENIMIENTO APLICATIVO</t>
  </si>
  <si>
    <t>Aplicativo CORDIS
O:\Subsecretaria Corporativa\Direccion de Planeación Institucional y Calidad\Informacion\2020\EGPD 2020\CUARTO TRIMESTRE\REQUERIMIENTOS DE LA DIRECCIÓN</t>
  </si>
  <si>
    <t>Se gestionaron las acciones de contratación en el periodo entre las cuales se destacan:
*Gestión la contratación de los profesionales de la Dirección - OPS. (Informes de Supervisión)
*SEGPLAN
Otros.</t>
  </si>
  <si>
    <t xml:space="preserve">Asistencias Tecnicas de temas relacionados con el POGD </t>
  </si>
  <si>
    <t>O:\Subsecretaria Corporativa\Direccion de Planeación Institucional y Calidad\Informacion\2020\EGPD 2020\CUARTO TRIMESTRE\POLITICAS DE GESTION Y DESEMPEÑO DE LA SDS</t>
  </si>
  <si>
    <t>O:\Subsecretaria Corporativa\Direccion de Planeación Institucional y Calidad\Informacion\2020\EGPD 2020\CUARTO TRIMESTRE\PLATAFORMA ESTRATEGICA</t>
  </si>
  <si>
    <t>O:\Subsecretaria Corporativa\Direccion de Planeación Institucional y Calidad\Informacion\2020\EGPD 2020\CUARTO TRIMESTRE\MIPG</t>
  </si>
  <si>
    <t>O:\Subsecretaria Corporativa\Direccion de Planeación Institucional y Calidad\Informacion\2020\EGPD 2020\CUARTO TRIMESTRE\MIPG\Informes de Seguimiento\III TRIMESTRE</t>
  </si>
  <si>
    <t>Se consolidaron 15 informes de gestión y desempeño de las políticas asociadas.</t>
  </si>
  <si>
    <t>O:\Subsecretaria Corporativa\Direccion de Planeación Institucional y Calidad\Informacion\2020\EGPD 2020\CUARTO TRIMESTRE\PAAC</t>
  </si>
  <si>
    <r>
      <rPr>
        <sz val="12"/>
        <rFont val="Arial"/>
        <family val="2"/>
      </rPr>
      <t>17</t>
    </r>
    <r>
      <rPr>
        <sz val="12"/>
        <color indexed="8"/>
        <rFont val="Arial"/>
        <family val="2"/>
      </rPr>
      <t xml:space="preserve"> Informes de seguimiento a los componentes de transparencia y acceso a la información pública.</t>
    </r>
  </si>
  <si>
    <t>O:\Subsecretaria Corporativa\Direccion de Planeación Institucional y Calidad\Informacion\2020\EGPD 2020\CUARTO TRIMESTRE\TRANSPARENCIA</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</si>
</sst>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2]\ * #,##0.00_ ;_ [$€-2]\ * \-#,##0.00_ ;_ [$€-2]\ * &quot;-&quot;??_ "/>
    <numFmt numFmtId="179" formatCode="_ &quot;$&quot;\ * #,##0.00_ ;_ &quot;$&quot;\ * \-#,##0.00_ ;_ &quot;$&quot;\ * &quot;-&quot;??_ ;_ @_ "/>
    <numFmt numFmtId="180" formatCode="0.0"/>
    <numFmt numFmtId="181" formatCode="0.000"/>
    <numFmt numFmtId="182" formatCode="0.0%"/>
    <numFmt numFmtId="183" formatCode="0.000%"/>
    <numFmt numFmtId="184" formatCode="[$-240A]dddd\,\ d\ &quot;de&quot;\ mmmm\ &quot;de&quot;\ yyyy"/>
    <numFmt numFmtId="185" formatCode="[$-240A]h:mm:ss\ AM/PM"/>
    <numFmt numFmtId="186" formatCode="0.0000%"/>
  </numFmts>
  <fonts count="76">
    <font>
      <sz val="11"/>
      <color theme="1"/>
      <name val="Calibri"/>
      <family val="2"/>
    </font>
    <font>
      <sz val="11"/>
      <color indexed="8"/>
      <name val="Calibri"/>
      <family val="2"/>
    </font>
    <font>
      <sz val="8"/>
      <name val="Calibri"/>
      <family val="2"/>
    </font>
    <font>
      <sz val="20"/>
      <name val="Arial"/>
      <family val="2"/>
    </font>
    <font>
      <sz val="10"/>
      <name val="Arial"/>
      <family val="2"/>
    </font>
    <font>
      <b/>
      <sz val="12"/>
      <color indexed="8"/>
      <name val="Arial"/>
      <family val="2"/>
    </font>
    <font>
      <b/>
      <sz val="10"/>
      <color indexed="8"/>
      <name val="Arial"/>
      <family val="2"/>
    </font>
    <font>
      <b/>
      <sz val="10"/>
      <name val="Arial"/>
      <family val="2"/>
    </font>
    <font>
      <b/>
      <sz val="12"/>
      <color indexed="60"/>
      <name val="Arial"/>
      <family val="2"/>
    </font>
    <font>
      <sz val="12"/>
      <name val="Tahoma"/>
      <family val="2"/>
    </font>
    <font>
      <b/>
      <sz val="12"/>
      <name val="Tahoma"/>
      <family val="2"/>
    </font>
    <font>
      <sz val="12"/>
      <color indexed="8"/>
      <name val="Arial"/>
      <family val="2"/>
    </font>
    <font>
      <b/>
      <sz val="16"/>
      <color indexed="8"/>
      <name val="Arial"/>
      <family val="2"/>
    </font>
    <font>
      <b/>
      <sz val="11"/>
      <color indexed="8"/>
      <name val="Arial"/>
      <family val="2"/>
    </font>
    <font>
      <b/>
      <sz val="14"/>
      <color indexed="8"/>
      <name val="Arial"/>
      <family val="2"/>
    </font>
    <font>
      <sz val="10"/>
      <color indexed="8"/>
      <name val="Arial"/>
      <family val="2"/>
    </font>
    <font>
      <b/>
      <sz val="12"/>
      <name val="Arial"/>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16"/>
      <color indexed="8"/>
      <name val="Arial"/>
      <family val="2"/>
    </font>
    <font>
      <sz val="20"/>
      <color indexed="8"/>
      <name val="Arial"/>
      <family val="2"/>
    </font>
    <font>
      <sz val="22"/>
      <color indexed="8"/>
      <name val="Arial"/>
      <family val="2"/>
    </font>
    <font>
      <b/>
      <sz val="12"/>
      <color indexed="9"/>
      <name val="Arial"/>
      <family val="2"/>
    </font>
    <font>
      <sz val="14"/>
      <color indexed="8"/>
      <name val="Arial"/>
      <family val="2"/>
    </font>
    <font>
      <sz val="18"/>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2"/>
      <color theme="1"/>
      <name val="Arial"/>
      <family val="2"/>
    </font>
    <font>
      <sz val="16"/>
      <color theme="1"/>
      <name val="Arial"/>
      <family val="2"/>
    </font>
    <font>
      <sz val="20"/>
      <color theme="1"/>
      <name val="Arial"/>
      <family val="2"/>
    </font>
    <font>
      <sz val="22"/>
      <color theme="1"/>
      <name val="Arial"/>
      <family val="2"/>
    </font>
    <font>
      <b/>
      <sz val="14"/>
      <color theme="1"/>
      <name val="Arial"/>
      <family val="2"/>
    </font>
    <font>
      <b/>
      <sz val="12"/>
      <color theme="1"/>
      <name val="Arial"/>
      <family val="2"/>
    </font>
    <font>
      <b/>
      <sz val="12"/>
      <color theme="0"/>
      <name val="Arial"/>
      <family val="2"/>
    </font>
    <font>
      <sz val="12"/>
      <color rgb="FF000000"/>
      <name val="Arial"/>
      <family val="2"/>
    </font>
    <font>
      <b/>
      <sz val="10"/>
      <color theme="1"/>
      <name val="Arial"/>
      <family val="2"/>
    </font>
    <font>
      <sz val="14"/>
      <color theme="1"/>
      <name val="Arial"/>
      <family val="2"/>
    </font>
    <font>
      <sz val="18"/>
      <color theme="1"/>
      <name val="Arial"/>
      <family val="2"/>
    </font>
    <font>
      <b/>
      <sz val="16"/>
      <color theme="1"/>
      <name val="Arial"/>
      <family val="2"/>
    </font>
    <font>
      <b/>
      <sz val="12"/>
      <color rgb="FF00000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3"/>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gray0625"/>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style="medium"/>
      <right style="thin"/>
      <top style="thin"/>
      <bottom/>
    </border>
    <border>
      <left style="medium"/>
      <right style="thin"/>
      <top/>
      <bottom/>
    </border>
    <border>
      <left style="medium"/>
      <right style="thin"/>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178" fontId="4"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9" fontId="4" fillId="0" borderId="0" applyFont="0" applyFill="0" applyBorder="0" applyAlignment="0" applyProtection="0"/>
    <xf numFmtId="0" fontId="54" fillId="31" borderId="0" applyNumberFormat="0" applyBorder="0" applyAlignment="0" applyProtection="0"/>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125">
    <xf numFmtId="0" fontId="0" fillId="0" borderId="0" xfId="0" applyFont="1" applyAlignment="1">
      <alignment/>
    </xf>
    <xf numFmtId="0" fontId="61" fillId="0" borderId="0" xfId="0" applyFont="1" applyAlignment="1">
      <alignment horizontal="center" vertical="center" wrapText="1"/>
    </xf>
    <xf numFmtId="0" fontId="61" fillId="0" borderId="0" xfId="0" applyFont="1" applyAlignment="1">
      <alignment vertical="center" wrapText="1"/>
    </xf>
    <xf numFmtId="0" fontId="62" fillId="0" borderId="0" xfId="0" applyFont="1" applyAlignment="1">
      <alignment vertical="center" wrapText="1"/>
    </xf>
    <xf numFmtId="0" fontId="63" fillId="0" borderId="0" xfId="0" applyFont="1" applyAlignment="1">
      <alignment vertical="center" wrapText="1"/>
    </xf>
    <xf numFmtId="0" fontId="64" fillId="0" borderId="0" xfId="0" applyFont="1" applyAlignment="1">
      <alignment vertical="center" wrapText="1"/>
    </xf>
    <xf numFmtId="0" fontId="65" fillId="0" borderId="0" xfId="0" applyFont="1" applyAlignment="1">
      <alignment vertical="center" wrapText="1"/>
    </xf>
    <xf numFmtId="0" fontId="3" fillId="0" borderId="10" xfId="0" applyFont="1" applyBorder="1" applyAlignment="1">
      <alignment horizontal="left" vertical="center"/>
    </xf>
    <xf numFmtId="0" fontId="7"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0" fillId="0" borderId="10" xfId="0" applyBorder="1" applyAlignment="1">
      <alignment/>
    </xf>
    <xf numFmtId="0" fontId="63"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66" fillId="0" borderId="10" xfId="0" applyFont="1" applyBorder="1" applyAlignment="1">
      <alignment horizontal="center" vertical="center" wrapText="1"/>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51" fillId="0" borderId="10" xfId="47" applyBorder="1" applyAlignment="1" quotePrefix="1">
      <alignment horizontal="center" vertical="center" wrapText="1"/>
    </xf>
    <xf numFmtId="9" fontId="14" fillId="0" borderId="10" xfId="59" applyFont="1" applyFill="1" applyBorder="1" applyAlignment="1">
      <alignment horizontal="center" vertical="center" wrapText="1"/>
    </xf>
    <xf numFmtId="0" fontId="67" fillId="0" borderId="11" xfId="0" applyFont="1" applyBorder="1" applyAlignment="1">
      <alignment horizontal="center" vertical="center"/>
    </xf>
    <xf numFmtId="0" fontId="67" fillId="0" borderId="10" xfId="0" applyFont="1" applyBorder="1" applyAlignment="1">
      <alignment horizontal="center" vertical="center"/>
    </xf>
    <xf numFmtId="0" fontId="67" fillId="33" borderId="10" xfId="0" applyFont="1" applyFill="1" applyBorder="1" applyAlignment="1">
      <alignment horizontal="center" vertical="center"/>
    </xf>
    <xf numFmtId="0" fontId="68" fillId="34" borderId="10" xfId="0" applyFont="1" applyFill="1" applyBorder="1" applyAlignment="1">
      <alignment horizontal="center"/>
    </xf>
    <xf numFmtId="0" fontId="62" fillId="35" borderId="10" xfId="0" applyFont="1" applyFill="1" applyBorder="1" applyAlignment="1">
      <alignment horizontal="center" vertical="center" wrapText="1"/>
    </xf>
    <xf numFmtId="2" fontId="67" fillId="33" borderId="10" xfId="0" applyNumberFormat="1" applyFont="1" applyFill="1" applyBorder="1" applyAlignment="1">
      <alignment horizontal="center" vertical="center"/>
    </xf>
    <xf numFmtId="0" fontId="68" fillId="34" borderId="10" xfId="0" applyFont="1" applyFill="1" applyBorder="1" applyAlignment="1">
      <alignment horizontal="center" vertical="center"/>
    </xf>
    <xf numFmtId="0" fontId="69" fillId="35" borderId="10" xfId="0" applyFont="1" applyFill="1" applyBorder="1" applyAlignment="1">
      <alignment horizontal="center" vertical="center" wrapText="1"/>
    </xf>
    <xf numFmtId="9" fontId="62" fillId="35" borderId="10" xfId="59" applyFont="1" applyFill="1" applyBorder="1" applyAlignment="1">
      <alignment horizontal="center" vertical="center" wrapText="1"/>
    </xf>
    <xf numFmtId="9" fontId="67" fillId="33" borderId="10" xfId="59" applyFont="1" applyFill="1" applyBorder="1" applyAlignment="1">
      <alignment horizontal="center" vertical="center"/>
    </xf>
    <xf numFmtId="9" fontId="68" fillId="34" borderId="10" xfId="59" applyFont="1" applyFill="1" applyBorder="1" applyAlignment="1">
      <alignment horizontal="center"/>
    </xf>
    <xf numFmtId="9" fontId="62" fillId="36" borderId="10" xfId="59" applyFont="1" applyFill="1" applyBorder="1" applyAlignment="1">
      <alignment horizontal="center" vertical="center" wrapText="1"/>
    </xf>
    <xf numFmtId="0" fontId="6" fillId="36" borderId="10" xfId="0" applyFont="1" applyFill="1" applyBorder="1" applyAlignment="1">
      <alignment horizontal="center" vertical="center" wrapText="1"/>
    </xf>
    <xf numFmtId="0" fontId="70" fillId="36" borderId="10" xfId="0" applyFont="1" applyFill="1" applyBorder="1" applyAlignment="1">
      <alignment horizontal="center"/>
    </xf>
    <xf numFmtId="0" fontId="16" fillId="35" borderId="10" xfId="34" applyFont="1" applyFill="1" applyBorder="1" applyAlignment="1">
      <alignment horizontal="center" vertical="center" wrapText="1"/>
    </xf>
    <xf numFmtId="0" fontId="7" fillId="36" borderId="10" xfId="0" applyFont="1" applyFill="1" applyBorder="1" applyAlignment="1">
      <alignment horizontal="center" vertical="center" wrapText="1"/>
    </xf>
    <xf numFmtId="10" fontId="62" fillId="35" borderId="10" xfId="59" applyNumberFormat="1" applyFont="1" applyFill="1" applyBorder="1" applyAlignment="1">
      <alignment horizontal="center" vertical="center" wrapText="1"/>
    </xf>
    <xf numFmtId="9" fontId="0" fillId="0" borderId="0" xfId="59" applyFont="1" applyAlignment="1">
      <alignment/>
    </xf>
    <xf numFmtId="10" fontId="67" fillId="33" borderId="10" xfId="59" applyNumberFormat="1" applyFont="1" applyFill="1" applyBorder="1" applyAlignment="1">
      <alignment horizontal="center" vertical="center"/>
    </xf>
    <xf numFmtId="10" fontId="6" fillId="36" borderId="10" xfId="0" applyNumberFormat="1" applyFont="1" applyFill="1" applyBorder="1" applyAlignment="1">
      <alignment horizontal="center" vertical="center" wrapText="1"/>
    </xf>
    <xf numFmtId="10" fontId="70" fillId="36" borderId="10" xfId="0" applyNumberFormat="1" applyFont="1" applyFill="1" applyBorder="1" applyAlignment="1">
      <alignment horizontal="center"/>
    </xf>
    <xf numFmtId="10" fontId="68" fillId="34" borderId="10" xfId="59" applyNumberFormat="1" applyFont="1" applyFill="1" applyBorder="1" applyAlignment="1">
      <alignment horizontal="center"/>
    </xf>
    <xf numFmtId="0" fontId="67" fillId="0" borderId="10" xfId="0" applyFont="1" applyBorder="1" applyAlignment="1">
      <alignment horizontal="justify" vertical="center" wrapText="1"/>
    </xf>
    <xf numFmtId="0" fontId="62" fillId="0" borderId="10" xfId="0" applyFont="1" applyBorder="1" applyAlignment="1">
      <alignment vertical="center" wrapText="1"/>
    </xf>
    <xf numFmtId="0" fontId="62" fillId="36" borderId="10" xfId="0" applyFont="1" applyFill="1" applyBorder="1" applyAlignment="1">
      <alignment vertical="center" wrapText="1"/>
    </xf>
    <xf numFmtId="0" fontId="62" fillId="0" borderId="10" xfId="0" applyFont="1" applyBorder="1" applyAlignment="1">
      <alignment horizontal="justify" vertical="center" wrapText="1"/>
    </xf>
    <xf numFmtId="10" fontId="5" fillId="36" borderId="10" xfId="59" applyNumberFormat="1" applyFont="1" applyFill="1" applyBorder="1" applyAlignment="1">
      <alignment horizontal="center" vertical="center" wrapText="1"/>
    </xf>
    <xf numFmtId="10" fontId="16" fillId="36" borderId="10" xfId="59" applyNumberFormat="1" applyFont="1" applyFill="1" applyBorder="1" applyAlignment="1">
      <alignment horizontal="center" vertical="center" wrapText="1"/>
    </xf>
    <xf numFmtId="0" fontId="62" fillId="35" borderId="10" xfId="0" applyFont="1" applyFill="1" applyBorder="1" applyAlignment="1">
      <alignment horizontal="justify" vertical="center" wrapText="1"/>
    </xf>
    <xf numFmtId="10" fontId="17" fillId="0" borderId="10" xfId="59" applyNumberFormat="1" applyFont="1" applyBorder="1" applyAlignment="1">
      <alignment horizontal="center" vertical="center" wrapText="1"/>
    </xf>
    <xf numFmtId="10" fontId="62" fillId="0" borderId="10" xfId="59" applyNumberFormat="1" applyFont="1" applyBorder="1" applyAlignment="1">
      <alignment horizontal="center" vertical="center"/>
    </xf>
    <xf numFmtId="10" fontId="62" fillId="36" borderId="10" xfId="59" applyNumberFormat="1" applyFont="1" applyFill="1" applyBorder="1" applyAlignment="1">
      <alignment horizontal="center" vertical="center" wrapText="1"/>
    </xf>
    <xf numFmtId="9" fontId="66" fillId="0" borderId="10" xfId="59" applyFont="1" applyBorder="1" applyAlignment="1">
      <alignment horizontal="center" vertical="center" wrapText="1"/>
    </xf>
    <xf numFmtId="182" fontId="71" fillId="0" borderId="10" xfId="59" applyNumberFormat="1" applyFont="1" applyFill="1" applyBorder="1" applyAlignment="1">
      <alignment horizontal="center" vertical="center" wrapText="1"/>
    </xf>
    <xf numFmtId="182" fontId="71" fillId="0" borderId="12" xfId="59" applyNumberFormat="1" applyFont="1" applyBorder="1" applyAlignment="1">
      <alignment horizontal="center" vertical="center" wrapText="1"/>
    </xf>
    <xf numFmtId="182" fontId="71" fillId="0" borderId="12" xfId="59" applyNumberFormat="1" applyFont="1" applyFill="1" applyBorder="1" applyAlignment="1">
      <alignment horizontal="center" vertical="center" wrapText="1"/>
    </xf>
    <xf numFmtId="0" fontId="62" fillId="0" borderId="10" xfId="0" applyFont="1" applyBorder="1" applyAlignment="1">
      <alignment horizontal="center" vertical="center" wrapText="1"/>
    </xf>
    <xf numFmtId="0" fontId="67" fillId="0" borderId="10" xfId="0" applyFont="1" applyBorder="1" applyAlignment="1">
      <alignment horizontal="center" vertical="center" wrapText="1"/>
    </xf>
    <xf numFmtId="0" fontId="62" fillId="36" borderId="10" xfId="0" applyFont="1" applyFill="1" applyBorder="1" applyAlignment="1">
      <alignment horizontal="justify" vertical="center" wrapText="1"/>
    </xf>
    <xf numFmtId="0" fontId="62" fillId="35" borderId="10" xfId="0" applyFont="1" applyFill="1" applyBorder="1" applyAlignment="1">
      <alignment vertical="center" wrapText="1"/>
    </xf>
    <xf numFmtId="0" fontId="6" fillId="35" borderId="10" xfId="0" applyFont="1" applyFill="1" applyBorder="1" applyAlignment="1">
      <alignment horizontal="center" vertical="center" wrapText="1"/>
    </xf>
    <xf numFmtId="10" fontId="16" fillId="35" borderId="10" xfId="59" applyNumberFormat="1" applyFont="1" applyFill="1" applyBorder="1" applyAlignment="1">
      <alignment horizontal="center" vertical="center" wrapText="1"/>
    </xf>
    <xf numFmtId="0" fontId="7" fillId="35" borderId="10" xfId="0" applyFont="1" applyFill="1" applyBorder="1" applyAlignment="1">
      <alignment horizontal="center" vertical="center" wrapText="1"/>
    </xf>
    <xf numFmtId="10" fontId="17" fillId="36" borderId="10" xfId="59" applyNumberFormat="1" applyFont="1" applyFill="1" applyBorder="1" applyAlignment="1">
      <alignment horizontal="center" vertical="center" wrapText="1"/>
    </xf>
    <xf numFmtId="10" fontId="17" fillId="35" borderId="10" xfId="59" applyNumberFormat="1" applyFont="1" applyFill="1" applyBorder="1" applyAlignment="1">
      <alignment horizontal="center" vertical="center" wrapText="1"/>
    </xf>
    <xf numFmtId="9" fontId="71" fillId="35" borderId="10" xfId="59" applyFont="1" applyFill="1" applyBorder="1" applyAlignment="1">
      <alignment horizontal="center" vertical="center" wrapText="1"/>
    </xf>
    <xf numFmtId="182" fontId="71" fillId="37" borderId="12" xfId="59" applyNumberFormat="1" applyFont="1" applyFill="1" applyBorder="1" applyAlignment="1">
      <alignment horizontal="center" vertical="center" wrapText="1"/>
    </xf>
    <xf numFmtId="10" fontId="6" fillId="35" borderId="10" xfId="0" applyNumberFormat="1" applyFont="1" applyFill="1" applyBorder="1" applyAlignment="1">
      <alignment horizontal="center" vertical="center" wrapText="1"/>
    </xf>
    <xf numFmtId="10" fontId="5" fillId="35" borderId="10" xfId="59" applyNumberFormat="1" applyFont="1" applyFill="1" applyBorder="1" applyAlignment="1">
      <alignment horizontal="center" vertical="center" wrapText="1"/>
    </xf>
    <xf numFmtId="0" fontId="0" fillId="35" borderId="0" xfId="0" applyFill="1" applyAlignment="1">
      <alignment/>
    </xf>
    <xf numFmtId="9" fontId="62" fillId="35" borderId="10" xfId="59" applyNumberFormat="1" applyFont="1" applyFill="1" applyBorder="1" applyAlignment="1">
      <alignment horizontal="center" vertical="center" wrapText="1"/>
    </xf>
    <xf numFmtId="9" fontId="67" fillId="33" borderId="10" xfId="59" applyNumberFormat="1" applyFont="1" applyFill="1" applyBorder="1" applyAlignment="1">
      <alignment horizontal="center" vertical="center"/>
    </xf>
    <xf numFmtId="10" fontId="62" fillId="36" borderId="10" xfId="59" applyNumberFormat="1" applyFont="1" applyFill="1" applyBorder="1" applyAlignment="1">
      <alignment horizontal="center" vertical="center"/>
    </xf>
    <xf numFmtId="0" fontId="67" fillId="35" borderId="10" xfId="0" applyFont="1" applyFill="1" applyBorder="1" applyAlignment="1">
      <alignment horizontal="center" vertical="center" wrapText="1"/>
    </xf>
    <xf numFmtId="10" fontId="71" fillId="0" borderId="12" xfId="59" applyNumberFormat="1" applyFont="1" applyBorder="1" applyAlignment="1">
      <alignment horizontal="center" vertical="center" wrapText="1"/>
    </xf>
    <xf numFmtId="10" fontId="71" fillId="37" borderId="12" xfId="59" applyNumberFormat="1" applyFont="1" applyFill="1" applyBorder="1" applyAlignment="1">
      <alignment horizontal="center" vertical="center" wrapText="1"/>
    </xf>
    <xf numFmtId="0" fontId="67" fillId="35" borderId="12" xfId="0" applyFont="1" applyFill="1" applyBorder="1" applyAlignment="1">
      <alignment horizontal="center" vertical="center" wrapText="1"/>
    </xf>
    <xf numFmtId="9" fontId="62" fillId="0" borderId="10" xfId="59" applyFont="1" applyBorder="1" applyAlignment="1">
      <alignment vertical="center" wrapText="1"/>
    </xf>
    <xf numFmtId="10" fontId="62" fillId="35" borderId="13" xfId="59" applyNumberFormat="1" applyFont="1" applyFill="1" applyBorder="1" applyAlignment="1">
      <alignment horizontal="center" vertical="center" wrapText="1"/>
    </xf>
    <xf numFmtId="182" fontId="68" fillId="34" borderId="10" xfId="59" applyNumberFormat="1" applyFont="1" applyFill="1" applyBorder="1" applyAlignment="1">
      <alignment horizontal="center"/>
    </xf>
    <xf numFmtId="0" fontId="0" fillId="0" borderId="0" xfId="0" applyBorder="1" applyAlignment="1">
      <alignment/>
    </xf>
    <xf numFmtId="9" fontId="62" fillId="35" borderId="0" xfId="59" applyFont="1" applyFill="1" applyBorder="1" applyAlignment="1">
      <alignment horizontal="center" vertical="center" wrapText="1"/>
    </xf>
    <xf numFmtId="0" fontId="62" fillId="36" borderId="10" xfId="0" applyFont="1" applyFill="1" applyBorder="1" applyAlignment="1">
      <alignment horizontal="center" vertical="center" wrapText="1"/>
    </xf>
    <xf numFmtId="10" fontId="71" fillId="0" borderId="10" xfId="59" applyNumberFormat="1" applyFont="1" applyBorder="1" applyAlignment="1">
      <alignment horizontal="center" vertical="center" wrapText="1"/>
    </xf>
    <xf numFmtId="182" fontId="62" fillId="35" borderId="10" xfId="59" applyNumberFormat="1" applyFont="1" applyFill="1" applyBorder="1" applyAlignment="1">
      <alignment horizontal="center" vertical="center" wrapText="1"/>
    </xf>
    <xf numFmtId="0" fontId="62" fillId="0" borderId="14"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16" xfId="0" applyFont="1" applyBorder="1" applyAlignment="1">
      <alignment horizontal="center" vertical="center" wrapText="1"/>
    </xf>
    <xf numFmtId="0" fontId="62" fillId="0" borderId="14" xfId="0" applyFont="1" applyBorder="1" applyAlignment="1">
      <alignment horizontal="left" vertical="center" wrapText="1"/>
    </xf>
    <xf numFmtId="0" fontId="62" fillId="0" borderId="15" xfId="0" applyFont="1" applyBorder="1" applyAlignment="1">
      <alignment horizontal="left" vertical="center" wrapText="1"/>
    </xf>
    <xf numFmtId="0" fontId="62" fillId="0" borderId="16" xfId="0" applyFont="1" applyBorder="1" applyAlignment="1">
      <alignment horizontal="left" vertical="center" wrapText="1"/>
    </xf>
    <xf numFmtId="0" fontId="62" fillId="0" borderId="10" xfId="0" applyFont="1" applyBorder="1" applyAlignment="1">
      <alignment horizontal="center" vertical="center" wrapText="1"/>
    </xf>
    <xf numFmtId="0" fontId="72" fillId="0" borderId="14" xfId="0" applyFont="1" applyBorder="1" applyAlignment="1">
      <alignment horizontal="center" vertical="center" wrapText="1"/>
    </xf>
    <xf numFmtId="0" fontId="72" fillId="0" borderId="15" xfId="0" applyFont="1" applyBorder="1" applyAlignment="1">
      <alignment horizontal="center" vertical="center" wrapText="1"/>
    </xf>
    <xf numFmtId="0" fontId="72" fillId="0" borderId="16" xfId="0" applyFont="1" applyBorder="1" applyAlignment="1">
      <alignment horizontal="center" vertical="center" wrapText="1"/>
    </xf>
    <xf numFmtId="0" fontId="73" fillId="0" borderId="14" xfId="0" applyFont="1" applyBorder="1" applyAlignment="1">
      <alignment horizontal="center" vertical="center" wrapText="1"/>
    </xf>
    <xf numFmtId="0" fontId="73" fillId="0" borderId="15" xfId="0" applyFont="1" applyBorder="1" applyAlignment="1">
      <alignment horizontal="center" vertical="center" wrapText="1"/>
    </xf>
    <xf numFmtId="0" fontId="73" fillId="0" borderId="16" xfId="0" applyFont="1" applyBorder="1" applyAlignment="1">
      <alignment horizontal="center" vertical="center" wrapText="1"/>
    </xf>
    <xf numFmtId="9" fontId="62" fillId="38" borderId="14" xfId="59" applyFont="1" applyFill="1" applyBorder="1" applyAlignment="1">
      <alignment horizontal="center" vertical="center" wrapText="1"/>
    </xf>
    <xf numFmtId="9" fontId="62" fillId="38" borderId="15" xfId="59" applyFont="1" applyFill="1" applyBorder="1" applyAlignment="1">
      <alignment horizontal="center" vertical="center" wrapText="1"/>
    </xf>
    <xf numFmtId="9" fontId="62" fillId="38" borderId="16" xfId="59" applyFont="1" applyFill="1" applyBorder="1" applyAlignment="1">
      <alignment horizontal="center" vertical="center" wrapText="1"/>
    </xf>
    <xf numFmtId="0" fontId="62" fillId="0" borderId="12" xfId="0" applyFont="1" applyBorder="1" applyAlignment="1">
      <alignment horizontal="center" vertical="center" wrapText="1"/>
    </xf>
    <xf numFmtId="0" fontId="62" fillId="0" borderId="13" xfId="0" applyFont="1" applyBorder="1" applyAlignment="1">
      <alignment horizontal="center" vertical="center" wrapText="1"/>
    </xf>
    <xf numFmtId="0" fontId="62" fillId="0" borderId="17" xfId="0" applyFont="1" applyBorder="1" applyAlignment="1">
      <alignment horizontal="center" vertical="center" wrapText="1"/>
    </xf>
    <xf numFmtId="0" fontId="67" fillId="0" borderId="18" xfId="0" applyFont="1" applyBorder="1" applyAlignment="1">
      <alignment horizontal="center" vertical="center" wrapText="1"/>
    </xf>
    <xf numFmtId="0" fontId="67" fillId="0" borderId="19"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3" xfId="0" applyFont="1" applyBorder="1" applyAlignment="1">
      <alignment horizontal="center" vertical="center" wrapText="1"/>
    </xf>
    <xf numFmtId="0" fontId="62" fillId="35" borderId="12" xfId="0" applyFont="1" applyFill="1" applyBorder="1" applyAlignment="1">
      <alignment horizontal="center" vertical="top" wrapText="1"/>
    </xf>
    <xf numFmtId="0" fontId="62" fillId="35" borderId="13" xfId="0" applyFont="1" applyFill="1" applyBorder="1" applyAlignment="1">
      <alignment horizontal="center" vertical="top" wrapText="1"/>
    </xf>
    <xf numFmtId="0" fontId="62" fillId="35" borderId="17" xfId="0" applyFont="1" applyFill="1" applyBorder="1" applyAlignment="1">
      <alignment horizontal="center" vertical="top" wrapText="1"/>
    </xf>
    <xf numFmtId="0" fontId="67" fillId="35" borderId="10" xfId="0" applyFont="1" applyFill="1" applyBorder="1" applyAlignment="1">
      <alignment horizontal="center" vertical="center" wrapText="1"/>
    </xf>
    <xf numFmtId="0" fontId="62" fillId="35" borderId="12" xfId="0" applyFont="1" applyFill="1" applyBorder="1" applyAlignment="1">
      <alignment horizontal="justify" vertical="center" wrapText="1"/>
    </xf>
    <xf numFmtId="0" fontId="62" fillId="35" borderId="13" xfId="0" applyFont="1" applyFill="1" applyBorder="1" applyAlignment="1">
      <alignment horizontal="justify" vertical="center" wrapText="1"/>
    </xf>
    <xf numFmtId="0" fontId="62" fillId="35" borderId="17" xfId="0" applyFont="1" applyFill="1" applyBorder="1" applyAlignment="1">
      <alignment horizontal="justify" vertical="center" wrapText="1"/>
    </xf>
    <xf numFmtId="0" fontId="74" fillId="35" borderId="10" xfId="0" applyFont="1" applyFill="1" applyBorder="1" applyAlignment="1">
      <alignment horizontal="center" vertical="center" wrapText="1"/>
    </xf>
    <xf numFmtId="0" fontId="62" fillId="0" borderId="10" xfId="0" applyFont="1" applyBorder="1" applyAlignment="1">
      <alignment horizontal="left" vertical="center" wrapText="1"/>
    </xf>
    <xf numFmtId="0" fontId="71" fillId="0" borderId="10" xfId="0" applyFont="1" applyBorder="1" applyAlignment="1">
      <alignment horizontal="center" vertical="center"/>
    </xf>
    <xf numFmtId="0" fontId="67" fillId="0" borderId="10" xfId="0" applyFont="1" applyBorder="1" applyAlignment="1">
      <alignment horizontal="center" vertical="center" wrapText="1"/>
    </xf>
    <xf numFmtId="0" fontId="62" fillId="35" borderId="12" xfId="0" applyFont="1" applyFill="1" applyBorder="1" applyAlignment="1">
      <alignment horizontal="center" vertical="center" wrapText="1"/>
    </xf>
    <xf numFmtId="0" fontId="62" fillId="35" borderId="13" xfId="0" applyFont="1" applyFill="1" applyBorder="1" applyAlignment="1">
      <alignment horizontal="center" vertical="center" wrapText="1"/>
    </xf>
    <xf numFmtId="0" fontId="62" fillId="35" borderId="17" xfId="0" applyFont="1" applyFill="1" applyBorder="1" applyAlignment="1">
      <alignment horizontal="center" vertical="center" wrapText="1"/>
    </xf>
    <xf numFmtId="0" fontId="74" fillId="35" borderId="12" xfId="0" applyFont="1" applyFill="1" applyBorder="1" applyAlignment="1">
      <alignment horizontal="center" vertical="center" wrapText="1"/>
    </xf>
    <xf numFmtId="0" fontId="74" fillId="35" borderId="13" xfId="0" applyFont="1" applyFill="1" applyBorder="1" applyAlignment="1">
      <alignment horizontal="center" vertical="center" wrapText="1"/>
    </xf>
    <xf numFmtId="0" fontId="74" fillId="35" borderId="17" xfId="0" applyFont="1" applyFill="1" applyBorder="1" applyAlignment="1">
      <alignment horizontal="center"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Moneda 2" xfId="54"/>
    <cellStyle name="Neutral" xfId="55"/>
    <cellStyle name="Normal 2" xfId="56"/>
    <cellStyle name="Normal 3" xfId="57"/>
    <cellStyle name="Notas" xfId="58"/>
    <cellStyle name="Percent" xfId="59"/>
    <cellStyle name="Porcentual 2" xfId="60"/>
    <cellStyle name="Porcentual 3"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76200</xdr:rowOff>
    </xdr:from>
    <xdr:to>
      <xdr:col>0</xdr:col>
      <xdr:colOff>1685925</xdr:colOff>
      <xdr:row>0</xdr:row>
      <xdr:rowOff>1476375</xdr:rowOff>
    </xdr:to>
    <xdr:pic>
      <xdr:nvPicPr>
        <xdr:cNvPr id="1" name="Picture 1" descr="Escudo Bogotá_sds_color"/>
        <xdr:cNvPicPr preferRelativeResize="1">
          <a:picLocks noChangeAspect="1"/>
        </xdr:cNvPicPr>
      </xdr:nvPicPr>
      <xdr:blipFill>
        <a:blip r:embed="rId1"/>
        <a:stretch>
          <a:fillRect/>
        </a:stretch>
      </xdr:blipFill>
      <xdr:spPr>
        <a:xfrm>
          <a:off x="361950" y="76200"/>
          <a:ext cx="1323975" cy="1400175"/>
        </a:xfrm>
        <a:prstGeom prst="rect">
          <a:avLst/>
        </a:prstGeom>
        <a:noFill/>
        <a:ln w="9525" cmpd="sng">
          <a:noFill/>
        </a:ln>
      </xdr:spPr>
    </xdr:pic>
    <xdr:clientData/>
  </xdr:twoCellAnchor>
  <xdr:twoCellAnchor editAs="oneCell">
    <xdr:from>
      <xdr:col>14</xdr:col>
      <xdr:colOff>714375</xdr:colOff>
      <xdr:row>0</xdr:row>
      <xdr:rowOff>104775</xdr:rowOff>
    </xdr:from>
    <xdr:to>
      <xdr:col>15</xdr:col>
      <xdr:colOff>723900</xdr:colOff>
      <xdr:row>0</xdr:row>
      <xdr:rowOff>1524000</xdr:rowOff>
    </xdr:to>
    <xdr:pic>
      <xdr:nvPicPr>
        <xdr:cNvPr id="2" name="Picture 31"/>
        <xdr:cNvPicPr preferRelativeResize="1">
          <a:picLocks noChangeAspect="1"/>
        </xdr:cNvPicPr>
      </xdr:nvPicPr>
      <xdr:blipFill>
        <a:blip r:embed="rId2"/>
        <a:stretch>
          <a:fillRect/>
        </a:stretch>
      </xdr:blipFill>
      <xdr:spPr>
        <a:xfrm>
          <a:off x="21231225" y="104775"/>
          <a:ext cx="1352550" cy="1419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0</xdr:row>
      <xdr:rowOff>57150</xdr:rowOff>
    </xdr:from>
    <xdr:to>
      <xdr:col>0</xdr:col>
      <xdr:colOff>1647825</xdr:colOff>
      <xdr:row>0</xdr:row>
      <xdr:rowOff>1343025</xdr:rowOff>
    </xdr:to>
    <xdr:pic>
      <xdr:nvPicPr>
        <xdr:cNvPr id="1" name="Picture 1" descr="Escudo Bogotá_sds_color"/>
        <xdr:cNvPicPr preferRelativeResize="1">
          <a:picLocks noChangeAspect="1"/>
        </xdr:cNvPicPr>
      </xdr:nvPicPr>
      <xdr:blipFill>
        <a:blip r:embed="rId1"/>
        <a:stretch>
          <a:fillRect/>
        </a:stretch>
      </xdr:blipFill>
      <xdr:spPr>
        <a:xfrm>
          <a:off x="447675" y="57150"/>
          <a:ext cx="1200150" cy="1285875"/>
        </a:xfrm>
        <a:prstGeom prst="rect">
          <a:avLst/>
        </a:prstGeom>
        <a:noFill/>
        <a:ln w="9525" cmpd="sng">
          <a:noFill/>
        </a:ln>
      </xdr:spPr>
    </xdr:pic>
    <xdr:clientData/>
  </xdr:twoCellAnchor>
  <xdr:twoCellAnchor editAs="oneCell">
    <xdr:from>
      <xdr:col>16</xdr:col>
      <xdr:colOff>400050</xdr:colOff>
      <xdr:row>0</xdr:row>
      <xdr:rowOff>66675</xdr:rowOff>
    </xdr:from>
    <xdr:to>
      <xdr:col>16</xdr:col>
      <xdr:colOff>1657350</xdr:colOff>
      <xdr:row>0</xdr:row>
      <xdr:rowOff>1381125</xdr:rowOff>
    </xdr:to>
    <xdr:pic>
      <xdr:nvPicPr>
        <xdr:cNvPr id="2" name="Picture 31"/>
        <xdr:cNvPicPr preferRelativeResize="1">
          <a:picLocks noChangeAspect="1"/>
        </xdr:cNvPicPr>
      </xdr:nvPicPr>
      <xdr:blipFill>
        <a:blip r:embed="rId2"/>
        <a:stretch>
          <a:fillRect/>
        </a:stretch>
      </xdr:blipFill>
      <xdr:spPr>
        <a:xfrm>
          <a:off x="29841825" y="66675"/>
          <a:ext cx="1257300"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S7"/>
  <sheetViews>
    <sheetView showGridLines="0" view="pageBreakPreview" zoomScale="80" zoomScaleNormal="60" zoomScaleSheetLayoutView="80" zoomScalePageLayoutView="54" workbookViewId="0" topLeftCell="A1">
      <selection activeCell="A5" sqref="A5"/>
    </sheetView>
  </sheetViews>
  <sheetFormatPr defaultColWidth="11.421875" defaultRowHeight="15"/>
  <cols>
    <col min="1" max="1" width="31.140625" style="2" customWidth="1"/>
    <col min="2" max="2" width="28.8515625" style="2" customWidth="1"/>
    <col min="3" max="3" width="19.8515625" style="2" customWidth="1"/>
    <col min="4" max="4" width="17.140625" style="2" bestFit="1" customWidth="1"/>
    <col min="5" max="6" width="18.8515625" style="2" bestFit="1" customWidth="1"/>
    <col min="7" max="7" width="17.7109375" style="2" customWidth="1"/>
    <col min="8" max="8" width="26.140625" style="2" customWidth="1"/>
    <col min="9" max="9" width="18.8515625" style="2" bestFit="1" customWidth="1"/>
    <col min="10" max="10" width="17.00390625" style="2" customWidth="1"/>
    <col min="11" max="11" width="30.8515625" style="2" bestFit="1" customWidth="1"/>
    <col min="12" max="12" width="20.57421875" style="2" customWidth="1"/>
    <col min="13" max="13" width="18.421875" style="2" customWidth="1"/>
    <col min="14" max="14" width="23.421875" style="2" bestFit="1" customWidth="1"/>
    <col min="15" max="15" width="20.140625" style="2" bestFit="1" customWidth="1"/>
    <col min="16" max="16" width="18.421875" style="2" customWidth="1"/>
    <col min="17" max="68" width="11.421875" style="2" customWidth="1"/>
    <col min="69" max="70" width="0" style="2" hidden="1" customWidth="1"/>
    <col min="71" max="16384" width="11.421875" style="2" customWidth="1"/>
  </cols>
  <sheetData>
    <row r="1" spans="1:16" s="1" customFormat="1" ht="126.75" customHeight="1">
      <c r="A1" s="12"/>
      <c r="B1" s="84" t="s">
        <v>26</v>
      </c>
      <c r="C1" s="85"/>
      <c r="D1" s="85"/>
      <c r="E1" s="85"/>
      <c r="F1" s="85"/>
      <c r="G1" s="85"/>
      <c r="H1" s="85"/>
      <c r="I1" s="85"/>
      <c r="J1" s="85"/>
      <c r="K1" s="86"/>
      <c r="L1" s="87" t="s">
        <v>31</v>
      </c>
      <c r="M1" s="88"/>
      <c r="N1" s="89"/>
      <c r="O1" s="90"/>
      <c r="P1" s="90"/>
    </row>
    <row r="2" spans="1:16" s="1" customFormat="1" ht="36">
      <c r="A2" s="14" t="s">
        <v>27</v>
      </c>
      <c r="B2" s="91" t="s">
        <v>38</v>
      </c>
      <c r="C2" s="92"/>
      <c r="D2" s="92"/>
      <c r="E2" s="92"/>
      <c r="F2" s="92"/>
      <c r="G2" s="92"/>
      <c r="H2" s="92"/>
      <c r="I2" s="92"/>
      <c r="J2" s="92"/>
      <c r="K2" s="93"/>
      <c r="L2" s="14" t="s">
        <v>25</v>
      </c>
      <c r="M2" s="91" t="s">
        <v>107</v>
      </c>
      <c r="N2" s="92"/>
      <c r="O2" s="92"/>
      <c r="P2" s="93"/>
    </row>
    <row r="3" spans="1:71" s="4" customFormat="1" ht="65.25" customHeight="1">
      <c r="A3" s="9" t="s">
        <v>12</v>
      </c>
      <c r="B3" s="10" t="s">
        <v>11</v>
      </c>
      <c r="C3" s="15" t="s">
        <v>28</v>
      </c>
      <c r="D3" s="16" t="s">
        <v>29</v>
      </c>
      <c r="E3" s="9" t="s">
        <v>9</v>
      </c>
      <c r="F3" s="9" t="s">
        <v>10</v>
      </c>
      <c r="G3" s="9" t="s">
        <v>21</v>
      </c>
      <c r="H3" s="9" t="s">
        <v>17</v>
      </c>
      <c r="I3" s="9" t="s">
        <v>16</v>
      </c>
      <c r="J3" s="9" t="s">
        <v>22</v>
      </c>
      <c r="K3" s="9" t="s">
        <v>18</v>
      </c>
      <c r="L3" s="9" t="s">
        <v>19</v>
      </c>
      <c r="M3" s="9" t="s">
        <v>23</v>
      </c>
      <c r="N3" s="9" t="s">
        <v>24</v>
      </c>
      <c r="O3" s="9" t="s">
        <v>20</v>
      </c>
      <c r="P3" s="9" t="s">
        <v>7</v>
      </c>
      <c r="BQ3" s="5" t="s">
        <v>2</v>
      </c>
      <c r="BR3" s="7" t="s">
        <v>0</v>
      </c>
      <c r="BS3" s="6"/>
    </row>
    <row r="4" spans="1:70" s="3" customFormat="1" ht="102" customHeight="1">
      <c r="A4" s="41" t="s">
        <v>32</v>
      </c>
      <c r="B4" s="17" t="s">
        <v>35</v>
      </c>
      <c r="C4" s="100" t="s">
        <v>39</v>
      </c>
      <c r="D4" s="18">
        <v>0.4</v>
      </c>
      <c r="E4" s="52">
        <v>0.23</v>
      </c>
      <c r="F4" s="53">
        <v>0.1976470588235294</v>
      </c>
      <c r="G4" s="53">
        <v>0.18</v>
      </c>
      <c r="H4" s="65">
        <v>0.2123529411764706</v>
      </c>
      <c r="I4" s="53">
        <v>0.1861990950226244</v>
      </c>
      <c r="J4" s="64">
        <v>0.43</v>
      </c>
      <c r="K4" s="65">
        <v>0.4561538461538462</v>
      </c>
      <c r="L4" s="73">
        <v>0.4556073755656108</v>
      </c>
      <c r="M4" s="54">
        <v>0.16</v>
      </c>
      <c r="N4" s="74">
        <v>0.16054647058823537</v>
      </c>
      <c r="O4" s="53">
        <f>+'IV Reporte'!N40</f>
        <v>0.16</v>
      </c>
      <c r="P4" s="73">
        <f>+(F4+I4+L4+O4)*D4</f>
        <v>0.3997814117647059</v>
      </c>
      <c r="BQ4" s="5"/>
      <c r="BR4" s="7"/>
    </row>
    <row r="5" spans="1:70" s="3" customFormat="1" ht="102" customHeight="1">
      <c r="A5" s="41" t="s">
        <v>33</v>
      </c>
      <c r="B5" s="17" t="s">
        <v>36</v>
      </c>
      <c r="C5" s="101"/>
      <c r="D5" s="18">
        <v>0.3</v>
      </c>
      <c r="E5" s="52">
        <v>0.28</v>
      </c>
      <c r="F5" s="53">
        <v>0.25</v>
      </c>
      <c r="G5" s="53">
        <v>0.35</v>
      </c>
      <c r="H5" s="65">
        <v>0.38</v>
      </c>
      <c r="I5" s="53">
        <v>0.198</v>
      </c>
      <c r="J5" s="64">
        <v>0.31000000000000005</v>
      </c>
      <c r="K5" s="65">
        <v>0.49200000000000005</v>
      </c>
      <c r="L5" s="53">
        <v>0.08</v>
      </c>
      <c r="M5" s="54">
        <v>0.06</v>
      </c>
      <c r="N5" s="65">
        <v>0.47200000000000003</v>
      </c>
      <c r="O5" s="53">
        <f>+'IV Reporte'!N54</f>
        <v>0.427</v>
      </c>
      <c r="P5" s="73">
        <f>+(F5+I5+L5+O5)*D5</f>
        <v>0.28650000000000003</v>
      </c>
      <c r="BQ5" s="5"/>
      <c r="BR5" s="7"/>
    </row>
    <row r="6" spans="1:71" ht="102" customHeight="1">
      <c r="A6" s="41" t="s">
        <v>34</v>
      </c>
      <c r="B6" s="17" t="s">
        <v>37</v>
      </c>
      <c r="C6" s="102"/>
      <c r="D6" s="18">
        <v>0.3</v>
      </c>
      <c r="E6" s="52">
        <v>0.4</v>
      </c>
      <c r="F6" s="53">
        <v>0.39</v>
      </c>
      <c r="G6" s="53">
        <v>0.2</v>
      </c>
      <c r="H6" s="65">
        <v>0.21000000000000002</v>
      </c>
      <c r="I6" s="53">
        <v>0.21000000000000002</v>
      </c>
      <c r="J6" s="64">
        <v>0.2</v>
      </c>
      <c r="K6" s="53"/>
      <c r="L6" s="53">
        <v>0.2</v>
      </c>
      <c r="M6" s="54">
        <v>0.2</v>
      </c>
      <c r="N6" s="53"/>
      <c r="O6" s="53">
        <f>+'IV Reporte'!N62</f>
        <v>0.2</v>
      </c>
      <c r="P6" s="73">
        <f>+(F6+I6+L6+O6)*D6</f>
        <v>0.3</v>
      </c>
      <c r="BQ6" s="5" t="s">
        <v>3</v>
      </c>
      <c r="BR6" s="7" t="s">
        <v>1</v>
      </c>
      <c r="BS6" s="6"/>
    </row>
    <row r="7" spans="1:16" ht="28.5" customHeight="1">
      <c r="A7" s="94" t="s">
        <v>6</v>
      </c>
      <c r="B7" s="95"/>
      <c r="C7" s="96"/>
      <c r="D7" s="51">
        <f>+SUM(D4:D6)</f>
        <v>1</v>
      </c>
      <c r="E7" s="97"/>
      <c r="F7" s="98"/>
      <c r="G7" s="98"/>
      <c r="H7" s="98"/>
      <c r="I7" s="98"/>
      <c r="J7" s="98"/>
      <c r="K7" s="98"/>
      <c r="L7" s="98"/>
      <c r="M7" s="98"/>
      <c r="N7" s="98"/>
      <c r="O7" s="99"/>
      <c r="P7" s="82">
        <f>SUM(P4:P6)</f>
        <v>0.9862814117647059</v>
      </c>
    </row>
  </sheetData>
  <sheetProtection/>
  <mergeCells count="8">
    <mergeCell ref="B1:K1"/>
    <mergeCell ref="L1:N1"/>
    <mergeCell ref="O1:P1"/>
    <mergeCell ref="B2:K2"/>
    <mergeCell ref="M2:P2"/>
    <mergeCell ref="A7:C7"/>
    <mergeCell ref="E7:O7"/>
    <mergeCell ref="C4:C6"/>
  </mergeCells>
  <hyperlinks>
    <hyperlink ref="B4" location="'HV Indicadores Meta 1'!A1" display="HV Indicadores'!A1"/>
    <hyperlink ref="B5" location="'HV Indicadores Meta 2'!A1" display="HV Indicadores (2)'!A1"/>
    <hyperlink ref="B6" location="'HV Indicadores Meta 3'!A1" display="HV Indicadores (3)'!A1"/>
  </hyperlinks>
  <printOptions gridLines="1" horizontalCentered="1" verticalCentered="1"/>
  <pageMargins left="0.1968503937007874" right="0.1968503937007874" top="0.1968503937007874" bottom="0.1968503937007874" header="0.1968503937007874" footer="0.1968503937007874"/>
  <pageSetup orientation="landscape" paperSize="14" scale="46" r:id="rId2"/>
  <drawing r:id="rId1"/>
</worksheet>
</file>

<file path=xl/worksheets/sheet2.xml><?xml version="1.0" encoding="utf-8"?>
<worksheet xmlns="http://schemas.openxmlformats.org/spreadsheetml/2006/main" xmlns:r="http://schemas.openxmlformats.org/officeDocument/2006/relationships">
  <dimension ref="A1:V62"/>
  <sheetViews>
    <sheetView tabSelected="1" view="pageBreakPreview" zoomScaleNormal="60" zoomScaleSheetLayoutView="100" zoomScalePageLayoutView="0" workbookViewId="0" topLeftCell="A1">
      <pane xSplit="2" ySplit="3" topLeftCell="N41" activePane="bottomRight" state="frozen"/>
      <selection pane="topLeft" activeCell="A1" sqref="A1"/>
      <selection pane="topRight" activeCell="C1" sqref="C1"/>
      <selection pane="bottomLeft" activeCell="A4" sqref="A4"/>
      <selection pane="bottomRight" activeCell="O44" sqref="O44:O45"/>
    </sheetView>
  </sheetViews>
  <sheetFormatPr defaultColWidth="11.421875" defaultRowHeight="15"/>
  <cols>
    <col min="1" max="1" width="29.57421875" style="0" customWidth="1"/>
    <col min="2" max="2" width="36.00390625" style="0" customWidth="1"/>
    <col min="3" max="3" width="36.7109375" style="0" customWidth="1"/>
    <col min="4" max="6" width="16.421875" style="0" customWidth="1"/>
    <col min="7" max="7" width="24.00390625" style="0" customWidth="1"/>
    <col min="8" max="8" width="21.140625" style="0" customWidth="1"/>
    <col min="9" max="9" width="16.421875" style="0" customWidth="1"/>
    <col min="10" max="10" width="20.28125" style="0" customWidth="1"/>
    <col min="11" max="11" width="17.8515625" style="0" customWidth="1"/>
    <col min="12" max="13" width="23.00390625" style="0" customWidth="1"/>
    <col min="14" max="14" width="23.7109375" style="0" customWidth="1"/>
    <col min="15" max="15" width="64.7109375" style="0" customWidth="1"/>
    <col min="16" max="16" width="55.8515625" style="0" customWidth="1"/>
    <col min="17" max="17" width="27.8515625" style="0" customWidth="1"/>
  </cols>
  <sheetData>
    <row r="1" spans="1:17" ht="114" customHeight="1">
      <c r="A1" s="11"/>
      <c r="B1" s="90" t="s">
        <v>100</v>
      </c>
      <c r="C1" s="90"/>
      <c r="D1" s="90"/>
      <c r="E1" s="90"/>
      <c r="F1" s="90"/>
      <c r="G1" s="90"/>
      <c r="H1" s="90"/>
      <c r="I1" s="90"/>
      <c r="J1" s="90"/>
      <c r="K1" s="90"/>
      <c r="L1" s="90"/>
      <c r="M1" s="90"/>
      <c r="N1" s="116" t="s">
        <v>31</v>
      </c>
      <c r="O1" s="116"/>
      <c r="P1" s="116"/>
      <c r="Q1" s="11"/>
    </row>
    <row r="2" spans="1:17" ht="36.75" customHeight="1">
      <c r="A2" s="56" t="s">
        <v>30</v>
      </c>
      <c r="B2" s="117" t="s">
        <v>38</v>
      </c>
      <c r="C2" s="117"/>
      <c r="D2" s="117"/>
      <c r="E2" s="117"/>
      <c r="F2" s="117"/>
      <c r="G2" s="117"/>
      <c r="H2" s="117"/>
      <c r="I2" s="117"/>
      <c r="J2" s="117"/>
      <c r="K2" s="117"/>
      <c r="L2" s="117"/>
      <c r="M2" s="117"/>
      <c r="N2" s="14" t="s">
        <v>25</v>
      </c>
      <c r="O2" s="117" t="s">
        <v>107</v>
      </c>
      <c r="P2" s="117"/>
      <c r="Q2" s="117"/>
    </row>
    <row r="3" spans="1:17" ht="94.5">
      <c r="A3" s="19" t="s">
        <v>12</v>
      </c>
      <c r="B3" s="20" t="s">
        <v>4</v>
      </c>
      <c r="C3" s="20" t="s">
        <v>13</v>
      </c>
      <c r="D3" s="13" t="s">
        <v>83</v>
      </c>
      <c r="E3" s="13" t="s">
        <v>10</v>
      </c>
      <c r="F3" s="13" t="s">
        <v>21</v>
      </c>
      <c r="G3" s="13" t="s">
        <v>101</v>
      </c>
      <c r="H3" s="13" t="s">
        <v>16</v>
      </c>
      <c r="I3" s="13" t="s">
        <v>22</v>
      </c>
      <c r="J3" s="13" t="s">
        <v>18</v>
      </c>
      <c r="K3" s="13" t="s">
        <v>19</v>
      </c>
      <c r="L3" s="9" t="s">
        <v>23</v>
      </c>
      <c r="M3" s="9" t="s">
        <v>24</v>
      </c>
      <c r="N3" s="9" t="s">
        <v>20</v>
      </c>
      <c r="O3" s="33" t="s">
        <v>8</v>
      </c>
      <c r="P3" s="33" t="s">
        <v>14</v>
      </c>
      <c r="Q3" s="33" t="s">
        <v>15</v>
      </c>
    </row>
    <row r="4" spans="1:20" ht="408.75" customHeight="1">
      <c r="A4" s="103" t="str">
        <f>+1!A4</f>
        <v>Realizar las acciones necesarias para el Mantenimiento y Sostenibilidad del Sistema de Gestión de la SDS</v>
      </c>
      <c r="B4" s="106" t="s">
        <v>40</v>
      </c>
      <c r="C4" s="23" t="s">
        <v>49</v>
      </c>
      <c r="D4" s="35">
        <v>0.03</v>
      </c>
      <c r="E4" s="35">
        <v>0.01764705882352941</v>
      </c>
      <c r="F4" s="35">
        <v>0.02</v>
      </c>
      <c r="G4" s="35">
        <f>+D4-E4+F4</f>
        <v>0.032352941176470584</v>
      </c>
      <c r="H4" s="35">
        <f>+G4*(11/13)</f>
        <v>0.027375565610859725</v>
      </c>
      <c r="I4" s="35">
        <v>0.01</v>
      </c>
      <c r="J4" s="35">
        <f>+I4+(G4-H4)</f>
        <v>0.01497737556561086</v>
      </c>
      <c r="K4" s="35">
        <v>0.01440737556561086</v>
      </c>
      <c r="L4" s="35">
        <v>0</v>
      </c>
      <c r="M4" s="35">
        <f>+J4-K4+L4</f>
        <v>0.0005699999999999993</v>
      </c>
      <c r="N4" s="35">
        <v>0</v>
      </c>
      <c r="O4" s="47" t="s">
        <v>108</v>
      </c>
      <c r="P4" s="47" t="s">
        <v>132</v>
      </c>
      <c r="Q4" s="108" t="s">
        <v>127</v>
      </c>
      <c r="T4" s="36"/>
    </row>
    <row r="5" spans="1:17" ht="102" customHeight="1">
      <c r="A5" s="104"/>
      <c r="B5" s="107"/>
      <c r="C5" s="23" t="s">
        <v>88</v>
      </c>
      <c r="D5" s="35">
        <v>0.01</v>
      </c>
      <c r="E5" s="35">
        <v>0.01</v>
      </c>
      <c r="F5" s="35">
        <v>0.01</v>
      </c>
      <c r="G5" s="35">
        <f>+F5</f>
        <v>0.01</v>
      </c>
      <c r="H5" s="35">
        <v>0.01</v>
      </c>
      <c r="I5" s="35">
        <v>0.01</v>
      </c>
      <c r="J5" s="35">
        <v>0.01</v>
      </c>
      <c r="K5" s="35">
        <v>0.01</v>
      </c>
      <c r="L5" s="35">
        <v>0.01</v>
      </c>
      <c r="M5" s="35">
        <v>0.01</v>
      </c>
      <c r="N5" s="35">
        <v>0.01</v>
      </c>
      <c r="O5" s="58" t="s">
        <v>123</v>
      </c>
      <c r="P5" s="47" t="s">
        <v>133</v>
      </c>
      <c r="Q5" s="109"/>
    </row>
    <row r="6" spans="1:17" ht="15.75">
      <c r="A6" s="104"/>
      <c r="B6" s="21" t="s">
        <v>5</v>
      </c>
      <c r="C6" s="24"/>
      <c r="D6" s="37">
        <f aca="true" t="shared" si="0" ref="D6:N6">+SUM(D4:D5)</f>
        <v>0.04</v>
      </c>
      <c r="E6" s="37">
        <f t="shared" si="0"/>
        <v>0.027647058823529413</v>
      </c>
      <c r="F6" s="37">
        <f t="shared" si="0"/>
        <v>0.03</v>
      </c>
      <c r="G6" s="37">
        <f t="shared" si="0"/>
        <v>0.042352941176470586</v>
      </c>
      <c r="H6" s="37">
        <f t="shared" si="0"/>
        <v>0.03737556561085972</v>
      </c>
      <c r="I6" s="37">
        <f t="shared" si="0"/>
        <v>0.02</v>
      </c>
      <c r="J6" s="37">
        <f t="shared" si="0"/>
        <v>0.02497737556561086</v>
      </c>
      <c r="K6" s="37">
        <f>+SUM(K4:K5)</f>
        <v>0.02440737556561086</v>
      </c>
      <c r="L6" s="37">
        <f t="shared" si="0"/>
        <v>0.01</v>
      </c>
      <c r="M6" s="37">
        <f t="shared" si="0"/>
        <v>0.01057</v>
      </c>
      <c r="N6" s="37">
        <f t="shared" si="0"/>
        <v>0.01</v>
      </c>
      <c r="O6" s="42"/>
      <c r="P6" s="44"/>
      <c r="Q6" s="109"/>
    </row>
    <row r="7" spans="1:17" ht="60">
      <c r="A7" s="104"/>
      <c r="B7" s="111" t="s">
        <v>89</v>
      </c>
      <c r="C7" s="23" t="s">
        <v>50</v>
      </c>
      <c r="D7" s="35">
        <v>0.01</v>
      </c>
      <c r="E7" s="35">
        <f>+D7</f>
        <v>0.01</v>
      </c>
      <c r="F7" s="35">
        <v>0.01</v>
      </c>
      <c r="G7" s="35">
        <f>+F7</f>
        <v>0.01</v>
      </c>
      <c r="H7" s="35">
        <v>0.01</v>
      </c>
      <c r="I7" s="35">
        <v>0.01</v>
      </c>
      <c r="J7" s="35">
        <v>0.01</v>
      </c>
      <c r="K7" s="35">
        <v>0.01</v>
      </c>
      <c r="L7" s="27">
        <v>0.01</v>
      </c>
      <c r="M7" s="27">
        <v>0.01</v>
      </c>
      <c r="N7" s="27">
        <v>0.01</v>
      </c>
      <c r="O7" s="47" t="s">
        <v>104</v>
      </c>
      <c r="P7" s="47" t="s">
        <v>134</v>
      </c>
      <c r="Q7" s="109"/>
    </row>
    <row r="8" spans="1:17" ht="58.5" customHeight="1">
      <c r="A8" s="104"/>
      <c r="B8" s="111"/>
      <c r="C8" s="23" t="s">
        <v>51</v>
      </c>
      <c r="D8" s="35">
        <v>0.01</v>
      </c>
      <c r="E8" s="35">
        <f>+D8</f>
        <v>0.01</v>
      </c>
      <c r="F8" s="35">
        <v>0.01</v>
      </c>
      <c r="G8" s="35">
        <f>+F8</f>
        <v>0.01</v>
      </c>
      <c r="H8" s="35">
        <v>0.01</v>
      </c>
      <c r="I8" s="35">
        <v>0.01</v>
      </c>
      <c r="J8" s="35">
        <v>0.01</v>
      </c>
      <c r="K8" s="35">
        <v>0.01</v>
      </c>
      <c r="L8" s="27">
        <v>0.01</v>
      </c>
      <c r="M8" s="27">
        <v>0.01</v>
      </c>
      <c r="N8" s="27">
        <v>0.01</v>
      </c>
      <c r="O8" s="47" t="s">
        <v>128</v>
      </c>
      <c r="P8" s="23" t="s">
        <v>105</v>
      </c>
      <c r="Q8" s="109"/>
    </row>
    <row r="9" spans="1:17" ht="77.25" customHeight="1">
      <c r="A9" s="104"/>
      <c r="B9" s="111"/>
      <c r="C9" s="23" t="s">
        <v>52</v>
      </c>
      <c r="D9" s="35">
        <v>0.02</v>
      </c>
      <c r="E9" s="35">
        <v>0</v>
      </c>
      <c r="F9" s="35"/>
      <c r="G9" s="35">
        <v>0.02</v>
      </c>
      <c r="H9" s="35">
        <v>0</v>
      </c>
      <c r="I9" s="35">
        <v>0.02</v>
      </c>
      <c r="J9" s="35">
        <v>0.04</v>
      </c>
      <c r="K9" s="35">
        <v>0.04</v>
      </c>
      <c r="L9" s="31"/>
      <c r="M9" s="31"/>
      <c r="N9" s="31"/>
      <c r="O9" s="57"/>
      <c r="P9" s="81"/>
      <c r="Q9" s="109"/>
    </row>
    <row r="10" spans="1:17" ht="15.75">
      <c r="A10" s="104"/>
      <c r="B10" s="21" t="s">
        <v>5</v>
      </c>
      <c r="C10" s="21"/>
      <c r="D10" s="37">
        <f aca="true" t="shared" si="1" ref="D10:N10">+SUM(D7:D9)</f>
        <v>0.04</v>
      </c>
      <c r="E10" s="37">
        <f t="shared" si="1"/>
        <v>0.02</v>
      </c>
      <c r="F10" s="37">
        <f t="shared" si="1"/>
        <v>0.02</v>
      </c>
      <c r="G10" s="37">
        <f t="shared" si="1"/>
        <v>0.04</v>
      </c>
      <c r="H10" s="37">
        <f t="shared" si="1"/>
        <v>0.02</v>
      </c>
      <c r="I10" s="37">
        <f t="shared" si="1"/>
        <v>0.04</v>
      </c>
      <c r="J10" s="37">
        <f>+SUM(J7:J9)</f>
        <v>0.06</v>
      </c>
      <c r="K10" s="37">
        <f t="shared" si="1"/>
        <v>0.06</v>
      </c>
      <c r="L10" s="37">
        <f t="shared" si="1"/>
        <v>0.02</v>
      </c>
      <c r="M10" s="37">
        <f t="shared" si="1"/>
        <v>0.02</v>
      </c>
      <c r="N10" s="37">
        <f t="shared" si="1"/>
        <v>0.02</v>
      </c>
      <c r="O10" s="42"/>
      <c r="P10" s="44"/>
      <c r="Q10" s="109"/>
    </row>
    <row r="11" spans="1:17" ht="15.75">
      <c r="A11" s="104"/>
      <c r="B11" s="111" t="s">
        <v>41</v>
      </c>
      <c r="C11" s="23" t="s">
        <v>53</v>
      </c>
      <c r="D11" s="35">
        <v>0.03</v>
      </c>
      <c r="E11" s="35">
        <v>0.03</v>
      </c>
      <c r="F11" s="50"/>
      <c r="G11" s="45"/>
      <c r="H11" s="31"/>
      <c r="I11" s="31"/>
      <c r="J11" s="31"/>
      <c r="K11" s="31"/>
      <c r="L11" s="31"/>
      <c r="M11" s="31"/>
      <c r="N11" s="31"/>
      <c r="O11" s="57"/>
      <c r="P11" s="57"/>
      <c r="Q11" s="109"/>
    </row>
    <row r="12" spans="1:17" ht="87" customHeight="1">
      <c r="A12" s="104"/>
      <c r="B12" s="111"/>
      <c r="C12" s="23" t="s">
        <v>54</v>
      </c>
      <c r="D12" s="35">
        <v>0.01</v>
      </c>
      <c r="E12" s="35">
        <v>0.01</v>
      </c>
      <c r="F12" s="35">
        <v>0.01</v>
      </c>
      <c r="G12" s="35">
        <f>+F12</f>
        <v>0.01</v>
      </c>
      <c r="H12" s="35">
        <v>0.01</v>
      </c>
      <c r="I12" s="35">
        <v>0.01</v>
      </c>
      <c r="J12" s="35">
        <v>0.01</v>
      </c>
      <c r="K12" s="35">
        <v>0.01</v>
      </c>
      <c r="L12" s="27">
        <v>0.01</v>
      </c>
      <c r="M12" s="27">
        <v>0.01</v>
      </c>
      <c r="N12" s="27">
        <v>0.01</v>
      </c>
      <c r="O12" s="47" t="s">
        <v>109</v>
      </c>
      <c r="P12" s="47" t="s">
        <v>106</v>
      </c>
      <c r="Q12" s="109"/>
    </row>
    <row r="13" spans="1:17" ht="30">
      <c r="A13" s="104"/>
      <c r="B13" s="111"/>
      <c r="C13" s="23" t="s">
        <v>55</v>
      </c>
      <c r="D13" s="35">
        <v>0.03</v>
      </c>
      <c r="E13" s="35">
        <v>0.03</v>
      </c>
      <c r="F13" s="50"/>
      <c r="G13" s="50"/>
      <c r="H13" s="50"/>
      <c r="I13" s="35">
        <v>0.02</v>
      </c>
      <c r="J13" s="35">
        <v>0.02</v>
      </c>
      <c r="K13" s="35">
        <v>0.02</v>
      </c>
      <c r="L13" s="31"/>
      <c r="M13" s="31"/>
      <c r="N13" s="31"/>
      <c r="O13" s="57"/>
      <c r="P13" s="57"/>
      <c r="Q13" s="109"/>
    </row>
    <row r="14" spans="1:17" ht="84.75" customHeight="1">
      <c r="A14" s="104"/>
      <c r="B14" s="111"/>
      <c r="C14" s="23" t="s">
        <v>56</v>
      </c>
      <c r="D14" s="35">
        <v>0.01</v>
      </c>
      <c r="E14" s="35">
        <v>0.01</v>
      </c>
      <c r="F14" s="35">
        <v>0.01</v>
      </c>
      <c r="G14" s="35">
        <f>+F14</f>
        <v>0.01</v>
      </c>
      <c r="H14" s="35">
        <v>0.01</v>
      </c>
      <c r="I14" s="35">
        <v>0.01</v>
      </c>
      <c r="J14" s="35">
        <v>0.01</v>
      </c>
      <c r="K14" s="35">
        <v>0.01</v>
      </c>
      <c r="L14" s="27">
        <v>0.01</v>
      </c>
      <c r="M14" s="27">
        <v>0.01</v>
      </c>
      <c r="N14" s="27">
        <v>0.01</v>
      </c>
      <c r="O14" s="47" t="s">
        <v>102</v>
      </c>
      <c r="P14" s="47" t="s">
        <v>106</v>
      </c>
      <c r="Q14" s="109"/>
    </row>
    <row r="15" spans="1:17" ht="84.75" customHeight="1">
      <c r="A15" s="104"/>
      <c r="B15" s="111"/>
      <c r="C15" s="23" t="s">
        <v>57</v>
      </c>
      <c r="D15" s="35">
        <v>0.01</v>
      </c>
      <c r="E15" s="35">
        <v>0.01</v>
      </c>
      <c r="F15" s="35">
        <v>0.01</v>
      </c>
      <c r="G15" s="35">
        <f>+F15</f>
        <v>0.01</v>
      </c>
      <c r="H15" s="35">
        <v>0.01</v>
      </c>
      <c r="I15" s="35">
        <v>0.01</v>
      </c>
      <c r="J15" s="35">
        <v>0.01</v>
      </c>
      <c r="K15" s="35">
        <v>0.01</v>
      </c>
      <c r="L15" s="27">
        <v>0.01</v>
      </c>
      <c r="M15" s="27">
        <v>0.01</v>
      </c>
      <c r="N15" s="27">
        <v>0.01</v>
      </c>
      <c r="O15" s="58" t="s">
        <v>140</v>
      </c>
      <c r="P15" s="47" t="s">
        <v>106</v>
      </c>
      <c r="Q15" s="109"/>
    </row>
    <row r="16" spans="1:17" ht="15.75">
      <c r="A16" s="104"/>
      <c r="B16" s="21" t="s">
        <v>5</v>
      </c>
      <c r="C16" s="24"/>
      <c r="D16" s="37">
        <f>+SUM(D11:D15)</f>
        <v>0.09</v>
      </c>
      <c r="E16" s="37">
        <f>+SUM(E11:E15)</f>
        <v>0.09</v>
      </c>
      <c r="F16" s="37">
        <f>+SUM(F11:F15)</f>
        <v>0.03</v>
      </c>
      <c r="G16" s="37">
        <f>+SUM(G11:G15)</f>
        <v>0.03</v>
      </c>
      <c r="H16" s="28">
        <f>+SUM(H11:H15)</f>
        <v>0.03</v>
      </c>
      <c r="I16" s="28">
        <f aca="true" t="shared" si="2" ref="I16:N16">+SUM(I11:I15)</f>
        <v>0.05</v>
      </c>
      <c r="J16" s="28">
        <f t="shared" si="2"/>
        <v>0.05</v>
      </c>
      <c r="K16" s="28">
        <f t="shared" si="2"/>
        <v>0.05</v>
      </c>
      <c r="L16" s="28">
        <f t="shared" si="2"/>
        <v>0.03</v>
      </c>
      <c r="M16" s="28">
        <f t="shared" si="2"/>
        <v>0.03</v>
      </c>
      <c r="N16" s="28">
        <f t="shared" si="2"/>
        <v>0.03</v>
      </c>
      <c r="O16" s="42"/>
      <c r="P16" s="44"/>
      <c r="Q16" s="109"/>
    </row>
    <row r="17" spans="1:17" s="68" customFormat="1" ht="15.75">
      <c r="A17" s="104"/>
      <c r="B17" s="111" t="s">
        <v>42</v>
      </c>
      <c r="C17" s="23" t="s">
        <v>58</v>
      </c>
      <c r="D17" s="35"/>
      <c r="E17" s="66"/>
      <c r="F17" s="35"/>
      <c r="G17" s="67"/>
      <c r="H17" s="59"/>
      <c r="I17" s="69">
        <v>0.06</v>
      </c>
      <c r="J17" s="69">
        <v>0.06</v>
      </c>
      <c r="K17" s="35">
        <v>0.06</v>
      </c>
      <c r="L17" s="31"/>
      <c r="M17" s="31"/>
      <c r="N17" s="31"/>
      <c r="O17" s="43"/>
      <c r="P17" s="57"/>
      <c r="Q17" s="109"/>
    </row>
    <row r="18" spans="1:17" s="68" customFormat="1" ht="45">
      <c r="A18" s="104"/>
      <c r="B18" s="111"/>
      <c r="C18" s="23" t="s">
        <v>90</v>
      </c>
      <c r="D18" s="35"/>
      <c r="E18" s="66"/>
      <c r="F18" s="35"/>
      <c r="G18" s="67"/>
      <c r="H18" s="59"/>
      <c r="I18" s="69">
        <v>0.04</v>
      </c>
      <c r="J18" s="69">
        <v>0.04</v>
      </c>
      <c r="K18" s="35">
        <v>0.04</v>
      </c>
      <c r="L18" s="31"/>
      <c r="M18" s="31"/>
      <c r="N18" s="31"/>
      <c r="O18" s="43"/>
      <c r="P18" s="57"/>
      <c r="Q18" s="109"/>
    </row>
    <row r="19" spans="1:17" s="68" customFormat="1" ht="30">
      <c r="A19" s="104"/>
      <c r="B19" s="111"/>
      <c r="C19" s="23" t="s">
        <v>59</v>
      </c>
      <c r="D19" s="35"/>
      <c r="E19" s="66"/>
      <c r="F19" s="35"/>
      <c r="G19" s="67"/>
      <c r="H19" s="59"/>
      <c r="I19" s="69">
        <v>0.06</v>
      </c>
      <c r="J19" s="69">
        <v>0.06</v>
      </c>
      <c r="K19" s="35">
        <v>0.06</v>
      </c>
      <c r="L19" s="31"/>
      <c r="M19" s="31"/>
      <c r="N19" s="31"/>
      <c r="O19" s="43"/>
      <c r="P19" s="57"/>
      <c r="Q19" s="109"/>
    </row>
    <row r="20" spans="1:17" s="68" customFormat="1" ht="45">
      <c r="A20" s="104"/>
      <c r="B20" s="111"/>
      <c r="C20" s="23" t="s">
        <v>60</v>
      </c>
      <c r="D20" s="35"/>
      <c r="E20" s="66"/>
      <c r="F20" s="35"/>
      <c r="G20" s="67"/>
      <c r="H20" s="59"/>
      <c r="I20" s="69">
        <v>0.02</v>
      </c>
      <c r="J20" s="69">
        <v>0.02</v>
      </c>
      <c r="K20" s="35">
        <v>0.02</v>
      </c>
      <c r="L20" s="31"/>
      <c r="M20" s="31"/>
      <c r="N20" s="31"/>
      <c r="O20" s="43"/>
      <c r="P20" s="57"/>
      <c r="Q20" s="109"/>
    </row>
    <row r="21" spans="1:17" ht="15.75">
      <c r="A21" s="104"/>
      <c r="B21" s="21" t="s">
        <v>5</v>
      </c>
      <c r="C21" s="21"/>
      <c r="D21" s="37">
        <v>0</v>
      </c>
      <c r="E21" s="37">
        <v>0</v>
      </c>
      <c r="F21" s="28">
        <f aca="true" t="shared" si="3" ref="F21:N21">+SUM(F17:F20)</f>
        <v>0</v>
      </c>
      <c r="G21" s="28">
        <f t="shared" si="3"/>
        <v>0</v>
      </c>
      <c r="H21" s="28">
        <f t="shared" si="3"/>
        <v>0</v>
      </c>
      <c r="I21" s="28">
        <f t="shared" si="3"/>
        <v>0.18</v>
      </c>
      <c r="J21" s="28">
        <f t="shared" si="3"/>
        <v>0.18</v>
      </c>
      <c r="K21" s="28">
        <f t="shared" si="3"/>
        <v>0.18</v>
      </c>
      <c r="L21" s="28">
        <f t="shared" si="3"/>
        <v>0</v>
      </c>
      <c r="M21" s="28">
        <f t="shared" si="3"/>
        <v>0</v>
      </c>
      <c r="N21" s="28">
        <f t="shared" si="3"/>
        <v>0</v>
      </c>
      <c r="O21" s="42"/>
      <c r="P21" s="44"/>
      <c r="Q21" s="109"/>
    </row>
    <row r="22" spans="1:17" s="68" customFormat="1" ht="58.5" customHeight="1">
      <c r="A22" s="104"/>
      <c r="B22" s="111" t="s">
        <v>43</v>
      </c>
      <c r="C22" s="23" t="s">
        <v>61</v>
      </c>
      <c r="D22" s="35"/>
      <c r="E22" s="66"/>
      <c r="F22" s="35"/>
      <c r="G22" s="67"/>
      <c r="H22" s="59"/>
      <c r="I22" s="69">
        <v>0.03</v>
      </c>
      <c r="J22" s="69">
        <v>0.03</v>
      </c>
      <c r="K22" s="35">
        <v>0.03</v>
      </c>
      <c r="L22" s="31"/>
      <c r="M22" s="31"/>
      <c r="N22" s="31"/>
      <c r="O22" s="43"/>
      <c r="P22" s="57"/>
      <c r="Q22" s="109"/>
    </row>
    <row r="23" spans="1:17" s="68" customFormat="1" ht="58.5" customHeight="1">
      <c r="A23" s="104"/>
      <c r="B23" s="111"/>
      <c r="C23" s="23" t="s">
        <v>62</v>
      </c>
      <c r="D23" s="35"/>
      <c r="E23" s="66"/>
      <c r="F23" s="35"/>
      <c r="G23" s="67"/>
      <c r="H23" s="59"/>
      <c r="I23" s="69">
        <v>0.04</v>
      </c>
      <c r="J23" s="69">
        <v>0.04</v>
      </c>
      <c r="K23" s="35">
        <v>0.04</v>
      </c>
      <c r="L23" s="31"/>
      <c r="M23" s="31"/>
      <c r="N23" s="31"/>
      <c r="O23" s="43"/>
      <c r="P23" s="57"/>
      <c r="Q23" s="109"/>
    </row>
    <row r="24" spans="1:17" ht="15.75">
      <c r="A24" s="104"/>
      <c r="B24" s="21" t="s">
        <v>5</v>
      </c>
      <c r="C24" s="24"/>
      <c r="D24" s="37">
        <v>0</v>
      </c>
      <c r="E24" s="37">
        <v>0</v>
      </c>
      <c r="F24" s="37">
        <v>0</v>
      </c>
      <c r="G24" s="37">
        <v>0</v>
      </c>
      <c r="H24" s="37">
        <v>0</v>
      </c>
      <c r="I24" s="70">
        <f aca="true" t="shared" si="4" ref="I24:N24">I22+I23</f>
        <v>0.07</v>
      </c>
      <c r="J24" s="70">
        <f t="shared" si="4"/>
        <v>0.07</v>
      </c>
      <c r="K24" s="70">
        <f t="shared" si="4"/>
        <v>0.07</v>
      </c>
      <c r="L24" s="70">
        <f t="shared" si="4"/>
        <v>0</v>
      </c>
      <c r="M24" s="70">
        <f t="shared" si="4"/>
        <v>0</v>
      </c>
      <c r="N24" s="70">
        <f t="shared" si="4"/>
        <v>0</v>
      </c>
      <c r="O24" s="42"/>
      <c r="P24" s="44"/>
      <c r="Q24" s="109"/>
    </row>
    <row r="25" spans="1:17" ht="53.25" customHeight="1">
      <c r="A25" s="104"/>
      <c r="B25" s="111" t="s">
        <v>91</v>
      </c>
      <c r="C25" s="23" t="s">
        <v>63</v>
      </c>
      <c r="D25" s="50"/>
      <c r="E25" s="38"/>
      <c r="F25" s="35">
        <v>0.01</v>
      </c>
      <c r="G25" s="35">
        <f>+F25</f>
        <v>0.01</v>
      </c>
      <c r="H25" s="35">
        <v>0.01</v>
      </c>
      <c r="I25" s="50"/>
      <c r="J25" s="50"/>
      <c r="K25" s="31"/>
      <c r="L25" s="27">
        <v>0.01</v>
      </c>
      <c r="M25" s="27">
        <v>0.01</v>
      </c>
      <c r="N25" s="27">
        <v>0.01</v>
      </c>
      <c r="O25" s="47" t="s">
        <v>111</v>
      </c>
      <c r="P25" s="112" t="s">
        <v>129</v>
      </c>
      <c r="Q25" s="109"/>
    </row>
    <row r="26" spans="1:17" ht="45">
      <c r="A26" s="104"/>
      <c r="B26" s="111"/>
      <c r="C26" s="23" t="s">
        <v>64</v>
      </c>
      <c r="D26" s="50"/>
      <c r="E26" s="38"/>
      <c r="F26" s="35">
        <v>0.02</v>
      </c>
      <c r="G26" s="35">
        <f>+F26</f>
        <v>0.02</v>
      </c>
      <c r="H26" s="35">
        <v>0.02</v>
      </c>
      <c r="I26" s="50"/>
      <c r="J26" s="50"/>
      <c r="K26" s="31"/>
      <c r="L26" s="27">
        <v>0.02</v>
      </c>
      <c r="M26" s="27">
        <v>0.02</v>
      </c>
      <c r="N26" s="27">
        <v>0.02</v>
      </c>
      <c r="O26" s="47" t="s">
        <v>110</v>
      </c>
      <c r="P26" s="113"/>
      <c r="Q26" s="109"/>
    </row>
    <row r="27" spans="1:17" ht="45">
      <c r="A27" s="104"/>
      <c r="B27" s="111"/>
      <c r="C27" s="23" t="s">
        <v>92</v>
      </c>
      <c r="D27" s="50"/>
      <c r="E27" s="38"/>
      <c r="F27" s="35">
        <v>0.01</v>
      </c>
      <c r="G27" s="35">
        <f>+F27</f>
        <v>0.01</v>
      </c>
      <c r="H27" s="35">
        <v>0.01</v>
      </c>
      <c r="I27" s="50"/>
      <c r="J27" s="50"/>
      <c r="K27" s="31"/>
      <c r="L27" s="27">
        <v>0.01</v>
      </c>
      <c r="M27" s="27">
        <v>0.01</v>
      </c>
      <c r="N27" s="27">
        <v>0.01</v>
      </c>
      <c r="O27" s="58" t="s">
        <v>130</v>
      </c>
      <c r="P27" s="114"/>
      <c r="Q27" s="109"/>
    </row>
    <row r="28" spans="1:17" ht="15.75">
      <c r="A28" s="104"/>
      <c r="B28" s="21" t="s">
        <v>5</v>
      </c>
      <c r="C28" s="21"/>
      <c r="D28" s="37">
        <f aca="true" t="shared" si="5" ref="D28:N28">+SUM(D25:D27)</f>
        <v>0</v>
      </c>
      <c r="E28" s="37">
        <f t="shared" si="5"/>
        <v>0</v>
      </c>
      <c r="F28" s="37">
        <f t="shared" si="5"/>
        <v>0.04</v>
      </c>
      <c r="G28" s="37">
        <f t="shared" si="5"/>
        <v>0.04</v>
      </c>
      <c r="H28" s="37">
        <f t="shared" si="5"/>
        <v>0.04</v>
      </c>
      <c r="I28" s="37">
        <f t="shared" si="5"/>
        <v>0</v>
      </c>
      <c r="J28" s="37">
        <f t="shared" si="5"/>
        <v>0</v>
      </c>
      <c r="K28" s="37">
        <f t="shared" si="5"/>
        <v>0</v>
      </c>
      <c r="L28" s="37">
        <f t="shared" si="5"/>
        <v>0.04</v>
      </c>
      <c r="M28" s="37">
        <f t="shared" si="5"/>
        <v>0.04</v>
      </c>
      <c r="N28" s="37">
        <f t="shared" si="5"/>
        <v>0.04</v>
      </c>
      <c r="O28" s="42"/>
      <c r="P28" s="44"/>
      <c r="Q28" s="109"/>
    </row>
    <row r="29" spans="1:22" ht="66.75" customHeight="1">
      <c r="A29" s="104"/>
      <c r="B29" s="111" t="s">
        <v>44</v>
      </c>
      <c r="C29" s="23" t="s">
        <v>65</v>
      </c>
      <c r="D29" s="35">
        <v>0.01</v>
      </c>
      <c r="E29" s="35">
        <v>0.01</v>
      </c>
      <c r="F29" s="35">
        <v>0.01</v>
      </c>
      <c r="G29" s="35">
        <f>+F29</f>
        <v>0.01</v>
      </c>
      <c r="H29" s="35">
        <v>0.01</v>
      </c>
      <c r="I29" s="35">
        <v>0.01</v>
      </c>
      <c r="J29" s="35">
        <v>0.01</v>
      </c>
      <c r="K29" s="35">
        <v>0.01</v>
      </c>
      <c r="L29" s="27">
        <v>0.01</v>
      </c>
      <c r="M29" s="27">
        <v>0.01</v>
      </c>
      <c r="N29" s="27">
        <v>0.01</v>
      </c>
      <c r="O29" s="47" t="s">
        <v>113</v>
      </c>
      <c r="P29" s="47" t="s">
        <v>112</v>
      </c>
      <c r="Q29" s="109"/>
      <c r="S29" s="79"/>
      <c r="T29" s="79"/>
      <c r="U29" s="79"/>
      <c r="V29" s="79"/>
    </row>
    <row r="30" spans="1:22" ht="60">
      <c r="A30" s="104"/>
      <c r="B30" s="111"/>
      <c r="C30" s="23" t="s">
        <v>66</v>
      </c>
      <c r="D30" s="35">
        <v>0.01</v>
      </c>
      <c r="E30" s="35">
        <v>0.01</v>
      </c>
      <c r="F30" s="35">
        <v>0.01</v>
      </c>
      <c r="G30" s="35">
        <f>+F30</f>
        <v>0.01</v>
      </c>
      <c r="H30" s="35">
        <v>0.01</v>
      </c>
      <c r="I30" s="35">
        <v>0.01</v>
      </c>
      <c r="J30" s="35">
        <v>0.01</v>
      </c>
      <c r="K30" s="35">
        <v>0.01</v>
      </c>
      <c r="L30" s="27">
        <v>0.01</v>
      </c>
      <c r="M30" s="27">
        <v>0.01</v>
      </c>
      <c r="N30" s="27">
        <v>0.01</v>
      </c>
      <c r="O30" s="47" t="s">
        <v>103</v>
      </c>
      <c r="P30" s="47" t="s">
        <v>135</v>
      </c>
      <c r="Q30" s="109"/>
      <c r="S30" s="79"/>
      <c r="T30" s="79"/>
      <c r="U30" s="79"/>
      <c r="V30" s="79"/>
    </row>
    <row r="31" spans="1:22" ht="45">
      <c r="A31" s="104"/>
      <c r="B31" s="111"/>
      <c r="C31" s="23" t="s">
        <v>67</v>
      </c>
      <c r="D31" s="50"/>
      <c r="E31" s="39"/>
      <c r="F31" s="35"/>
      <c r="G31" s="35"/>
      <c r="H31" s="35"/>
      <c r="I31" s="35">
        <v>0.01</v>
      </c>
      <c r="J31" s="35">
        <v>0.01</v>
      </c>
      <c r="K31" s="35">
        <v>0.01</v>
      </c>
      <c r="L31" s="30"/>
      <c r="M31" s="30"/>
      <c r="N31" s="30"/>
      <c r="O31" s="43"/>
      <c r="P31" s="57"/>
      <c r="Q31" s="109"/>
      <c r="S31" s="79"/>
      <c r="T31" s="79"/>
      <c r="U31" s="79"/>
      <c r="V31" s="79"/>
    </row>
    <row r="32" spans="1:22" ht="83.25" customHeight="1">
      <c r="A32" s="104"/>
      <c r="B32" s="111"/>
      <c r="C32" s="23" t="s">
        <v>68</v>
      </c>
      <c r="D32" s="35">
        <v>0.01</v>
      </c>
      <c r="E32" s="35">
        <v>0.01</v>
      </c>
      <c r="F32" s="35">
        <v>0.01</v>
      </c>
      <c r="G32" s="35">
        <f>+F32</f>
        <v>0.01</v>
      </c>
      <c r="H32" s="35">
        <v>0.008823529411764706</v>
      </c>
      <c r="I32" s="35">
        <v>0.01</v>
      </c>
      <c r="J32" s="35">
        <f>+I32+(F32-H32)</f>
        <v>0.011176470588235295</v>
      </c>
      <c r="K32" s="35">
        <v>0.0112</v>
      </c>
      <c r="L32" s="27">
        <v>0.01</v>
      </c>
      <c r="M32" s="27">
        <v>0.01</v>
      </c>
      <c r="N32" s="27">
        <v>0.01</v>
      </c>
      <c r="O32" s="58" t="s">
        <v>131</v>
      </c>
      <c r="P32" s="47" t="s">
        <v>114</v>
      </c>
      <c r="Q32" s="109"/>
      <c r="S32" s="79"/>
      <c r="T32" s="79"/>
      <c r="U32" s="79"/>
      <c r="V32" s="79"/>
    </row>
    <row r="33" spans="1:22" ht="15.75">
      <c r="A33" s="104"/>
      <c r="B33" s="21" t="s">
        <v>5</v>
      </c>
      <c r="C33" s="24"/>
      <c r="D33" s="37">
        <f>+SUM(D29:D32)</f>
        <v>0.03</v>
      </c>
      <c r="E33" s="37">
        <f aca="true" t="shared" si="6" ref="E33:N33">+SUM(E29:E32)</f>
        <v>0.03</v>
      </c>
      <c r="F33" s="37">
        <f t="shared" si="6"/>
        <v>0.03</v>
      </c>
      <c r="G33" s="37">
        <f t="shared" si="6"/>
        <v>0.03</v>
      </c>
      <c r="H33" s="37">
        <f>+SUM(H29:H32)</f>
        <v>0.028823529411764706</v>
      </c>
      <c r="I33" s="37">
        <f t="shared" si="6"/>
        <v>0.04</v>
      </c>
      <c r="J33" s="37">
        <f>+SUM(J29:J32)</f>
        <v>0.041176470588235294</v>
      </c>
      <c r="K33" s="28">
        <f t="shared" si="6"/>
        <v>0.0412</v>
      </c>
      <c r="L33" s="28">
        <f t="shared" si="6"/>
        <v>0.03</v>
      </c>
      <c r="M33" s="28">
        <f t="shared" si="6"/>
        <v>0.03</v>
      </c>
      <c r="N33" s="28">
        <f t="shared" si="6"/>
        <v>0.03</v>
      </c>
      <c r="O33" s="42"/>
      <c r="P33" s="44"/>
      <c r="Q33" s="109"/>
      <c r="S33" s="79"/>
      <c r="T33" s="79"/>
      <c r="U33" s="79"/>
      <c r="V33" s="79"/>
    </row>
    <row r="34" spans="1:22" ht="150">
      <c r="A34" s="104"/>
      <c r="B34" s="72" t="s">
        <v>45</v>
      </c>
      <c r="C34" s="23" t="s">
        <v>69</v>
      </c>
      <c r="D34" s="35">
        <v>0.01</v>
      </c>
      <c r="E34" s="35">
        <v>0.01</v>
      </c>
      <c r="F34" s="35">
        <v>0.01</v>
      </c>
      <c r="G34" s="35">
        <f>+F34</f>
        <v>0.01</v>
      </c>
      <c r="H34" s="35">
        <v>0.01</v>
      </c>
      <c r="I34" s="35">
        <v>0.01</v>
      </c>
      <c r="J34" s="77">
        <v>0.01</v>
      </c>
      <c r="K34" s="35">
        <v>0.01</v>
      </c>
      <c r="L34" s="27">
        <v>0.01</v>
      </c>
      <c r="M34" s="27">
        <v>0.01</v>
      </c>
      <c r="N34" s="27">
        <v>0.01</v>
      </c>
      <c r="O34" s="47" t="s">
        <v>136</v>
      </c>
      <c r="P34" s="47" t="s">
        <v>137</v>
      </c>
      <c r="Q34" s="109"/>
      <c r="S34" s="80"/>
      <c r="T34" s="79"/>
      <c r="U34" s="79"/>
      <c r="V34" s="79"/>
    </row>
    <row r="35" spans="1:22" ht="15.75">
      <c r="A35" s="104"/>
      <c r="B35" s="21" t="s">
        <v>5</v>
      </c>
      <c r="C35" s="21"/>
      <c r="D35" s="37">
        <f>+D34</f>
        <v>0.01</v>
      </c>
      <c r="E35" s="37">
        <f>+E34</f>
        <v>0.01</v>
      </c>
      <c r="F35" s="37">
        <f aca="true" t="shared" si="7" ref="F35:N35">+SUM(F34:F34)</f>
        <v>0.01</v>
      </c>
      <c r="G35" s="37">
        <f t="shared" si="7"/>
        <v>0.01</v>
      </c>
      <c r="H35" s="37">
        <f t="shared" si="7"/>
        <v>0.01</v>
      </c>
      <c r="I35" s="37">
        <f t="shared" si="7"/>
        <v>0.01</v>
      </c>
      <c r="J35" s="37">
        <f t="shared" si="7"/>
        <v>0.01</v>
      </c>
      <c r="K35" s="37">
        <f t="shared" si="7"/>
        <v>0.01</v>
      </c>
      <c r="L35" s="37">
        <f t="shared" si="7"/>
        <v>0.01</v>
      </c>
      <c r="M35" s="37">
        <f t="shared" si="7"/>
        <v>0.01</v>
      </c>
      <c r="N35" s="37">
        <f t="shared" si="7"/>
        <v>0.01</v>
      </c>
      <c r="O35" s="42"/>
      <c r="P35" s="44"/>
      <c r="Q35" s="109"/>
      <c r="S35" s="79"/>
      <c r="T35" s="79"/>
      <c r="U35" s="79"/>
      <c r="V35" s="79"/>
    </row>
    <row r="36" spans="1:22" ht="105">
      <c r="A36" s="104"/>
      <c r="B36" s="75" t="s">
        <v>46</v>
      </c>
      <c r="C36" s="23" t="s">
        <v>70</v>
      </c>
      <c r="D36" s="35">
        <v>0.01</v>
      </c>
      <c r="E36" s="35">
        <v>0.01</v>
      </c>
      <c r="F36" s="35">
        <v>0.01</v>
      </c>
      <c r="G36" s="35">
        <f>+F36</f>
        <v>0.01</v>
      </c>
      <c r="H36" s="35">
        <v>0.01</v>
      </c>
      <c r="I36" s="35">
        <v>0.01</v>
      </c>
      <c r="J36" s="35">
        <v>0.01</v>
      </c>
      <c r="K36" s="35">
        <v>0.01</v>
      </c>
      <c r="L36" s="27">
        <v>0.01</v>
      </c>
      <c r="M36" s="27">
        <v>0.01</v>
      </c>
      <c r="N36" s="27">
        <v>0.01</v>
      </c>
      <c r="O36" s="58" t="s">
        <v>85</v>
      </c>
      <c r="P36" s="47" t="s">
        <v>138</v>
      </c>
      <c r="Q36" s="109"/>
      <c r="S36" s="79"/>
      <c r="T36" s="79"/>
      <c r="U36" s="79"/>
      <c r="V36" s="79"/>
    </row>
    <row r="37" spans="1:17" ht="15.75">
      <c r="A37" s="104"/>
      <c r="B37" s="21" t="s">
        <v>5</v>
      </c>
      <c r="C37" s="24"/>
      <c r="D37" s="37">
        <f>+D36</f>
        <v>0.01</v>
      </c>
      <c r="E37" s="37">
        <f>+E36</f>
        <v>0.01</v>
      </c>
      <c r="F37" s="37">
        <f aca="true" t="shared" si="8" ref="F37:N37">+SUM(F36:F36)</f>
        <v>0.01</v>
      </c>
      <c r="G37" s="37">
        <f t="shared" si="8"/>
        <v>0.01</v>
      </c>
      <c r="H37" s="37">
        <f t="shared" si="8"/>
        <v>0.01</v>
      </c>
      <c r="I37" s="37">
        <f t="shared" si="8"/>
        <v>0.01</v>
      </c>
      <c r="J37" s="37">
        <f t="shared" si="8"/>
        <v>0.01</v>
      </c>
      <c r="K37" s="37">
        <f t="shared" si="8"/>
        <v>0.01</v>
      </c>
      <c r="L37" s="37">
        <f t="shared" si="8"/>
        <v>0.01</v>
      </c>
      <c r="M37" s="37">
        <f t="shared" si="8"/>
        <v>0.01</v>
      </c>
      <c r="N37" s="37">
        <f t="shared" si="8"/>
        <v>0.01</v>
      </c>
      <c r="O37" s="42"/>
      <c r="P37" s="44"/>
      <c r="Q37" s="109"/>
    </row>
    <row r="38" spans="1:17" ht="105">
      <c r="A38" s="104"/>
      <c r="B38" s="72" t="s">
        <v>93</v>
      </c>
      <c r="C38" s="23" t="s">
        <v>71</v>
      </c>
      <c r="D38" s="35">
        <v>0.01</v>
      </c>
      <c r="E38" s="35">
        <v>0.01</v>
      </c>
      <c r="F38" s="35">
        <v>0.01</v>
      </c>
      <c r="G38" s="35">
        <f>+F38</f>
        <v>0.01</v>
      </c>
      <c r="H38" s="35">
        <v>0.01</v>
      </c>
      <c r="I38" s="35">
        <v>0.01</v>
      </c>
      <c r="J38" s="35">
        <v>0.01</v>
      </c>
      <c r="K38" s="35">
        <v>0.01</v>
      </c>
      <c r="L38" s="27">
        <v>0.01</v>
      </c>
      <c r="M38" s="27">
        <v>0.01</v>
      </c>
      <c r="N38" s="27">
        <v>0.01</v>
      </c>
      <c r="O38" s="47" t="s">
        <v>139</v>
      </c>
      <c r="P38" s="47" t="s">
        <v>115</v>
      </c>
      <c r="Q38" s="109"/>
    </row>
    <row r="39" spans="1:17" ht="15.75">
      <c r="A39" s="104"/>
      <c r="B39" s="21" t="s">
        <v>5</v>
      </c>
      <c r="C39" s="21"/>
      <c r="D39" s="37">
        <f>+D38</f>
        <v>0.01</v>
      </c>
      <c r="E39" s="37">
        <f>+E38</f>
        <v>0.01</v>
      </c>
      <c r="F39" s="37">
        <f aca="true" t="shared" si="9" ref="F39:N39">+SUM(F38:F38)</f>
        <v>0.01</v>
      </c>
      <c r="G39" s="37">
        <f t="shared" si="9"/>
        <v>0.01</v>
      </c>
      <c r="H39" s="37">
        <f t="shared" si="9"/>
        <v>0.01</v>
      </c>
      <c r="I39" s="37">
        <f t="shared" si="9"/>
        <v>0.01</v>
      </c>
      <c r="J39" s="37">
        <f t="shared" si="9"/>
        <v>0.01</v>
      </c>
      <c r="K39" s="37">
        <f t="shared" si="9"/>
        <v>0.01</v>
      </c>
      <c r="L39" s="37">
        <f t="shared" si="9"/>
        <v>0.01</v>
      </c>
      <c r="M39" s="37">
        <f t="shared" si="9"/>
        <v>0.01</v>
      </c>
      <c r="N39" s="37">
        <f t="shared" si="9"/>
        <v>0.01</v>
      </c>
      <c r="O39" s="42"/>
      <c r="P39" s="42"/>
      <c r="Q39" s="109"/>
    </row>
    <row r="40" spans="1:17" ht="15.75">
      <c r="A40" s="105"/>
      <c r="B40" s="22" t="s">
        <v>6</v>
      </c>
      <c r="C40" s="25"/>
      <c r="D40" s="40">
        <f aca="true" t="shared" si="10" ref="D40:N40">+D39+D37+D35+D33+D28+D24+D21+D16+D10+D6</f>
        <v>0.23</v>
      </c>
      <c r="E40" s="40">
        <f t="shared" si="10"/>
        <v>0.1976470588235294</v>
      </c>
      <c r="F40" s="40">
        <f t="shared" si="10"/>
        <v>0.18</v>
      </c>
      <c r="G40" s="40">
        <f t="shared" si="10"/>
        <v>0.2123529411764706</v>
      </c>
      <c r="H40" s="40">
        <f t="shared" si="10"/>
        <v>0.1861990950226244</v>
      </c>
      <c r="I40" s="40">
        <f t="shared" si="10"/>
        <v>0.43</v>
      </c>
      <c r="J40" s="40">
        <f t="shared" si="10"/>
        <v>0.45615384615384613</v>
      </c>
      <c r="K40" s="40">
        <f t="shared" si="10"/>
        <v>0.4556073755656108</v>
      </c>
      <c r="L40" s="40">
        <f t="shared" si="10"/>
        <v>0.16</v>
      </c>
      <c r="M40" s="40">
        <f t="shared" si="10"/>
        <v>0.16057</v>
      </c>
      <c r="N40" s="40">
        <f t="shared" si="10"/>
        <v>0.16</v>
      </c>
      <c r="O40" s="76"/>
      <c r="P40" s="42"/>
      <c r="Q40" s="110"/>
    </row>
    <row r="41" spans="1:17" ht="75">
      <c r="A41" s="103" t="str">
        <f>+1!A5</f>
        <v>Realizar las Acciones para la Implementación de las Políticas de Gestión y Desempeño de la SDS.</v>
      </c>
      <c r="B41" s="122" t="s">
        <v>94</v>
      </c>
      <c r="C41" s="26" t="s">
        <v>95</v>
      </c>
      <c r="D41" s="27">
        <v>0.1</v>
      </c>
      <c r="E41" s="27">
        <v>0.09</v>
      </c>
      <c r="F41" s="27"/>
      <c r="G41" s="48">
        <v>0.01</v>
      </c>
      <c r="H41" s="48">
        <v>0.008</v>
      </c>
      <c r="I41" s="48"/>
      <c r="J41" s="63">
        <v>0.002</v>
      </c>
      <c r="K41" s="35">
        <v>0</v>
      </c>
      <c r="L41" s="48">
        <v>0</v>
      </c>
      <c r="M41" s="63">
        <f>0.2%+L41</f>
        <v>0.002</v>
      </c>
      <c r="N41" s="63">
        <v>0.002</v>
      </c>
      <c r="O41" s="47" t="s">
        <v>116</v>
      </c>
      <c r="P41" s="47" t="s">
        <v>141</v>
      </c>
      <c r="Q41" s="108" t="s">
        <v>125</v>
      </c>
    </row>
    <row r="42" spans="1:17" ht="30">
      <c r="A42" s="104"/>
      <c r="B42" s="123"/>
      <c r="C42" s="26" t="s">
        <v>84</v>
      </c>
      <c r="D42" s="27">
        <v>0.05</v>
      </c>
      <c r="E42" s="27">
        <v>0.04</v>
      </c>
      <c r="F42" s="27"/>
      <c r="G42" s="48">
        <v>0.01</v>
      </c>
      <c r="H42" s="48">
        <v>0.01</v>
      </c>
      <c r="I42" s="62"/>
      <c r="J42" s="62"/>
      <c r="K42" s="34"/>
      <c r="L42" s="34"/>
      <c r="M42" s="34"/>
      <c r="N42" s="34"/>
      <c r="O42" s="57"/>
      <c r="P42" s="57"/>
      <c r="Q42" s="109"/>
    </row>
    <row r="43" spans="1:17" ht="75">
      <c r="A43" s="104"/>
      <c r="B43" s="123"/>
      <c r="C43" s="26" t="s">
        <v>72</v>
      </c>
      <c r="D43" s="27"/>
      <c r="E43" s="27"/>
      <c r="F43" s="27">
        <v>0.1</v>
      </c>
      <c r="G43" s="63">
        <f>+F43</f>
        <v>0.1</v>
      </c>
      <c r="H43" s="48">
        <v>0</v>
      </c>
      <c r="I43" s="63"/>
      <c r="J43" s="63">
        <v>0.1</v>
      </c>
      <c r="K43" s="35">
        <v>0</v>
      </c>
      <c r="L43" s="48">
        <v>0</v>
      </c>
      <c r="M43" s="63">
        <f>10%+L43</f>
        <v>0.1</v>
      </c>
      <c r="N43" s="48">
        <v>0.1</v>
      </c>
      <c r="O43" s="47" t="s">
        <v>117</v>
      </c>
      <c r="P43" s="47" t="s">
        <v>141</v>
      </c>
      <c r="Q43" s="109"/>
    </row>
    <row r="44" spans="1:17" ht="60">
      <c r="A44" s="104"/>
      <c r="B44" s="123"/>
      <c r="C44" s="26" t="s">
        <v>73</v>
      </c>
      <c r="D44" s="27"/>
      <c r="E44" s="27"/>
      <c r="F44" s="27">
        <v>0.1</v>
      </c>
      <c r="G44" s="63">
        <f>+F44</f>
        <v>0.1</v>
      </c>
      <c r="H44" s="48">
        <v>0.04</v>
      </c>
      <c r="I44" s="63">
        <v>0.1</v>
      </c>
      <c r="J44" s="63">
        <v>0.16</v>
      </c>
      <c r="K44" s="35">
        <v>0</v>
      </c>
      <c r="L44" s="48">
        <v>0</v>
      </c>
      <c r="M44" s="63">
        <f>16%+L44</f>
        <v>0.16</v>
      </c>
      <c r="N44" s="48">
        <v>0.15</v>
      </c>
      <c r="O44" s="112" t="s">
        <v>124</v>
      </c>
      <c r="P44" s="47" t="s">
        <v>142</v>
      </c>
      <c r="Q44" s="109"/>
    </row>
    <row r="45" spans="1:17" s="68" customFormat="1" ht="60">
      <c r="A45" s="104"/>
      <c r="B45" s="124"/>
      <c r="C45" s="26" t="s">
        <v>74</v>
      </c>
      <c r="D45" s="27"/>
      <c r="E45" s="27"/>
      <c r="F45" s="27"/>
      <c r="G45" s="60"/>
      <c r="H45" s="63"/>
      <c r="I45" s="63">
        <v>0.05</v>
      </c>
      <c r="J45" s="63">
        <v>0.05</v>
      </c>
      <c r="K45" s="35">
        <v>0</v>
      </c>
      <c r="L45" s="48">
        <v>0</v>
      </c>
      <c r="M45" s="63">
        <f>5%+L45</f>
        <v>0.05</v>
      </c>
      <c r="N45" s="48">
        <v>0.04</v>
      </c>
      <c r="O45" s="114"/>
      <c r="P45" s="47" t="s">
        <v>142</v>
      </c>
      <c r="Q45" s="109"/>
    </row>
    <row r="46" spans="1:17" ht="15.75">
      <c r="A46" s="104"/>
      <c r="B46" s="21" t="s">
        <v>5</v>
      </c>
      <c r="C46" s="24"/>
      <c r="D46" s="28">
        <f aca="true" t="shared" si="11" ref="D46:N46">+SUM(D41:D45)</f>
        <v>0.15000000000000002</v>
      </c>
      <c r="E46" s="28">
        <f t="shared" si="11"/>
        <v>0.13</v>
      </c>
      <c r="F46" s="28">
        <f t="shared" si="11"/>
        <v>0.2</v>
      </c>
      <c r="G46" s="28">
        <f t="shared" si="11"/>
        <v>0.22000000000000003</v>
      </c>
      <c r="H46" s="28">
        <f t="shared" si="11"/>
        <v>0.058</v>
      </c>
      <c r="I46" s="28">
        <f t="shared" si="11"/>
        <v>0.15000000000000002</v>
      </c>
      <c r="J46" s="28">
        <f t="shared" si="11"/>
        <v>0.312</v>
      </c>
      <c r="K46" s="28">
        <f t="shared" si="11"/>
        <v>0</v>
      </c>
      <c r="L46" s="28">
        <f t="shared" si="11"/>
        <v>0</v>
      </c>
      <c r="M46" s="28">
        <f t="shared" si="11"/>
        <v>0.312</v>
      </c>
      <c r="N46" s="28">
        <f t="shared" si="11"/>
        <v>0.292</v>
      </c>
      <c r="O46" s="58"/>
      <c r="P46" s="58"/>
      <c r="Q46" s="109"/>
    </row>
    <row r="47" spans="1:17" ht="110.25" customHeight="1">
      <c r="A47" s="104"/>
      <c r="B47" s="115" t="s">
        <v>96</v>
      </c>
      <c r="C47" s="26" t="s">
        <v>97</v>
      </c>
      <c r="D47" s="27"/>
      <c r="E47" s="61"/>
      <c r="F47" s="27">
        <v>0.09</v>
      </c>
      <c r="G47" s="27">
        <f>+F47</f>
        <v>0.09</v>
      </c>
      <c r="H47" s="27">
        <v>0.07</v>
      </c>
      <c r="I47" s="27"/>
      <c r="J47" s="27">
        <v>0.02</v>
      </c>
      <c r="K47" s="35">
        <v>0.02</v>
      </c>
      <c r="L47" s="34"/>
      <c r="M47" s="34"/>
      <c r="N47" s="34"/>
      <c r="O47" s="57"/>
      <c r="P47" s="57"/>
      <c r="Q47" s="109"/>
    </row>
    <row r="48" spans="1:17" s="68" customFormat="1" ht="81.75" customHeight="1">
      <c r="A48" s="104"/>
      <c r="B48" s="115"/>
      <c r="C48" s="26" t="s">
        <v>98</v>
      </c>
      <c r="D48" s="27"/>
      <c r="E48" s="61"/>
      <c r="F48" s="27"/>
      <c r="G48" s="27"/>
      <c r="H48" s="27"/>
      <c r="I48" s="27">
        <v>0.1</v>
      </c>
      <c r="J48" s="27">
        <v>0.1</v>
      </c>
      <c r="K48" s="35">
        <v>0</v>
      </c>
      <c r="L48" s="61"/>
      <c r="M48" s="27">
        <f>10%+L48</f>
        <v>0.1</v>
      </c>
      <c r="N48" s="83">
        <v>0.075</v>
      </c>
      <c r="O48" s="47" t="s">
        <v>119</v>
      </c>
      <c r="P48" s="47" t="s">
        <v>141</v>
      </c>
      <c r="Q48" s="109"/>
    </row>
    <row r="49" spans="1:17" ht="15.75">
      <c r="A49" s="104"/>
      <c r="B49" s="21" t="s">
        <v>5</v>
      </c>
      <c r="C49" s="21"/>
      <c r="D49" s="28">
        <f aca="true" t="shared" si="12" ref="D49:N49">+SUM(D47:D48)</f>
        <v>0</v>
      </c>
      <c r="E49" s="28">
        <f t="shared" si="12"/>
        <v>0</v>
      </c>
      <c r="F49" s="28">
        <f t="shared" si="12"/>
        <v>0.09</v>
      </c>
      <c r="G49" s="28">
        <f t="shared" si="12"/>
        <v>0.09</v>
      </c>
      <c r="H49" s="28">
        <f t="shared" si="12"/>
        <v>0.07</v>
      </c>
      <c r="I49" s="28">
        <f t="shared" si="12"/>
        <v>0.1</v>
      </c>
      <c r="J49" s="28">
        <f t="shared" si="12"/>
        <v>0.12000000000000001</v>
      </c>
      <c r="K49" s="28">
        <f t="shared" si="12"/>
        <v>0.02</v>
      </c>
      <c r="L49" s="28">
        <f t="shared" si="12"/>
        <v>0</v>
      </c>
      <c r="M49" s="28">
        <f t="shared" si="12"/>
        <v>0.1</v>
      </c>
      <c r="N49" s="28">
        <f t="shared" si="12"/>
        <v>0.075</v>
      </c>
      <c r="O49" s="42"/>
      <c r="P49" s="42"/>
      <c r="Q49" s="109"/>
    </row>
    <row r="50" spans="1:17" ht="45">
      <c r="A50" s="104"/>
      <c r="B50" s="115" t="s">
        <v>47</v>
      </c>
      <c r="C50" s="26" t="s">
        <v>75</v>
      </c>
      <c r="D50" s="27">
        <v>0.1</v>
      </c>
      <c r="E50" s="27">
        <v>0.09</v>
      </c>
      <c r="F50" s="27"/>
      <c r="G50" s="48">
        <v>0.01</v>
      </c>
      <c r="H50" s="48">
        <v>0.01</v>
      </c>
      <c r="I50" s="62"/>
      <c r="J50" s="62"/>
      <c r="K50" s="34"/>
      <c r="L50" s="30"/>
      <c r="M50" s="30"/>
      <c r="N50" s="34"/>
      <c r="O50" s="57"/>
      <c r="P50" s="57"/>
      <c r="Q50" s="109"/>
    </row>
    <row r="51" spans="1:17" ht="75" customHeight="1">
      <c r="A51" s="104"/>
      <c r="B51" s="115"/>
      <c r="C51" s="26" t="s">
        <v>76</v>
      </c>
      <c r="D51" s="27">
        <v>0.03</v>
      </c>
      <c r="E51" s="27">
        <v>0.03</v>
      </c>
      <c r="F51" s="27">
        <v>0.03</v>
      </c>
      <c r="G51" s="27">
        <f>+F51</f>
        <v>0.03</v>
      </c>
      <c r="H51" s="27">
        <v>0.03</v>
      </c>
      <c r="I51" s="27">
        <v>0.03</v>
      </c>
      <c r="J51" s="27">
        <v>0.03</v>
      </c>
      <c r="K51" s="27">
        <v>0.03</v>
      </c>
      <c r="L51" s="27">
        <v>0.03</v>
      </c>
      <c r="M51" s="27">
        <v>0.03</v>
      </c>
      <c r="N51" s="27">
        <v>0.03</v>
      </c>
      <c r="O51" s="47" t="s">
        <v>120</v>
      </c>
      <c r="P51" s="47" t="s">
        <v>143</v>
      </c>
      <c r="Q51" s="109"/>
    </row>
    <row r="52" spans="1:17" ht="75">
      <c r="A52" s="104"/>
      <c r="B52" s="115"/>
      <c r="C52" s="26" t="s">
        <v>77</v>
      </c>
      <c r="D52" s="30"/>
      <c r="E52" s="30"/>
      <c r="F52" s="27">
        <v>0.03</v>
      </c>
      <c r="G52" s="27">
        <f>+F52</f>
        <v>0.03</v>
      </c>
      <c r="H52" s="27">
        <v>0.03</v>
      </c>
      <c r="I52" s="27">
        <v>0.03</v>
      </c>
      <c r="J52" s="27">
        <v>0.03</v>
      </c>
      <c r="K52" s="27">
        <v>0.03</v>
      </c>
      <c r="L52" s="27">
        <v>0.03</v>
      </c>
      <c r="M52" s="27">
        <v>0.03</v>
      </c>
      <c r="N52" s="27">
        <v>0.03</v>
      </c>
      <c r="O52" s="47" t="s">
        <v>145</v>
      </c>
      <c r="P52" s="47" t="s">
        <v>144</v>
      </c>
      <c r="Q52" s="109"/>
    </row>
    <row r="53" spans="1:17" ht="15.75">
      <c r="A53" s="104"/>
      <c r="B53" s="21" t="s">
        <v>5</v>
      </c>
      <c r="C53" s="21"/>
      <c r="D53" s="28">
        <f aca="true" t="shared" si="13" ref="D53:J53">+SUM(D50:D52)</f>
        <v>0.13</v>
      </c>
      <c r="E53" s="28">
        <f t="shared" si="13"/>
        <v>0.12</v>
      </c>
      <c r="F53" s="28">
        <f t="shared" si="13"/>
        <v>0.06</v>
      </c>
      <c r="G53" s="28">
        <f t="shared" si="13"/>
        <v>0.07</v>
      </c>
      <c r="H53" s="28">
        <f t="shared" si="13"/>
        <v>0.07</v>
      </c>
      <c r="I53" s="28">
        <f t="shared" si="13"/>
        <v>0.06</v>
      </c>
      <c r="J53" s="28">
        <f t="shared" si="13"/>
        <v>0.06</v>
      </c>
      <c r="K53" s="28">
        <f>+SUM(K50:K52)</f>
        <v>0.06</v>
      </c>
      <c r="L53" s="28">
        <f>+SUM(L50:L52)</f>
        <v>0.06</v>
      </c>
      <c r="M53" s="28">
        <f>+SUM(M50:M52)</f>
        <v>0.06</v>
      </c>
      <c r="N53" s="28">
        <f>+SUM(N50:N52)</f>
        <v>0.06</v>
      </c>
      <c r="O53" s="42"/>
      <c r="P53" s="42"/>
      <c r="Q53" s="109"/>
    </row>
    <row r="54" spans="1:17" ht="15.75">
      <c r="A54" s="105"/>
      <c r="B54" s="22" t="s">
        <v>6</v>
      </c>
      <c r="C54" s="25"/>
      <c r="D54" s="29">
        <f aca="true" t="shared" si="14" ref="D54:J54">+D53+D49+D46</f>
        <v>0.28</v>
      </c>
      <c r="E54" s="29">
        <f t="shared" si="14"/>
        <v>0.25</v>
      </c>
      <c r="F54" s="29">
        <f t="shared" si="14"/>
        <v>0.35</v>
      </c>
      <c r="G54" s="29">
        <f t="shared" si="14"/>
        <v>0.38</v>
      </c>
      <c r="H54" s="29">
        <f t="shared" si="14"/>
        <v>0.198</v>
      </c>
      <c r="I54" s="29">
        <f t="shared" si="14"/>
        <v>0.31000000000000005</v>
      </c>
      <c r="J54" s="78">
        <f t="shared" si="14"/>
        <v>0.492</v>
      </c>
      <c r="K54" s="29">
        <f>+K53+K49+K46</f>
        <v>0.08</v>
      </c>
      <c r="L54" s="29">
        <f>+L53+L49+L46</f>
        <v>0.06</v>
      </c>
      <c r="M54" s="78">
        <f>+M53+M49+M46</f>
        <v>0.472</v>
      </c>
      <c r="N54" s="29">
        <f>+N53+N49+N46</f>
        <v>0.427</v>
      </c>
      <c r="O54" s="42"/>
      <c r="P54" s="42"/>
      <c r="Q54" s="110"/>
    </row>
    <row r="55" spans="1:17" ht="42.75" customHeight="1">
      <c r="A55" s="103" t="str">
        <f>+1!A6</f>
        <v>Realizar las acciones para el desarrollo de los componentes deTransparencia, acceso a la información y lucha contra la corrupción.</v>
      </c>
      <c r="B55" s="118" t="s">
        <v>99</v>
      </c>
      <c r="C55" s="23" t="s">
        <v>78</v>
      </c>
      <c r="D55" s="27">
        <v>0.1</v>
      </c>
      <c r="E55" s="27">
        <v>0.1</v>
      </c>
      <c r="F55" s="30"/>
      <c r="G55" s="46"/>
      <c r="H55" s="34"/>
      <c r="I55" s="34"/>
      <c r="J55" s="34"/>
      <c r="K55" s="34"/>
      <c r="L55" s="34"/>
      <c r="M55" s="34"/>
      <c r="N55" s="34"/>
      <c r="O55" s="57"/>
      <c r="P55" s="57"/>
      <c r="Q55" s="119" t="s">
        <v>126</v>
      </c>
    </row>
    <row r="56" spans="1:17" ht="83.25" customHeight="1">
      <c r="A56" s="104"/>
      <c r="B56" s="118"/>
      <c r="C56" s="55" t="s">
        <v>79</v>
      </c>
      <c r="D56" s="27">
        <v>0.1</v>
      </c>
      <c r="E56" s="27">
        <v>0.1</v>
      </c>
      <c r="F56" s="27">
        <v>0.1</v>
      </c>
      <c r="G56" s="48">
        <f>+F56</f>
        <v>0.1</v>
      </c>
      <c r="H56" s="27">
        <v>0.1</v>
      </c>
      <c r="I56" s="27">
        <v>0.1</v>
      </c>
      <c r="J56" s="8"/>
      <c r="K56" s="27">
        <v>0.1</v>
      </c>
      <c r="L56" s="27">
        <v>0.1</v>
      </c>
      <c r="M56" s="27">
        <v>0.1</v>
      </c>
      <c r="N56" s="27">
        <v>0.1</v>
      </c>
      <c r="O56" s="47" t="s">
        <v>118</v>
      </c>
      <c r="P56" s="47" t="s">
        <v>146</v>
      </c>
      <c r="Q56" s="120"/>
    </row>
    <row r="57" spans="1:17" ht="15.75">
      <c r="A57" s="104"/>
      <c r="B57" s="21" t="s">
        <v>5</v>
      </c>
      <c r="C57" s="24"/>
      <c r="D57" s="28">
        <f aca="true" t="shared" si="15" ref="D57:N57">+SUM(D55:D56)</f>
        <v>0.2</v>
      </c>
      <c r="E57" s="28">
        <f t="shared" si="15"/>
        <v>0.2</v>
      </c>
      <c r="F57" s="28">
        <f t="shared" si="15"/>
        <v>0.1</v>
      </c>
      <c r="G57" s="28">
        <f t="shared" si="15"/>
        <v>0.1</v>
      </c>
      <c r="H57" s="28">
        <f t="shared" si="15"/>
        <v>0.1</v>
      </c>
      <c r="I57" s="28">
        <f t="shared" si="15"/>
        <v>0.1</v>
      </c>
      <c r="J57" s="28">
        <f t="shared" si="15"/>
        <v>0</v>
      </c>
      <c r="K57" s="28">
        <f t="shared" si="15"/>
        <v>0.1</v>
      </c>
      <c r="L57" s="28">
        <f t="shared" si="15"/>
        <v>0.1</v>
      </c>
      <c r="M57" s="28">
        <f t="shared" si="15"/>
        <v>0.1</v>
      </c>
      <c r="N57" s="28">
        <f t="shared" si="15"/>
        <v>0.1</v>
      </c>
      <c r="O57" s="44"/>
      <c r="P57" s="44"/>
      <c r="Q57" s="120"/>
    </row>
    <row r="58" spans="1:17" ht="75" customHeight="1">
      <c r="A58" s="104"/>
      <c r="B58" s="111" t="s">
        <v>48</v>
      </c>
      <c r="C58" s="55" t="s">
        <v>80</v>
      </c>
      <c r="D58" s="27">
        <v>0.1</v>
      </c>
      <c r="E58" s="27">
        <v>0.09</v>
      </c>
      <c r="F58" s="27"/>
      <c r="G58" s="49">
        <v>0.01</v>
      </c>
      <c r="H58" s="49">
        <v>0.01</v>
      </c>
      <c r="I58" s="71"/>
      <c r="J58" s="71"/>
      <c r="K58" s="32"/>
      <c r="L58" s="32"/>
      <c r="M58" s="32"/>
      <c r="N58" s="32"/>
      <c r="O58" s="57" t="s">
        <v>86</v>
      </c>
      <c r="P58" s="57" t="s">
        <v>121</v>
      </c>
      <c r="Q58" s="120"/>
    </row>
    <row r="59" spans="1:17" ht="91.5" customHeight="1">
      <c r="A59" s="104"/>
      <c r="B59" s="111"/>
      <c r="C59" s="23" t="s">
        <v>81</v>
      </c>
      <c r="D59" s="27">
        <v>0.08</v>
      </c>
      <c r="E59" s="27">
        <v>0.08</v>
      </c>
      <c r="F59" s="27">
        <v>0.08</v>
      </c>
      <c r="G59" s="49">
        <f>+F59</f>
        <v>0.08</v>
      </c>
      <c r="H59" s="49">
        <v>0.08</v>
      </c>
      <c r="I59" s="49">
        <v>0.08</v>
      </c>
      <c r="J59" s="49"/>
      <c r="K59" s="49">
        <v>0.08</v>
      </c>
      <c r="L59" s="27">
        <v>0.08</v>
      </c>
      <c r="M59" s="27">
        <v>0.08</v>
      </c>
      <c r="N59" s="27">
        <v>0.08</v>
      </c>
      <c r="O59" s="47" t="s">
        <v>87</v>
      </c>
      <c r="P59" s="47" t="s">
        <v>122</v>
      </c>
      <c r="Q59" s="120"/>
    </row>
    <row r="60" spans="1:17" ht="60">
      <c r="A60" s="104"/>
      <c r="B60" s="111"/>
      <c r="C60" s="23" t="s">
        <v>82</v>
      </c>
      <c r="D60" s="27">
        <v>0.02</v>
      </c>
      <c r="E60" s="27">
        <v>0.02</v>
      </c>
      <c r="F60" s="27">
        <v>0.02</v>
      </c>
      <c r="G60" s="49">
        <f>+F60</f>
        <v>0.02</v>
      </c>
      <c r="H60" s="49">
        <v>0.02</v>
      </c>
      <c r="I60" s="49">
        <v>0.02</v>
      </c>
      <c r="J60" s="49"/>
      <c r="K60" s="49">
        <v>0.02</v>
      </c>
      <c r="L60" s="27">
        <v>0.02</v>
      </c>
      <c r="M60" s="27">
        <v>0.02</v>
      </c>
      <c r="N60" s="27">
        <v>0.02</v>
      </c>
      <c r="O60" s="47" t="s">
        <v>147</v>
      </c>
      <c r="P60" s="47" t="s">
        <v>148</v>
      </c>
      <c r="Q60" s="120"/>
    </row>
    <row r="61" spans="1:17" ht="15.75">
      <c r="A61" s="104"/>
      <c r="B61" s="21" t="s">
        <v>5</v>
      </c>
      <c r="C61" s="21"/>
      <c r="D61" s="28">
        <f aca="true" t="shared" si="16" ref="D61:J61">+SUM(D58:D60)</f>
        <v>0.19999999999999998</v>
      </c>
      <c r="E61" s="28">
        <f t="shared" si="16"/>
        <v>0.18999999999999997</v>
      </c>
      <c r="F61" s="28">
        <f t="shared" si="16"/>
        <v>0.1</v>
      </c>
      <c r="G61" s="28">
        <f t="shared" si="16"/>
        <v>0.11</v>
      </c>
      <c r="H61" s="28">
        <f t="shared" si="16"/>
        <v>0.11</v>
      </c>
      <c r="I61" s="28">
        <f t="shared" si="16"/>
        <v>0.1</v>
      </c>
      <c r="J61" s="28">
        <f t="shared" si="16"/>
        <v>0</v>
      </c>
      <c r="K61" s="28">
        <f>+SUM(K58:K60)</f>
        <v>0.1</v>
      </c>
      <c r="L61" s="28">
        <f>+SUM(L58:L60)</f>
        <v>0.1</v>
      </c>
      <c r="M61" s="28">
        <f>+SUM(M58:M60)</f>
        <v>0.1</v>
      </c>
      <c r="N61" s="28">
        <f>+SUM(N58:N60)</f>
        <v>0.1</v>
      </c>
      <c r="O61" s="44"/>
      <c r="P61" s="44"/>
      <c r="Q61" s="120"/>
    </row>
    <row r="62" spans="1:17" ht="15.75">
      <c r="A62" s="105"/>
      <c r="B62" s="22" t="s">
        <v>6</v>
      </c>
      <c r="C62" s="25"/>
      <c r="D62" s="29">
        <f aca="true" t="shared" si="17" ref="D62:J62">+D61+D57</f>
        <v>0.4</v>
      </c>
      <c r="E62" s="29">
        <f t="shared" si="17"/>
        <v>0.39</v>
      </c>
      <c r="F62" s="29">
        <f t="shared" si="17"/>
        <v>0.2</v>
      </c>
      <c r="G62" s="29">
        <f t="shared" si="17"/>
        <v>0.21000000000000002</v>
      </c>
      <c r="H62" s="29">
        <f t="shared" si="17"/>
        <v>0.21000000000000002</v>
      </c>
      <c r="I62" s="29">
        <f t="shared" si="17"/>
        <v>0.2</v>
      </c>
      <c r="J62" s="29">
        <f t="shared" si="17"/>
        <v>0</v>
      </c>
      <c r="K62" s="29">
        <f>+K61+K57</f>
        <v>0.2</v>
      </c>
      <c r="L62" s="29">
        <f>+L61+L57</f>
        <v>0.2</v>
      </c>
      <c r="M62" s="29">
        <f>+M61+M57</f>
        <v>0.2</v>
      </c>
      <c r="N62" s="29">
        <f>+N61+N57</f>
        <v>0.2</v>
      </c>
      <c r="O62" s="44"/>
      <c r="P62" s="44"/>
      <c r="Q62" s="121"/>
    </row>
  </sheetData>
  <sheetProtection formatColumns="0" selectLockedCells="1" selectUnlockedCells="1"/>
  <mergeCells count="24">
    <mergeCell ref="A55:A62"/>
    <mergeCell ref="B55:B56"/>
    <mergeCell ref="Q55:Q62"/>
    <mergeCell ref="B58:B60"/>
    <mergeCell ref="B22:B23"/>
    <mergeCell ref="B25:B27"/>
    <mergeCell ref="B29:B32"/>
    <mergeCell ref="A41:A54"/>
    <mergeCell ref="B41:B45"/>
    <mergeCell ref="Q41:Q54"/>
    <mergeCell ref="B47:B48"/>
    <mergeCell ref="B50:B52"/>
    <mergeCell ref="B1:M1"/>
    <mergeCell ref="N1:P1"/>
    <mergeCell ref="B2:M2"/>
    <mergeCell ref="O2:Q2"/>
    <mergeCell ref="O44:O45"/>
    <mergeCell ref="A4:A40"/>
    <mergeCell ref="B4:B5"/>
    <mergeCell ref="Q4:Q40"/>
    <mergeCell ref="B7:B9"/>
    <mergeCell ref="B11:B15"/>
    <mergeCell ref="B17:B20"/>
    <mergeCell ref="P25:P27"/>
  </mergeCells>
  <printOptions/>
  <pageMargins left="0.7086614173228347" right="0.7086614173228347" top="0.7480314960629921" bottom="0.7480314960629921" header="0.31496062992125984" footer="0.31496062992125984"/>
  <pageSetup orientation="landscape" scale="24" r:id="rId4"/>
  <rowBreaks count="2" manualBreakCount="2">
    <brk id="14" max="16" man="1"/>
    <brk id="54" max="1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laforero</dc:creator>
  <cp:keywords/>
  <dc:description/>
  <cp:lastModifiedBy>Diaz Cardenas, Angel David</cp:lastModifiedBy>
  <cp:lastPrinted>2019-01-31T13:32:02Z</cp:lastPrinted>
  <dcterms:created xsi:type="dcterms:W3CDTF">2012-08-13T16:12:09Z</dcterms:created>
  <dcterms:modified xsi:type="dcterms:W3CDTF">2021-01-25T12:47:09Z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