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7315" windowHeight="13800" firstSheet="1" activeTab="1"/>
  </bookViews>
  <sheets>
    <sheet name="para el informe de gestión" sheetId="1" state="hidden" r:id="rId1"/>
    <sheet name="FORMULACIÓN PGDI - I" sheetId="2" r:id="rId2"/>
    <sheet name="FORMULACIÓN PGDI - III." sheetId="3" r:id="rId3"/>
  </sheets>
  <definedNames>
    <definedName name="_xlnm.Print_Area" localSheetId="1">'FORMULACIÓN PGDI - I'!$A$1:$R$13</definedName>
    <definedName name="_xlnm.Print_Area" localSheetId="2">'FORMULACIÓN PGDI - III.'!$A$1:$R$92</definedName>
    <definedName name="_xlnm.Print_Area" localSheetId="0">'para el informe de gestión'!$A$1:$Q$14</definedName>
  </definedNames>
  <calcPr fullCalcOnLoad="1"/>
</workbook>
</file>

<file path=xl/comments3.xml><?xml version="1.0" encoding="utf-8"?>
<comments xmlns="http://schemas.openxmlformats.org/spreadsheetml/2006/main">
  <authors>
    <author>Chaparro Ariza, Wilson Augusto</author>
    <author>Polania Alvarez, Nelly Marcela</author>
  </authors>
  <commentList>
    <comment ref="A56" authorId="0">
      <text>
        <r>
          <rPr>
            <b/>
            <sz val="9"/>
            <rFont val="Tahoma"/>
            <family val="2"/>
          </rPr>
          <t>Chaparro Ariza, Wilson Augusto:</t>
        </r>
        <r>
          <rPr>
            <sz val="9"/>
            <rFont val="Tahoma"/>
            <family val="2"/>
          </rPr>
          <t xml:space="preserve">
Conforme a orientaciones DPIyC, este tema no aplica a procesos estratégicos, por eso no se asignó ponderación .
</t>
        </r>
      </text>
    </comment>
    <comment ref="S8" authorId="1">
      <text>
        <r>
          <rPr>
            <b/>
            <sz val="9"/>
            <rFont val="Tahoma"/>
            <family val="2"/>
          </rPr>
          <t>Polania Alvarez, Nelly Marcela:</t>
        </r>
        <r>
          <rPr>
            <sz val="9"/>
            <rFont val="Tahoma"/>
            <family val="2"/>
          </rPr>
          <t xml:space="preserve">
Por favor incluir a Bibian en el listado de responsables
</t>
        </r>
      </text>
    </comment>
  </commentList>
</comments>
</file>

<file path=xl/sharedStrings.xml><?xml version="1.0" encoding="utf-8"?>
<sst xmlns="http://schemas.openxmlformats.org/spreadsheetml/2006/main" count="363" uniqueCount="288">
  <si>
    <t>Evaluación, seguimiento y control a la gestión</t>
  </si>
  <si>
    <t xml:space="preserve">Gestión jurídica </t>
  </si>
  <si>
    <t>ESC</t>
  </si>
  <si>
    <t>JUR</t>
  </si>
  <si>
    <t>ACTIVIDADES</t>
  </si>
  <si>
    <t>SUBTOTAL</t>
  </si>
  <si>
    <t>TOTAL</t>
  </si>
  <si>
    <t>Ejecutado
Año(%)</t>
  </si>
  <si>
    <t>Programado
1er trimestre(%)</t>
  </si>
  <si>
    <t>Ejecutado
1er trimestre(%)</t>
  </si>
  <si>
    <t>METAS</t>
  </si>
  <si>
    <t>SUBACTIVIDADES</t>
  </si>
  <si>
    <t>ANALISIS DE LA META</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</si>
  <si>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</si>
  <si>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</si>
  <si>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</si>
  <si>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</si>
  <si>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</si>
  <si>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</si>
  <si>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4to trimestre</t>
  </si>
  <si>
    <t>Reprogramado
4to  trimestre(%)
=programado año - suma ejecutados</t>
  </si>
  <si>
    <t>DIRECCIÓN U OFICINA:</t>
  </si>
  <si>
    <t>PERIODO DE REPORTE:</t>
  </si>
  <si>
    <t>DIRECCIÓN DE PLANEACIÓN INSTITUCIONAL Y CALIDAD
SISTEMA INTEGRADO DE GESTIÓN
CONTROL DOCUMENTAL
REPORTE  PLAN OPERATIVO ANUAL (POA)
Codigo: SDS-PYC-FT-023-V.5</t>
  </si>
  <si>
    <t>Elaborado por: Alvaro Augusto Amado C
Revisado por: Oscar Ramiro Reyes Muñoz
Aprobado por: Sonia Luz Florez Gutierrez</t>
  </si>
  <si>
    <t>EVIDENCIAS PRESENTADAS
(Documento y/o Ruta)</t>
  </si>
  <si>
    <t xml:space="preserve">1.2.1. Ejecutar el plan de monitoreo  a la implementación del Programa de reorganización, rediseño y modernización de la Red Pública - RISS en cada una de las Subredes Integradas de Servicios de Salud. para cada uno de los componentes de la gestión.
</t>
  </si>
  <si>
    <t xml:space="preserve">1.2.2. Realizar la gestión integral de convenios interadministrativos requeridos por las SISS ESE en el marco de la implementación del Modelo AIS, desde la identificación de necesidades hasta la liquidación de dichos convenios en el marco de la supervisión delegada.   </t>
  </si>
  <si>
    <t>2.1.  Realizar seguimiento y evaluación de los servicios ambulatorios (CAPS) en las 4 Subredes Integradas de Servicios de Salud</t>
  </si>
  <si>
    <t>2.1.1. Realizar visitas técnicas y de apoyo a la gestión en las Empresas Sociales del Estado Adscritas a la Secretaría Distrital de Salud para verificar el avance de la implementación de las estrategias formuladas para la consolidación de los CAPS (convenios, acciones o planes de mejora, etc.).</t>
  </si>
  <si>
    <t>2.2. Gestionar la continuidad del  Sistema de agendamiento de citas para los CAPS en las 4 subredes integradas de servicios de salud.</t>
  </si>
  <si>
    <t xml:space="preserve">2.2.1 Hacer seguimiento y retroalimentación a cada una de las SISS ESE frente  a la administración de las agendas de citas para los CAPS en consultas médicas de especialidades básicas, de las cuatro (4) SISS ESE.
</t>
  </si>
  <si>
    <t xml:space="preserve">3.1. Realizar seguimiento y evaluación de los servicios  de urgencias,  hospitalarios y complementarios en las Subredes Integradas de Servicios de Salud. </t>
  </si>
  <si>
    <t>3.1.1. Realizar visitas técnicas y de apoyo a la gestión en las Empresas Sociales del Estado Adscritas a la Secretaría Distrital de Salud para verificar el avance de la implementación de las estrategias formuladas para disminuir a menos del 95% los porcentajes promedio de ocupación de los servicios de urgencias (convenios, acciones o planes de mejora, etc.).</t>
  </si>
  <si>
    <t>4.1. Asesoría y Asistencia  técnica a las Subredes Integradas de Servicios de Salud en la fase de preparación para la postulación de la acreditación.</t>
  </si>
  <si>
    <t>4.1.1. Asesoría y Asistencia  técnica a las Subredes Integradas de Servicios de Salud en la fase de preparación para la postulación de la acreditación y cumplimiento de estándares de habilitación.</t>
  </si>
  <si>
    <t>4.1.2. Seguimiento a la  implementación de estrategias para   fortalecer el ciclo de atención en las Subredes Integradas de Servicios de Salud.</t>
  </si>
  <si>
    <t>5.1. Monitorear el cumplimiento de los estándares de  habilitación  y acreditación  en las Subredes Integradas de Servicios de Salud</t>
  </si>
  <si>
    <t>5.1.1. Implementación de un sistema de mejoramiento continuo de la calidad con énfasis en la seguridad del paciente y la acreditación en salud</t>
  </si>
  <si>
    <t>5.1.2. Monitorear el cumplimiento de los estándares de  habilitación  y acreditación, en el marco de la implementación de estrategias para   fortalecer el ciclo de atención en las Subredes Integradas de Servicios de Salud</t>
  </si>
  <si>
    <t>6.1. Ajuste e implementación del plan de monitoreo y evaluación del Nuevo Modelo de Remuneración</t>
  </si>
  <si>
    <t>6.1.1. Ajustar el Plan de monitoreo y evaluación del  Nuevo Modelo de Remuneración, conforme a los cambios e el comportamiento de variables críticas. (Incluye acciones de socialización de ajustes).</t>
  </si>
  <si>
    <t>6.1.2. Implementar el Plan de Monitoreo y evaluación del modelo en las cuatro (4) Subredes y Capital Salud , a partir de los indicadores contemplados en el Plan de Monitoreo del NMR versión diciembre 2018.</t>
  </si>
  <si>
    <t>6.1.3. Realizar acciones de asesoría y  asistencia técnica en la elaboración y ejecución de planes de mejora continua derivados del resultado de línea de base  Monitoreo de la implementación del Modelo.</t>
  </si>
  <si>
    <t>7.1.  Seguimiento y evaluación Financiera, Técnica y Administrativa a la Operación de la EAGAT</t>
  </si>
  <si>
    <t>7.1.1. Seguimiento y evaluación Financiera, Técnica y Administrativa a la Operación de la EAGAT</t>
  </si>
  <si>
    <t>8.2. Implementar acciones que contribuyan a la política de mejora normativa.</t>
  </si>
  <si>
    <t>Normograma proceso planeación y gestión sectorial actualizado.
Matriz de cumplimiento legal proceso planeación y gestión sectorial actualizado.</t>
  </si>
  <si>
    <t>8.3.Gestionar  y monitorear  el desempeño de los procesos.</t>
  </si>
  <si>
    <t>8.4. Gestionar los Riesgos del Proceso</t>
  </si>
  <si>
    <t>8.5. Gestionar Informe de revisión por la dirección</t>
  </si>
  <si>
    <t>8.6. Analizar la Percepción del Cliente</t>
  </si>
  <si>
    <t>8.7. Gestionar la Mejora Continua de los Procesos.</t>
  </si>
  <si>
    <t xml:space="preserve"> </t>
  </si>
  <si>
    <t>ELABORO</t>
  </si>
  <si>
    <t>Firma</t>
  </si>
  <si>
    <t>Nombre:</t>
  </si>
  <si>
    <t>Carlos Cabrera Ballesteros</t>
  </si>
  <si>
    <t>Cargo:</t>
  </si>
  <si>
    <t>Profesional Especializado
DAEPDSS</t>
  </si>
  <si>
    <t>Fecha</t>
  </si>
  <si>
    <t>RESPONSABLE</t>
  </si>
  <si>
    <t>8.2.1.Remitir información para actualización de la normatividad</t>
  </si>
  <si>
    <t>8.4.1. Actualizar el Mapa de Riesgos</t>
  </si>
  <si>
    <t>8.4.2. Realizar la autoevaluación de riesgos por proceso y de corrupción</t>
  </si>
  <si>
    <t>8.4.3. Elaborar informes resultado de la gestión del riesgo.</t>
  </si>
  <si>
    <t>8.5.1. Diligenciar y remitir la información que se requiere para el informe de revisión por la dirección.</t>
  </si>
  <si>
    <t>8.6.1. Realizar el ejercicio de percepción del cliente del proceso y emitir el informe.</t>
  </si>
  <si>
    <t xml:space="preserve">8.7.1. Gestionar las acciones de mejora registradas en ISOLUCIÓN en las fechas establecidas </t>
  </si>
  <si>
    <t>Porcentaje de cumplimiento  en las actividades programadas para avanzar en   la implementación y evaluación del nuevo esquema de remuneración e incentivos</t>
  </si>
  <si>
    <t>Porcentaje de avance en la implementación del plan de monitoreo y evaluación de la EAGAT</t>
  </si>
  <si>
    <t>Acciones necesarias para el Mantenimiento y Sostenibilidad del Sistema Integrado de Gestión realizadas en el periodo.</t>
  </si>
  <si>
    <t>Medicion del Desarrollo Institucional de la Secretaria Distrital de Salud coordinado.</t>
  </si>
  <si>
    <t xml:space="preserve">Porcentaje de cumplimiento en el cumplimiento del monitoreo y reporte del PAA. </t>
  </si>
  <si>
    <t>Porcentaje de cumplimiento  actividades programadas para el fortalecimiento de la gestión de las Subredes Integradas de Salud.</t>
  </si>
  <si>
    <t>Porcentaje de cumplimiento  actividades programadas para  disminuir la oportunidad en consulta de especialidades basicas.</t>
  </si>
  <si>
    <t>Porcentaje de cumplimiento  Actividades programadas para mantener  la consolidación técnica y operativa de habilitación y acreditación de calidad en las subredes del Distrito.</t>
  </si>
  <si>
    <t>Porcentaje de cumplimiento  Actividades programadas para disminuir la ocupación de los servicios de urgencias en las instituciones adscritas.</t>
  </si>
  <si>
    <t>Porcentaje de cumplimiento  en las actividades programadas para avanzar en   la implementación del plan de monitoreo y evaluación del modelo.</t>
  </si>
  <si>
    <t>Ejecutado I Semestre</t>
  </si>
  <si>
    <t>Avance de la meta I Semestre / Programado Año</t>
  </si>
  <si>
    <t>Indicador</t>
  </si>
  <si>
    <t>Programado
Año (%)</t>
  </si>
  <si>
    <t xml:space="preserve">Programado I Semestre </t>
  </si>
  <si>
    <r>
      <rPr>
        <b/>
        <sz val="12"/>
        <color indexed="8"/>
        <rFont val="Arial"/>
        <family val="2"/>
      </rPr>
      <t>M1_</t>
    </r>
    <r>
      <rPr>
        <sz val="12"/>
        <color indexed="8"/>
        <rFont val="Arial"/>
        <family val="2"/>
      </rPr>
      <t>Realizar seguimiento, monitoreo y evaluación a la implementación de las estrategias formuladas para desarrollar las cuatro Subredes Integradas de Servicios de Salud y consolidar la Red Integrada de Servicios de Salud de Bogotá -RISS . (35%)</t>
    </r>
  </si>
  <si>
    <r>
      <rPr>
        <b/>
        <sz val="12"/>
        <color indexed="8"/>
        <rFont val="Arial"/>
        <family val="2"/>
      </rPr>
      <t>M2_</t>
    </r>
    <r>
      <rPr>
        <sz val="12"/>
        <color indexed="8"/>
        <rFont val="Arial"/>
        <family val="2"/>
      </rPr>
      <t>Realizar seguimiento y evaluación a la implementación de las estrategias formuladas para reducir para 2020 a  cinco (5) días la oportunidad de la atención ambulatoria en consultas médicas de especialidades básicas.(10%)</t>
    </r>
  </si>
  <si>
    <r>
      <rPr>
        <b/>
        <sz val="12"/>
        <color indexed="8"/>
        <rFont val="Arial"/>
        <family val="2"/>
      </rPr>
      <t>M3_</t>
    </r>
    <r>
      <rPr>
        <sz val="12"/>
        <color indexed="8"/>
        <rFont val="Arial"/>
        <family val="2"/>
      </rPr>
      <t>Realizar seguimiento y evaluación a la implementación de las estrategias formuladas para disminuir a menos del 95% los porcentajes promedio de ocupación de los servicios de urgencias en las Subredes integradas de servicos de sallud de Bogotá. (10%)</t>
    </r>
  </si>
  <si>
    <r>
      <rPr>
        <b/>
        <sz val="12"/>
        <color indexed="8"/>
        <rFont val="Arial"/>
        <family val="2"/>
      </rPr>
      <t>M4_</t>
    </r>
    <r>
      <rPr>
        <sz val="12"/>
        <color indexed="8"/>
        <rFont val="Arial"/>
        <family val="2"/>
      </rPr>
      <t>Diseñar y poner en marcha el Plan de Monitoreo y Evaluación del Modelo (Habilitación y acreditación)  que incluya como mínimo la línea de base, los indicadores de proceso, resultado e impacto de carácter técnico y financiero a 2019. (5%)</t>
    </r>
  </si>
  <si>
    <r>
      <rPr>
        <b/>
        <sz val="12"/>
        <color indexed="8"/>
        <rFont val="Arial"/>
        <family val="2"/>
      </rPr>
      <t>M5_</t>
    </r>
    <r>
      <rPr>
        <sz val="12"/>
        <color indexed="8"/>
        <rFont val="Arial"/>
        <family val="2"/>
      </rPr>
      <t>Diseñar y poner en marcha el Plan de Monitoreo y Evaluación del Modelo (Habilitación y acreditación)  que incluya como mínimo la línea de base, los indicadores de proceso, resultado e impacto de carácter técnico y financiero a 2019. (5%)</t>
    </r>
  </si>
  <si>
    <r>
      <rPr>
        <b/>
        <sz val="12"/>
        <color indexed="8"/>
        <rFont val="Arial"/>
        <family val="2"/>
      </rPr>
      <t>M6_</t>
    </r>
    <r>
      <rPr>
        <sz val="12"/>
        <color indexed="8"/>
        <rFont val="Arial"/>
        <family val="2"/>
      </rPr>
      <t>Diseñar y poner en marcha el Plan de Monitoreo y Evaluación del modelo que incluya como mínimo línea de base, los indicadores del proceso, resultado e impacto de carácter técnico y financiero a 2019. (Pago por Incentivos). (5%)</t>
    </r>
  </si>
  <si>
    <r>
      <rPr>
        <b/>
        <sz val="12"/>
        <color indexed="8"/>
        <rFont val="Arial"/>
        <family val="2"/>
      </rPr>
      <t>M7_</t>
    </r>
    <r>
      <rPr>
        <sz val="12"/>
        <color indexed="8"/>
        <rFont val="Arial"/>
        <family val="2"/>
      </rPr>
      <t>Realizar seguimiento, monitoreo y evaluación a la operación de EAGAT. (10%)</t>
    </r>
  </si>
  <si>
    <r>
      <rPr>
        <b/>
        <sz val="12"/>
        <color indexed="8"/>
        <rFont val="Arial"/>
        <family val="2"/>
      </rPr>
      <t>M8_</t>
    </r>
    <r>
      <rPr>
        <sz val="12"/>
        <color indexed="8"/>
        <rFont val="Arial"/>
        <family val="2"/>
      </rPr>
      <t>Realizar las acciones necesarias para el Mantenimiento y Sostenibilidad del Sistema Integrado de Gestión. (7%)</t>
    </r>
  </si>
  <si>
    <r>
      <rPr>
        <b/>
        <sz val="12"/>
        <color indexed="8"/>
        <rFont val="Arial"/>
        <family val="2"/>
      </rPr>
      <t>M9_</t>
    </r>
    <r>
      <rPr>
        <sz val="12"/>
        <color indexed="8"/>
        <rFont val="Arial"/>
        <family val="2"/>
      </rPr>
      <t>Liderar la Medicion del Desarrollo Institucional de la Secretaria Distrital de Salud. (3%)</t>
    </r>
  </si>
  <si>
    <r>
      <rPr>
        <b/>
        <sz val="12"/>
        <color indexed="8"/>
        <rFont val="Arial"/>
        <family val="2"/>
      </rPr>
      <t>M10_</t>
    </r>
    <r>
      <rPr>
        <sz val="12"/>
        <color indexed="8"/>
        <rFont val="Arial"/>
        <family val="2"/>
      </rPr>
      <t>Monitorear el cumplimiento del plan anual de adquisiciones -PAA  del Proyecto 1189.(10%).</t>
    </r>
  </si>
  <si>
    <t>1.3.2. Seguimiento a la Implementación de las rutas integrales de atención en salud - RIAS  priorizadas y el programa Ruta Saludable.
RIAS A IMPLEMENTAR: 
Materno perinatal e infantil: Martha P Aponte
CCVM: Diana Larrañaga
Enfermedades respiratorias: Diana Larrañaga
Enfermedades Infecciosas respiratorias: Diana Larrañaga
Cáncer: Diana Buitrago
Lesiones Trauma y Violencias (URG): Diana Buitrago
Salud Mental, Trastornos del comportamiento y SPA: Liliana Serrano y Rafael.</t>
  </si>
  <si>
    <t>Cumplimiento
Ejecutado / Programado
I Semestre</t>
  </si>
  <si>
    <t>% Ejecución I Trimestre</t>
  </si>
  <si>
    <t>% Ejecución II Trimestre</t>
  </si>
  <si>
    <t>Programado 3 trimestre</t>
  </si>
  <si>
    <t>9. Realizar acciones para el desarrollo de los componentes de Transparencia, acceso a la información y lucha contra la corrupción  (15%)</t>
  </si>
  <si>
    <t>8. Realizar las acciones necesarias para el Mantenimiento y Sostenibilidad del Sistema de Gestión de la SDS. (15%)</t>
  </si>
  <si>
    <t>8.1 Gestionar la Documentación del Sistema de Gestión de la SDS</t>
  </si>
  <si>
    <t>8.1.1. Actualizar la gestión documental del proceso</t>
  </si>
  <si>
    <t>Documentos sistemas integrados de gestión Daepdss actualizados y cargados al aplicativo ISOLUSIÓN.</t>
  </si>
  <si>
    <t>8.3.2. Realizar y remitir el Reporte del PGDI</t>
  </si>
  <si>
    <t>8.3.3. Elaborar y remitir el Informe de Gestión del PGDI</t>
  </si>
  <si>
    <t>Formular el PGDI de la DAEPDSS
Realizar el reporte del PGDI de la DAEPDSS reportado a DPIyC.
Elaborar informe de la PGDI de la DAEPDSS reportados a DPIyC.</t>
  </si>
  <si>
    <t>Gestionar y monitorear los componentes del Plan Anticorrupcion y Atención al Ciudadano y Cumplimiento de los requisitos establecidos en el Índice de Transparencia de las Entidades Publicas (ITEP) en la SDS. (Si aplica) y los estándares de publicación y divulgación de la información de transparencia y acceso a la información pública (TAIP).</t>
  </si>
  <si>
    <t>Documentos remitidos para cumplimiento del componente  de acuerdo a los lineamientos y solicitud de la Dirección de Planeación Institucional y Calidad</t>
  </si>
  <si>
    <t>Seguimiento y gestión a planes de mejora solicitados a la DAEPDSS.</t>
  </si>
  <si>
    <t>Actas de reunión,  correos electronicos, tablero de control entre otros.
Informe del ejercicio de percepción del cliente del proceso.</t>
  </si>
  <si>
    <t>1.1.1. Realizar seguimiento a la implementación de  las buenas practicas establecidas para el desarrollo de las  Cuatro (4) Subredes Integradas de Servicios de Salud</t>
  </si>
  <si>
    <r>
      <rPr>
        <b/>
        <sz val="11"/>
        <color indexed="8"/>
        <rFont val="Arial"/>
        <family val="2"/>
      </rPr>
      <t>COMPONENTE ADMINISTRATIVO - Gestión Administrativa Entidades</t>
    </r>
    <r>
      <rPr>
        <sz val="11"/>
        <color indexed="8"/>
        <rFont val="Arial"/>
        <family val="2"/>
      </rPr>
      <t xml:space="preserve">
* Informes de avance en la implementación de las buenas prácticas en las </t>
    </r>
    <r>
      <rPr>
        <sz val="11"/>
        <color indexed="8"/>
        <rFont val="Arial"/>
        <family val="2"/>
      </rPr>
      <t xml:space="preserve"> Subredes Integradas de Servicios de Salud ESE.
Un (1) informe trimestral.</t>
    </r>
  </si>
  <si>
    <t>1.1.3. Asesoría y validación metodológica de los proyectos de inversión de las SISS.</t>
  </si>
  <si>
    <r>
      <rPr>
        <b/>
        <sz val="11"/>
        <color indexed="8"/>
        <rFont val="Arial"/>
        <family val="2"/>
      </rPr>
      <t>COMPONENTE PROYECTOS DE INVERSIÓN</t>
    </r>
    <r>
      <rPr>
        <sz val="11"/>
        <color indexed="8"/>
        <rFont val="Arial"/>
        <family val="2"/>
      </rPr>
      <t xml:space="preserve">
* Informe del SEGPLAN de los proyectos gestionados mensualmente.
* Cuadro actualizado proyectos de inversión gestionados por la DAEPDSS de las SISS ESE. (Trimestral)
</t>
    </r>
  </si>
  <si>
    <r>
      <rPr>
        <b/>
        <sz val="11"/>
        <color indexed="8"/>
        <rFont val="Arial"/>
        <family val="2"/>
      </rPr>
      <t>COMPONENTE ADMINISTRATIVO - Gestión Administrativa Entidades</t>
    </r>
    <r>
      <rPr>
        <sz val="11"/>
        <color indexed="8"/>
        <rFont val="Arial"/>
        <family val="2"/>
      </rPr>
      <t xml:space="preserve">
- Seguimiento al proceso de implementación del SIG-MIPG en las Entidades Adscritasy Vinculadas. (Trimestral).
-  Seguimiento del cumplimiento de los planes de mejora resultado de las auditorias de los Entes de control a las Entidades Adscritas y Vinculadas.</t>
    </r>
  </si>
  <si>
    <t>1.1.4. Monitoreo y evaluación a la operación de la red integrada de servicios de salud de Bogotá -RISS,  en  las Cuatro (4) Subredes Integradas de Servicios de Salud - Componente estratégico y administrativo</t>
  </si>
  <si>
    <t>1.1.5. Monitoreo y evaluación a la operación de la red integrada de servicios de salud de Bogotá -RISS,  en  las Cuatro (4) Subredes Integradas de Servicios de Salud - Componente financiero</t>
  </si>
  <si>
    <t>1.1.6. Monitoreo y evaluación a la operación de la red integrada de servicios de salud de Bogotá -RISS,  en  las Cuatro (4) Subredes Integradas de Servicios de Salud - Componente presupuestal.</t>
  </si>
  <si>
    <t>1.1.7. Monitoreo y evaluación a la operación de la red integrada de servicios de salud de Bogotá -RISS,  en  las Cuatro (4) Subredes Integradas de Servicios de Salud - Componente costos.</t>
  </si>
  <si>
    <t>1.1.8. Monitoreo y evaluación a la operación de la red integrada de servicios de salud de Bogotá -RISS,  en  las Cuatro (4) Subredes Integradas de Servicios de Salud - Componente jurídico.</t>
  </si>
  <si>
    <t>1.1.9. Monitoreo y evaluación a la operación de la red integrada de servicios de salud de Bogotá -RISS,  en  las Cuatro (4) Subredes Integradas de Servicios de Salud - Componente talento humano.</t>
  </si>
  <si>
    <r>
      <rPr>
        <b/>
        <sz val="11"/>
        <color indexed="8"/>
        <rFont val="Arial"/>
        <family val="2"/>
      </rPr>
      <t>COMPONENTE FINANCIERO - Costos</t>
    </r>
    <r>
      <rPr>
        <sz val="11"/>
        <color indexed="8"/>
        <rFont val="Arial"/>
        <family val="2"/>
      </rPr>
      <t xml:space="preserve">
* Análisis del comportamiento de los costos de la Entidades Adscritas (SISS).  (Trimestral)
* Visitas de apoyo técnico realiazadas a las SISS (Trimestralmente)
* Seguimiento a planes de mejora del componente de costos concertados con las SISS. (cuando aplique como resultado de las visitas técnicas a las SISS)
</t>
    </r>
  </si>
  <si>
    <r>
      <rPr>
        <b/>
        <sz val="11"/>
        <color indexed="8"/>
        <rFont val="Arial"/>
        <family val="2"/>
      </rPr>
      <t xml:space="preserve">COMPONENTE DE TALENTO HUMANO - Gestión Sindical
</t>
    </r>
    <r>
      <rPr>
        <sz val="11"/>
        <color indexed="8"/>
        <rFont val="Arial"/>
        <family val="2"/>
      </rPr>
      <t xml:space="preserve">
* Documentos evidencia de la Gestión Jurídica en:
- Situaciones administrativas de las SISS y Entidades Vinculadas (a solicitud) 
- Mesas de negociación sindical de la RISS. (cuando aplique)
- Gestión de respuestas Jurídicas a PQRDS efectuadas a la DAEPDS - SPGS.</t>
    </r>
    <r>
      <rPr>
        <sz val="11"/>
        <color indexed="8"/>
        <rFont val="Arial"/>
        <family val="2"/>
      </rPr>
      <t xml:space="preserve">
</t>
    </r>
  </si>
  <si>
    <t>1.1.10. Articular con la oficina de Comunicaciones de la SDS el despliegue de los logros y avances de las Subredes asociadas a la implementación del Modelo AIS y la consolidación de la RISS.</t>
  </si>
  <si>
    <t>* Reporte de información de logros y avances en la implementación del modelo de atención  con trazabilidad trimestral a la Oficina de Comunicaciones.</t>
  </si>
  <si>
    <t>1.1.11. Elaborar estudios previos para la contratación de un estudio de cargas laborales en las 4 SISS  ESE</t>
  </si>
  <si>
    <t>* Estudios previso para la contratación de un estudio de cargas laborales
* Gestión para la contratación del estudio de cargas laborales en  las SISS</t>
  </si>
  <si>
    <t xml:space="preserve">EQUIPO ASISTENCIAL
</t>
  </si>
  <si>
    <r>
      <rPr>
        <b/>
        <sz val="11"/>
        <color indexed="8"/>
        <rFont val="Arial"/>
        <family val="2"/>
      </rPr>
      <t xml:space="preserve">COMPONENTE DE ASISTENCIAL - Implementación Modelo de Atención y RIAS - PASE a la Equidad.
</t>
    </r>
    <r>
      <rPr>
        <sz val="11"/>
        <color indexed="8"/>
        <rFont val="Arial"/>
        <family val="2"/>
      </rPr>
      <t xml:space="preserve">
* Informe consolidado de la gestión Asistencial en las 4 SISS, capítulo RIAS: 
- Gestión para la implementación de las Rutas Integrales de Atención en Salud en las 4 SISS. (Anual / cada vez que se requiera)
- Documentos evidencia del seguimiento a la Supervisión de los Convenios suscritos con las 4 SISS para la implementación de las RIAS. (Cuando aplique)
- Informes trimestrales de avance en la implementación de las Rutas Integrales de Atención en Salud en las 4 SISS.
</t>
    </r>
  </si>
  <si>
    <r>
      <rPr>
        <b/>
        <sz val="11"/>
        <color indexed="8"/>
        <rFont val="Arial"/>
        <family val="2"/>
      </rPr>
      <t xml:space="preserve">COMPONENTE DE ASISTENCIAL Implementación Modelo de Atención - PASE a la Equidad.
</t>
    </r>
    <r>
      <rPr>
        <sz val="11"/>
        <color indexed="8"/>
        <rFont val="Arial"/>
        <family val="2"/>
      </rPr>
      <t xml:space="preserve">
- Informe consolidado de la gestión Asistencial en las 4 SISS
- Informes o actas de visita del componente asistencial
- Seguimiento a acciones o planes de mejora resultado de las visitas del componente asistencial. (cuando aplique)
Un (1) informe trimestral.
- Participación en la formulación del Plan Territorial de Salud y Plan de Desarrollo Distrital con la inclusión del componente asistencial a desarrollar por las 4 SISS</t>
    </r>
    <r>
      <rPr>
        <sz val="11"/>
        <color indexed="8"/>
        <rFont val="Arial"/>
        <family val="2"/>
      </rPr>
      <t>.</t>
    </r>
  </si>
  <si>
    <r>
      <rPr>
        <b/>
        <sz val="11"/>
        <color indexed="8"/>
        <rFont val="Arial"/>
        <family val="2"/>
      </rPr>
      <t xml:space="preserve">COMPONENTE DE ASISTENCIAL - Implementación Modelo de Atención y RIAS - PASE a la Equidad.
</t>
    </r>
    <r>
      <rPr>
        <sz val="11"/>
        <color indexed="8"/>
        <rFont val="Arial"/>
        <family val="2"/>
      </rPr>
      <t xml:space="preserve">
Informe consolidado de la gestión Asistencial en las 4 SISS, capítulo CAPS: 
- Producción Componente primario del modelo y cumplimiento de portafolio CAPS.
- Documentos evidencia del seguimiento a la Supervisión de los Convenios suscritos con las 4 SISS para el fortalecimiento de los CAPS. (cuando aplique)
- Informes o actas de visita a los CAPS efectuados durante el periodo
- Seguimiento a acciones o planes de mejora resultado de las visitas a CAPS. (cuando aplique)
(Trimestral)</t>
    </r>
  </si>
  <si>
    <r>
      <rPr>
        <b/>
        <sz val="11"/>
        <color indexed="8"/>
        <rFont val="Arial"/>
        <family val="2"/>
      </rPr>
      <t xml:space="preserve">COMPONENTE DE ASISTENCIAL - Implementación Modelo de Atención y RIAS - PASE a la Equidad.
</t>
    </r>
    <r>
      <rPr>
        <sz val="11"/>
        <color indexed="8"/>
        <rFont val="Arial"/>
        <family val="2"/>
      </rPr>
      <t xml:space="preserve">
* Informe consolidado de la gestión Asistencial en las 4 SISS, capítulo URGENCIAS: 
- Trazabilidad de la oportunidad de la atención en los servicios de urgencias en las 4 SISS ESE.
- Supervisión de los convenios suscritos con las ESE para el fortalecimiento de los servicios de urgencias. (cuando aplique)
- Informes o actas de visita del componente asistencial a los servicios de URGENCIAS programados y efectuados durante el periodo
- Seguimiento a acciones o planes de mejora resultado del seguimiento al proceso (cuando aplique)
(Trimestral)
(Trimestral)</t>
    </r>
  </si>
  <si>
    <t>3.2. Realizar seguimiento y evaluación a la implementación de estratégias complementarias al modelo atención integral en salud AMED - RUTA DE LA SALUD en las 4 SISS.</t>
  </si>
  <si>
    <t>3.2.1  Realizar visitas de apoyo técnico  a la gestión en las Empresas Sociales del Estado Adscritas a la Secretaría Distrital de Salud para verificar el avance de la implementación de la AMED  en las 4 SISS.</t>
  </si>
  <si>
    <r>
      <rPr>
        <b/>
        <sz val="11"/>
        <color indexed="8"/>
        <rFont val="Arial"/>
        <family val="2"/>
      </rPr>
      <t>COMPONENTE DE ASISTENCIAL - Implementación Modelo de Atención y RIAS - PASE a la Equidad.</t>
    </r>
    <r>
      <rPr>
        <sz val="11"/>
        <color indexed="8"/>
        <rFont val="Arial"/>
        <family val="2"/>
      </rPr>
      <t xml:space="preserve">
* Informe consolidado de la gestión Asistencial en las 4 SISS, capítulo:  ESTRATEGIAS:
- Informe de seguimiento y evaluación de  resultados en las ESE de la estrategia Ruta de la Salud.
- Documentos evidencia del seguimiento a la Supervisión del o los convenios suscritos con las ESE -  estrategia Ruta de la Salud. (cuando aplique)
- Informes o actas de visita a las ESE respecto a la  estrategia Ruta de la Salud. programados y efectuados durante el periodo
- Seguimiento a acciones o planes de mejora resultado del seguimiento al proceso (cuando aplique)
(Trimestral)</t>
    </r>
  </si>
  <si>
    <t>3.2.3  Realizar visitas de apoyo técnico  a la gestión en las Empresas Sociales del Estado Adscritas a la Secretaría Distrital de Salud para verificar el avance de la implementación de la estratégia RUTA DE LA SALUD en las 4 SISS.</t>
  </si>
  <si>
    <t>3.2.2 Realizar visitas de apoyo técnico  a la gestión en las Empresas Sociales del Estado Adscritas a la Secretaría Distrital de Salud para el diseño e implementación progresiva de la implementación de los servicios integrales para la mujer en las 4 SISS.</t>
  </si>
  <si>
    <r>
      <rPr>
        <b/>
        <sz val="11"/>
        <color indexed="8"/>
        <rFont val="Arial"/>
        <family val="2"/>
      </rPr>
      <t>COMPONENTE DE ASISTENCIAL - Implementación Modelo de Atención y RIAS - PASE a la Equidad.</t>
    </r>
    <r>
      <rPr>
        <sz val="11"/>
        <color indexed="8"/>
        <rFont val="Arial"/>
        <family val="2"/>
      </rPr>
      <t xml:space="preserve">
- Diseño de la propuesta servicios integrales para la mujer.
- Gestión para la implementación de los servicios integrales para la mujer.
- Informes o actas de visita a las ESE a las USS propuestas por las SISS para la implementación de los servicios integrales para la mujer.
- Apoyo técnico a la implementación progresiva de  los servicios integrales para la mujer
(Trimestral)</t>
    </r>
  </si>
  <si>
    <r>
      <rPr>
        <b/>
        <sz val="11"/>
        <color indexed="8"/>
        <rFont val="Arial"/>
        <family val="2"/>
      </rPr>
      <t xml:space="preserve">COMPONENTE DE ASISTENCIAL - Calidad.
</t>
    </r>
    <r>
      <rPr>
        <sz val="11"/>
        <color indexed="8"/>
        <rFont val="Arial"/>
        <family val="2"/>
      </rPr>
      <t xml:space="preserve">
- Informe consolidado de la gestión Asistencial en las 4 SISS, capítulo:  Acreditación
- Informe de avance para la Acreditación de las USS de las 4 SISS .
- Monitero al plan de trabajo diseñado para avanzar en la Acreditación de USS.
- Informes de supervisión de los convenios suscritos con las ESE - para la Acreditación  (cuando aplique)
(Trimestral)</t>
    </r>
    <r>
      <rPr>
        <sz val="11"/>
        <color indexed="8"/>
        <rFont val="Arial"/>
        <family val="2"/>
      </rPr>
      <t xml:space="preserve">
- Informes o actas de visita a las ESE de apoyo técnico a las ESE para el proceso de Acreditación.
- Seguimiento a acciones o planes de mejora resultado del seguimiento al proceso (cuando aplique)
(Trimestral)</t>
    </r>
  </si>
  <si>
    <r>
      <rPr>
        <b/>
        <sz val="11"/>
        <color indexed="8"/>
        <rFont val="Arial"/>
        <family val="2"/>
      </rPr>
      <t>COMPONENTE DE ASISTENCIAL - Calidad.</t>
    </r>
    <r>
      <rPr>
        <sz val="11"/>
        <color indexed="8"/>
        <rFont val="Arial"/>
        <family val="2"/>
      </rPr>
      <t xml:space="preserve">
- Informe consolidado de la gestión Asistencial en las 4 SISS, capítulo:  Habilitación
- Informe del estado de Habilitación de servicdios de las USS.
- Monitero al plan de trabajo diseñado para cumplir y mantener los criterios de Habilitación de servicios en las USS.
- Informes de supervisión de los convenios suscritos con las ESE - para fortalecer los procesos de Habilitación (cuando aplique)
(Trimestral)
- Informes o actas de visita a las ESE de apoyo técnico a las ESE para el proceso de Habilitación.
- Seguimiento a acciones o planes de mejora resultado del seguimiento al proceso (cuando aplique)
(Trimestral)</t>
    </r>
  </si>
  <si>
    <r>
      <rPr>
        <b/>
        <sz val="11"/>
        <color indexed="8"/>
        <rFont val="Arial"/>
        <family val="2"/>
      </rPr>
      <t xml:space="preserve">COMPONENTE ADMINISTRATIVO - Gestión Administrativa Entidades
</t>
    </r>
    <r>
      <rPr>
        <sz val="11"/>
        <color indexed="8"/>
        <rFont val="Arial"/>
        <family val="2"/>
      </rPr>
      <t xml:space="preserve">
</t>
    </r>
    <r>
      <rPr>
        <sz val="11"/>
        <color indexed="30"/>
        <rFont val="Arial"/>
        <family val="2"/>
      </rPr>
      <t>Análisis de la situación de los procesos de gestión de compras de insumos, suministros,  medicamentos y servicios en las SISS ESE y la EAGAT (linea de base 2019).  (Informe Trimestral)
* Gestión para la formulación del  plan de trabajo  para el primer semestre de 2020 concertado entre las SISS y la EAGAT.
- Monitoreo al cumplimiento del plan de trabajo establecido para el 2020 entre SISS y la EAGAT.
Un (1) informe trimestral.</t>
    </r>
  </si>
  <si>
    <t>Ejecutado Vs Programado 2020 (%)</t>
  </si>
  <si>
    <t>1.1. Realizar seguimiento, monitoreo y evaluación a la operación de la Red Integrada de Servicios de Salud de Bogotá -RISS,  en  las Cuatro (4) Subredes Integradas de Servicios de Salud.</t>
  </si>
  <si>
    <t>1.2. Monitorear la implementación del Modelo de Atención Integral en Salud, en las Subredes Integradas de Servicios de Salud.</t>
  </si>
  <si>
    <t>1.3.Monitorear  el avance en la implementación de las Rutas Integrales de Atención en Salud - RIAS  priorizadas y mantener el programa Ruta Saludable</t>
  </si>
  <si>
    <t>1. Realizar seguimiento, monitoreo y evaluación a la implementación de las estrategias formuladas para desarrollar las cuatro Subredes Integradas de Servicios de Salud y consolidar la Red Integrada de Servicios de Salud de Bogotá -RISS .</t>
  </si>
  <si>
    <t>2. Realizar seguimiento y evaluación a la implementación de las estrategias formuladas para reducir para 2020 a  cinco (5) días la oportunidad de la atención ambulatoria en consultas médicas de especialidades básicas.</t>
  </si>
  <si>
    <t>3. Realizar seguimiento y evaluación a la implementación de las estrategias formuladas para disminuir a menos del 95% los porcentajes promedio de ocupación de los servicios de urgencias en las Subredes integradas de servicios de salud de Bogotá.</t>
  </si>
  <si>
    <t xml:space="preserve">7.Realizar seguimiento, monitoreo y evaluación a la operación de EAGAT. </t>
  </si>
  <si>
    <t>4. Diseñar  y poner  en    operación  completa  y consolidada  la estructura  técnica  y operativa de habilitación y acreditación de calidad al finalizar el 2020.</t>
  </si>
  <si>
    <t>5. Diseñar y poner en marcha el Plan de Monitoreo y Evaluación del Modelo (Habilitación y acreditación)  que incluya como mínimo la línea de base, los indicadores de proceso, resultado e impacto de carácter técnico y financiero a 2020.</t>
  </si>
  <si>
    <t>6. Diseñar y poner en marcha el  del  Plan de Monitoreo y Evaluación del modelo que incluya como mínimo línea de base, los indicadores del proceso, resultado e impacto de carácter técnico y financiero a 2020. (Pago por Incentivos).</t>
  </si>
  <si>
    <r>
      <rPr>
        <b/>
        <sz val="11"/>
        <color indexed="8"/>
        <rFont val="Arial"/>
        <family val="2"/>
      </rPr>
      <t>COMPONENTE DE ASISTENCIAL - Implementación Modelo de Atención y RIAS - PASE a la Equidad.</t>
    </r>
    <r>
      <rPr>
        <sz val="11"/>
        <color indexed="8"/>
        <rFont val="Arial"/>
        <family val="2"/>
      </rPr>
      <t xml:space="preserve">
* Informe consolidado de la gestión Asistencial en las 4 SISS, capítulo:  ESTRATÉGIAS:
- Informe del estado de la estratégia AMED en las ESE 
- Documentos evidencia del seguimiento a la Supervisión del o los convenios suscritos con las ESE - estrategia AMED (cuando aplique)
- Actas de visita a las ESE donde se evidencia el seguimiento  y evaluación a la implementación a la AMED.
- Seguimiento a acciones o planes de mejora resultado del seguimiento al proceso (cuando aplique)
(Trimestral)</t>
    </r>
  </si>
  <si>
    <r>
      <rPr>
        <b/>
        <sz val="11"/>
        <color indexed="8"/>
        <rFont val="Arial"/>
        <family val="2"/>
      </rPr>
      <t>COMPONENTE FINANCIERO - Nuevo Modelo de Remuneración (NMR)</t>
    </r>
    <r>
      <rPr>
        <sz val="11"/>
        <color indexed="8"/>
        <rFont val="Arial"/>
        <family val="2"/>
      </rPr>
      <t xml:space="preserve">
- Documento de correcciones al NMR con seguimiento periodico una vez sea acordado por las partes.</t>
    </r>
    <r>
      <rPr>
        <sz val="11"/>
        <color indexed="8"/>
        <rFont val="Arial"/>
        <family val="2"/>
      </rPr>
      <t xml:space="preserve"> (cuando aplique)</t>
    </r>
  </si>
  <si>
    <r>
      <rPr>
        <b/>
        <sz val="11"/>
        <color indexed="8"/>
        <rFont val="Arial"/>
        <family val="2"/>
      </rPr>
      <t xml:space="preserve">COMPONENTE FINANCIERO - Nuevo Modelo de Remuneración (NMR)
</t>
    </r>
    <r>
      <rPr>
        <sz val="11"/>
        <color indexed="8"/>
        <rFont val="Arial"/>
        <family val="2"/>
      </rPr>
      <t xml:space="preserve">
- Documento de análisis de los indicadores del plan de monitoreo, seguimiento y evaluación trimestral, socializado a las partes.
</t>
    </r>
  </si>
  <si>
    <r>
      <t xml:space="preserve">COMPONENTE FINANCIERO - Nuevo Modelo de Remuneración (NMR)
</t>
    </r>
    <r>
      <rPr>
        <sz val="11"/>
        <color indexed="8"/>
        <rFont val="Arial"/>
        <family val="2"/>
      </rPr>
      <t xml:space="preserve">- Actas, presentaciones y/o correos de asesorías y asistencias tecnicas brindadas a las partes en el desarrollo de planes de mejora continua.
</t>
    </r>
  </si>
  <si>
    <r>
      <rPr>
        <b/>
        <sz val="11"/>
        <color indexed="8"/>
        <rFont val="Arial"/>
        <family val="2"/>
      </rPr>
      <t xml:space="preserve">COMPONENTE GESTIÓN INTERNA
</t>
    </r>
    <r>
      <rPr>
        <sz val="11"/>
        <color indexed="8"/>
        <rFont val="Arial"/>
        <family val="2"/>
      </rPr>
      <t xml:space="preserve">
- Matriz de control y gestión de convenios actualizada.
- Informe consolidado del estado de la ejecución de  los convenios suscritos entre el FFDS y las SISS con Supervición a cargo a la DAEPDSS. 
- Documento de seguimiento a la ejecución financiera de los  convenios suscritos entre el FFDS y las SISS con cargo a la DAEPDSS.   
(Trimestral)</t>
    </r>
  </si>
  <si>
    <t>OBJETIVO ESTRATEGICO</t>
  </si>
  <si>
    <t>Programado
1er trimestre</t>
  </si>
  <si>
    <t>Programado Año 2020</t>
  </si>
  <si>
    <t>Incluir link a Hoja de Vida]</t>
  </si>
  <si>
    <t>Programado %</t>
  </si>
  <si>
    <t>8.8.1. Participar en las actividades para renovación de la certificación del SGC de la SDS.</t>
  </si>
  <si>
    <t>listados de asitencia, actas.</t>
  </si>
  <si>
    <t>9.1.1. Remitir oportunamente los documentos soporte en cumplimiento al TAIP - ITEP. ITB- (Tener en cuenta los tiempos establecidos en la normatividad vigente, así como los definidos en el plan de trabajo)</t>
  </si>
  <si>
    <t>8.3.1. Formular el PGDI de la DAEPDSS</t>
  </si>
  <si>
    <t xml:space="preserve">Mapa de Riesgos Actualizado
Autoevaluación de riesgos y controles
Informe de Gestión del Riesgo
</t>
  </si>
  <si>
    <t>Envío de la información solicitada para el informe de revisión por la dirección,correos electronicos, entre otros.</t>
  </si>
  <si>
    <t>1.1.2. Monitoreo a la gestión para implementar proyectos estratégicos de las SISS con el apoyo de la EAGAT.</t>
  </si>
  <si>
    <r>
      <rPr>
        <b/>
        <sz val="11"/>
        <color indexed="8"/>
        <rFont val="Arial"/>
        <family val="2"/>
      </rPr>
      <t xml:space="preserve">COMPONENTE ADMINISTRATIVO - Gestión Administrativa Entidades
</t>
    </r>
    <r>
      <rPr>
        <sz val="11"/>
        <color indexed="8"/>
        <rFont val="Arial"/>
        <family val="2"/>
      </rPr>
      <t xml:space="preserve">
- Formulación del plan de trabajo para implementación de los proyectos estratégicos que se definan para las 4 SISS, en el marco de la nueva administración Distrital.
- Monitorero y asesoria en la ejecución del plan definido</t>
    </r>
  </si>
  <si>
    <r>
      <rPr>
        <b/>
        <sz val="11"/>
        <color indexed="8"/>
        <rFont val="Arial"/>
        <family val="2"/>
      </rPr>
      <t xml:space="preserve">COMPONENTE FINANCIERO - Análisis Financiero y Contable
</t>
    </r>
    <r>
      <rPr>
        <sz val="11"/>
        <color indexed="8"/>
        <rFont val="Arial"/>
        <family val="2"/>
      </rPr>
      <t xml:space="preserve">
* Diseñar y desarrollar metodología para el ánalisis del  riesgo financiero de las SISS. (Anual)
* Informes trimestrales de análisis del comportamiento financiero de:
- Entidades Adscritas (4 SISS)  (70%)
- Entidades Vinculadas  (EAGAT, ICDBIS, CAPITAL SALUD) (10%)
* Validación de la información SIHO componente financiero del periodo correspondiente de la RISS. (10%)
- Visitas de apoyo técnico del componente  financiero a las ESE. (3%)
* Consolidacion y elaboracion de informe respecto de los dictamenes de la Revisoria Fiscal de las 4 SISS cortes marzo, junio, septiembre y diciembre de cada vigencia. (4%)
* Seguimiento a los Planes de Mejoramiento de las observaciones y/o hallazgos de la Revisor Fiscal, Control Interno y Contraloria de Bogota. (3%)</t>
    </r>
  </si>
  <si>
    <r>
      <rPr>
        <b/>
        <sz val="12"/>
        <color indexed="8"/>
        <rFont val="Arial"/>
        <family val="2"/>
      </rPr>
      <t>M1</t>
    </r>
    <r>
      <rPr>
        <sz val="12"/>
        <color indexed="8"/>
        <rFont val="Arial"/>
        <family val="2"/>
      </rPr>
      <t>_Realizar seguimiento, monitoreo y evaluación a la implementación de las estrategias formuladas para desarrollar las cuatro Subredes Integradas de Servicios de Salud y consolidar la Red Integrada de Servicios de Salud de Bogotá -RISS .</t>
    </r>
  </si>
  <si>
    <r>
      <rPr>
        <b/>
        <sz val="12"/>
        <color indexed="8"/>
        <rFont val="Arial"/>
        <family val="2"/>
      </rPr>
      <t>M2</t>
    </r>
    <r>
      <rPr>
        <sz val="12"/>
        <color indexed="8"/>
        <rFont val="Arial"/>
        <family val="2"/>
      </rPr>
      <t>_Realizar seguimiento y evaluación a la implementación de las estrategias formuladas para reducir para 2020 a  cinco (5) días la oportunidad de la atención ambulatoria en consultas médicas de especialidades básicas.</t>
    </r>
  </si>
  <si>
    <r>
      <rPr>
        <b/>
        <sz val="12"/>
        <color indexed="8"/>
        <rFont val="Arial"/>
        <family val="2"/>
      </rPr>
      <t>M3</t>
    </r>
    <r>
      <rPr>
        <sz val="12"/>
        <color indexed="8"/>
        <rFont val="Arial"/>
        <family val="2"/>
      </rPr>
      <t>_Realizar seguimiento y evaluación a la implementación de las estrategias formuladas para disminuir a menos del 95% los porcentajes promedio de ocupación de los servicios de urgencias en las Subredes integradas de servicios de salud de Bogotá.</t>
    </r>
  </si>
  <si>
    <r>
      <rPr>
        <b/>
        <sz val="12"/>
        <color indexed="8"/>
        <rFont val="Arial"/>
        <family val="2"/>
      </rPr>
      <t>M4</t>
    </r>
    <r>
      <rPr>
        <sz val="12"/>
        <color indexed="8"/>
        <rFont val="Arial"/>
        <family val="2"/>
      </rPr>
      <t>_Diseñar  y poner  en    operación  completa  y consolidada  la estructura  técnica  y operativa de habilitación y acreditación de calidad al finalizar el 2020.</t>
    </r>
  </si>
  <si>
    <r>
      <rPr>
        <b/>
        <sz val="12"/>
        <color indexed="8"/>
        <rFont val="Arial"/>
        <family val="2"/>
      </rPr>
      <t>M5</t>
    </r>
    <r>
      <rPr>
        <sz val="12"/>
        <color indexed="8"/>
        <rFont val="Arial"/>
        <family val="2"/>
      </rPr>
      <t>_Diseñar y poner en marcha el Plan de Monitoreo y Evaluación del Modelo (Habilitación y acreditación)  que incluya como mínimo la línea de base, los indicadores de proceso, resultado e impacto de carácter técnico y financiero a 2020.</t>
    </r>
  </si>
  <si>
    <r>
      <rPr>
        <b/>
        <sz val="12"/>
        <color indexed="8"/>
        <rFont val="Arial"/>
        <family val="2"/>
      </rPr>
      <t>M6</t>
    </r>
    <r>
      <rPr>
        <sz val="12"/>
        <color indexed="8"/>
        <rFont val="Arial"/>
        <family val="2"/>
      </rPr>
      <t>_Diseñar y poner en marcha el  del  Plan de Monitoreo y Evaluación del modelo que incluya como mínimo línea de base, los indicadores del proceso, resultado e impacto de carácter técnico y financiero a 2020. (Pago por Incentivos).</t>
    </r>
  </si>
  <si>
    <r>
      <rPr>
        <b/>
        <sz val="12"/>
        <color indexed="8"/>
        <rFont val="Arial"/>
        <family val="2"/>
      </rPr>
      <t>M7</t>
    </r>
    <r>
      <rPr>
        <sz val="12"/>
        <color indexed="8"/>
        <rFont val="Arial"/>
        <family val="2"/>
      </rPr>
      <t xml:space="preserve">_Realizar seguimiento, monitoreo y evaluación a la operación de EAGAT. </t>
    </r>
  </si>
  <si>
    <r>
      <rPr>
        <b/>
        <sz val="12"/>
        <color indexed="8"/>
        <rFont val="Arial"/>
        <family val="2"/>
      </rPr>
      <t>M8</t>
    </r>
    <r>
      <rPr>
        <sz val="12"/>
        <color indexed="8"/>
        <rFont val="Arial"/>
        <family val="2"/>
      </rPr>
      <t>_Realizar las acciones necesarias para el Mantenimiento y Sostenibilidad del Sistema de Gestión de la SDS. (15%)</t>
    </r>
  </si>
  <si>
    <r>
      <rPr>
        <b/>
        <sz val="12"/>
        <color indexed="8"/>
        <rFont val="Arial"/>
        <family val="2"/>
      </rPr>
      <t>M9</t>
    </r>
    <r>
      <rPr>
        <sz val="12"/>
        <color indexed="8"/>
        <rFont val="Arial"/>
        <family val="2"/>
      </rPr>
      <t>_Realizar acciones para el desarrollo de los componentes de Transparencia, acceso a la información y lucha contra la corrupción  (15%)</t>
    </r>
  </si>
  <si>
    <t>Implementar un modelo de prestación de servicios de salud a través de un esquema integrado de redes especializadas, la habilitación y acreditación de su oferta de servicios de salud, así como la gestión de sus servicios. (2)</t>
  </si>
  <si>
    <t>Fortalecer los procesos que soporten la gestión misional y estratégica de la entidad, mediante acciones que promuevan la administración transparente de los recursos, la gestión institucional, el ejercicio de la gobernanza y la corresponsabilidad social en salud. (5)</t>
  </si>
  <si>
    <r>
      <rPr>
        <b/>
        <sz val="11"/>
        <color indexed="8"/>
        <rFont val="Arial"/>
        <family val="2"/>
      </rPr>
      <t>COMPONENTE FINANCIERO - Presupuesto</t>
    </r>
    <r>
      <rPr>
        <sz val="11"/>
        <color indexed="8"/>
        <rFont val="Arial"/>
        <family val="2"/>
      </rPr>
      <t xml:space="preserve">
* Gestión de conceptos por solicitud de modificaciones presupuestales de:
- Conceptos de viabilidad Entidades Adscritas (SISS)
* Informe del comportamiento presupuestal de las SISS (Ejecución presupuestal - presentación). (Mensual) 
</t>
    </r>
  </si>
  <si>
    <t>Profesionales Especializados
YANETH SANDOVAL SAAVEDRA
LUIS MACHADO</t>
  </si>
  <si>
    <t>FABIO CORTES CRUZ</t>
  </si>
  <si>
    <t xml:space="preserve">ESPERANZA QUEVEDO /
CARLOS CABRERA BALLESTEROS
</t>
  </si>
  <si>
    <t xml:space="preserve">FERNANDO BELTRAN ORDOÑEZ
</t>
  </si>
  <si>
    <t xml:space="preserve">
BIBIAN GOMEZ - Referente SISS Norte, Consolidacion y elaboracion informes de Revisoria Fiscal, Control Interno y Contraloria de Bogota. Seguimiento a Planes de mejoramiento.
DIANA VARGAS - Referente SISS Sur Occidente, Validación SIHO y EAGAT
DIANA SAAVEDRA - Referente SISS Centro Oriente y EPS Capital Salud
MARCELA POLANIA - Referente SISS Sur e IDCBIS
</t>
  </si>
  <si>
    <t>MAURICIO JIMENEZ
MARIA DEL PILAR GARZON CUERVO</t>
  </si>
  <si>
    <t xml:space="preserve">LUIS JAIME NIZO
</t>
  </si>
  <si>
    <t>MARISOL VILLAMARIN
FRANCISO PAEZ
EDWARD LORENZO</t>
  </si>
  <si>
    <t>PAOLA DURAN</t>
  </si>
  <si>
    <t>FRANCISO PAEZ
EDWAR PAEZ</t>
  </si>
  <si>
    <t xml:space="preserve">EQUIPO ASISTENCIAL:
ALEJANDRA AGUDELO
DIANA RODRIGUEZ
MARTHA APONTE
MARY LUZ PAEZ
JOSE VICENTE GUZMAN
DIANA LARRAÑAGA
LILIANA ORTIZ 
RAFAEL MIRANDA
</t>
  </si>
  <si>
    <t>MARY LUZ PAEZ</t>
  </si>
  <si>
    <t>JOSE VICENTE</t>
  </si>
  <si>
    <t>CARLOS ARIEL RODRIGUEZ
SANDRO GUIO CONTRERAS
ALEXANDER BLANCO</t>
  </si>
  <si>
    <t xml:space="preserve">ALEJANDRA AGUDELO
</t>
  </si>
  <si>
    <t>FERNANDO BELTRAN</t>
  </si>
  <si>
    <t>LUIS JAIME HERNANDEZ NIZO</t>
  </si>
  <si>
    <t>CARLOS CABRERA BALLESTEROS</t>
  </si>
  <si>
    <t xml:space="preserve">CARLOS CABRERA BALLESTEROS
</t>
  </si>
  <si>
    <t>PRODUCTOS</t>
  </si>
  <si>
    <t>PROCESO</t>
  </si>
  <si>
    <t>Se lograron los objetivos del Convenio y se cumplieron las metas acordadas, según el Plan de Trabajo presnetado por la Universidad de Antioquia</t>
  </si>
  <si>
    <t>Se presenta informe trimestral de supervisión de avance y ejecución del Convenio 794 de 2020; acompañdo de los informes respectivos de la Universidad de Antioquia :
- INFORME A 31 ENERO 2020 CONVENIO 0794
- INFORME A29  FEB 2019 CONVENIO 0794 07032020
- INFORME CONVENIO PERIODO MARZO 2020
- INFORME PARCIAL DEL SUPERVISOR 794 DE 2019 - Marzo de 2020</t>
  </si>
  <si>
    <t>Durante el primer trimestre de 2019 se realizaron 19 asistencias técnicas y como resultado se elaboron los siguientes conceptos técnicos:
1. Proyecto: “Ampliación de la capacidad instalada hospitalaria de Bogotá en áreas de expansión para la atención de emergencia por Covid-19”, SISS Centro Oriente ESE.
2. “Adquisición De Dotación Para Reposición De Los Servicios De: Imágenes Diagnosticas, Uci E Intermedio Adulto Y Pediátrico, Nefrología, Uci Coronaria, Cirugías: Cardiovascular, Implantes, Trasplantes De Órganos Y Tejidos, Ortopédica Y Neurológica“, el día 20 de febrero 2020. SISS Norte ESE.
3. “Adecuación, Reordenamiento, Ampliación Y Dotación De La Unidad De Servicios De Salud Calle 80”. SISS Norte ESE.</t>
  </si>
  <si>
    <t>- Se realizaron reuniones de concertación con las SISS para avanzar en la contratación conjunta.
- Informe de seguimiento a los compromisos adquiridos entre EAGAT y las SISS, para ajustar las fichas técnicas de contratación y adelantar el proceso.
- Se proyecto un plan de trabajo a verificar con la nueva Gerencia, que será concertado en abril 2020 con los nuevos Gerentes de las SISS.</t>
  </si>
  <si>
    <t>!- 1.1.4 y 7.1.1 Acta 2 Subsecr PyGS 31.01.2020
- 1.1.4 y 7.1.1 Acta 1 - EAGAT-SISS-DAEPDSS 22.01.2020
- 1.1.4 y 7.1.1 Presentacion Informe Personeria</t>
  </si>
  <si>
    <r>
      <t xml:space="preserve">Seguimiento a proceso de implementación del MIPG.
- Acta 18 Feb.2020 Alcaldia UdA MIPG </t>
    </r>
    <r>
      <rPr>
        <sz val="11"/>
        <color indexed="10"/>
        <rFont val="Arial"/>
        <family val="2"/>
      </rPr>
      <t xml:space="preserve">(NO ESTA FIRMADA)
</t>
    </r>
    <r>
      <rPr>
        <sz val="11"/>
        <rFont val="Arial"/>
        <family val="2"/>
      </rPr>
      <t xml:space="preserve">- Acta 25 Feb.2020 DPIC-DAEPDSS-UdA MIPG </t>
    </r>
    <r>
      <rPr>
        <sz val="11"/>
        <color indexed="10"/>
        <rFont val="Arial"/>
        <family val="2"/>
      </rPr>
      <t xml:space="preserve">(NO ESTA FIRMADA)
- </t>
    </r>
    <r>
      <rPr>
        <sz val="11"/>
        <rFont val="Arial"/>
        <family val="2"/>
      </rPr>
      <t xml:space="preserve">Norte - Certifik Cumplimiento FURAG II </t>
    </r>
    <r>
      <rPr>
        <sz val="11"/>
        <color indexed="10"/>
        <rFont val="Arial"/>
        <family val="2"/>
      </rPr>
      <t xml:space="preserve">(NO ESTA FIRMADA)
</t>
    </r>
    <r>
      <rPr>
        <sz val="11"/>
        <rFont val="Arial"/>
        <family val="2"/>
      </rPr>
      <t xml:space="preserve">- Sur - Certifik Cumplimiento FURAG II </t>
    </r>
    <r>
      <rPr>
        <sz val="11"/>
        <color indexed="10"/>
        <rFont val="Arial"/>
        <family val="2"/>
      </rPr>
      <t>(NO ESTA FIRMADA)</t>
    </r>
    <r>
      <rPr>
        <sz val="11"/>
        <color indexed="8"/>
        <rFont val="Arial"/>
        <family val="2"/>
      </rPr>
      <t xml:space="preserve">
- PAAC_2020_Definitivo
- Presentación Plataforma Estratégica 14_01_2020
- Acta 2 Subsecr PyGS 31.01.2020
Seguimiento al cumplimiento de los planes de mejora:
- PM ResultaBrechas Dimen 7 CI - Veeduria
- Acta 1 - EAGAT-SISS-DAEPDSS 22.01.2020
- S - Aanalisis Brechas Subred x Veeduria </t>
    </r>
    <r>
      <rPr>
        <sz val="11"/>
        <color indexed="10"/>
        <rFont val="Arial"/>
        <family val="2"/>
      </rPr>
      <t>(NO ESTA FIRMADO)</t>
    </r>
    <r>
      <rPr>
        <sz val="11"/>
        <color indexed="8"/>
        <rFont val="Arial"/>
        <family val="2"/>
      </rPr>
      <t xml:space="preserve">
- Presentacion Informe Personeria</t>
    </r>
  </si>
  <si>
    <t>Durante el primer trimestre de 2020, se realizaron diferentes actividades con las Entidades Adscritas y Vinculadas, las princiapales fueron:
- Se presento Cuadro de Mando Integral, producto del convenio entre el FFDS y la UDEA,  para el mejoramiento en la evaluación de los indicadores de gestión en las 4 SISS.
- Se realizo acompañamiento virtual a las SISS sobre el diligenciamiento del FURAG segunda parte febrero, respecto a Control Interno y Planeación Institucional.
- Se realizaron reuniones de verificación a requerimiento de la Personería.
- Se realizo programación de bienvenida e inducción a los nuevos Gerentes, con el fin de contestualizarlos sobre la implementación de MIPG en las SISS.</t>
  </si>
  <si>
    <t>-Se realizaron las visitas de apoyo a la supervisión de los convenios interadministrativos de Atención Domiciliaria a las subredes Centro Oriente, Sur y Norte,  los días 21, 22 y 24 de enero de 2020 respectivamente.
-Se elaboró y envió con destino al Subsecretario de Planeación y gestión sectorial documento resumen sobre AMED en sus aspectos más importantes.
-Se elaboraron informes trimestrales de supervisión de los convenios interadministrativos del programa AMED para las cuatro SISS del periodo julio a septiembre de 2019.
-Se realizaron las visitas de apoyo a la supervisión de los convenios interadministrativos de Atención Domiciliaria a las subredes Sur occidente, norte, sur y centro oriente los días 17, 18, 20 y 24 de febrero de 2020 respectivamente.
-Se actualizó archivo con la producción de pacientes, de actividades realizadas por mes, consolidadas y por perfil, numero de contratos con otros pagadores, número de pacientes atendidos de otros pagadores, valor facturado a otros pagadores, promedio día estancia, numero de egresos y número de días ahorrados en hospitalización intramural.
-Se realizo la estimación del costo por tipo de equipo según perfil y tiempo de disponibilidad con costos actualizados a vigencia 2020 para las SISS.
-Se consiolido y valido la información de producción y resultados del programa AMED COVID19 al PMU en la sala de crisis.</t>
  </si>
  <si>
    <t>- Se construyó y envió documento en versión final de ocho ajustes urgentes a NMR.
- Se realizaron dos escenarios de Sendas Sugeridas, uno con el promedio de los 22 meses y otro con la mediana.
- Se determinaron los resultados financieros de la producción y calidad del I semestre del contrato (junio a noviembre de 2019) según las sendas sugeridas, tanto con las sendas del promedio como las sendas de mediana.
-Se envio documento “Ajustes al Nuevo Modelo de remuneración, Pago por Desempeño, Presupuesto Global Prospectivo por Actividad Final PPD-PGPAF” para que las SISS y Capital Salud lo analizaran al interior de sus empresas.
-Se envio comunicado via chat al Subsecretario de Planeacion y gestión sectorial acerca del impacto que puede tener la atencion de pacientes de COVID 19 en ciertas tipologias, donde es necesario aumentar techo de esas tipologias teniendo en cuenta las estrategias de compensaciíon de sendas intra e inter subredes.
- Se envio comunicado via chat al Subsecretario de Planeacion y gestión sectorial acerca del análisis de las respuestas dadas por las cuatro SISS y Capital Salud en cuanto al cálculo de sendas y ajustes a las mismas según lo planteado en el Documento de marco lógico.</t>
  </si>
  <si>
    <t>-Se revisó, avaló y envío información a la Dra Martha de Trujillo asesora del despacho sobre indicadores 1, 2 y 3 del plan de monitoreo del segundo y tercer trimestre de 2019.
-Consolidación y envio de análisis de indicadores Plan de monitoreo, seguimiento y evaluación números 1, 2, 3, 4 y 6 de vigencia 2018 y I, II y III trimestre de vigencia 2019.
-Se ubicaron, consolidaron y enviaron los archivos de costos unitarios por tipologías desde la vigencia 2016 al III trimestre de 2019, como también las estrategias para implementar por recurso del costo y matrices de planes de mejora propuestos a cada subred por el equipo NMR para desarrollar en cada tipología.
-Se calculó la variación de los costos transacción por trimestre entre el tercer trimestre de 2019 frente al cuarto trimestre de 2019 en pesos corrientes.
-Se calculó la variación de los costos de transacción (Centros de costos de autorizaciones, facturación y auditoria) por subred, recurso correspondiente al cuarto trimestre de 2018 frente a cuarto trimestre de 2019 en pesos corrientes y en pesos constantes.</t>
  </si>
  <si>
    <t>Las evidencias se reportan en las carpeta 6.1.1 adjunta al presente archivo. 
Archivos con análisis del Nuevo Modelo de Remuneración:
- Documento de análisis con ajustes urgentes al NMR_PPD-PGPAF-VF
- Revision Sendas Sugeridas MEDIANA  
- Revision Sendas Sugeridas PROMEDIO
- Correo enviado a la SPGS_ajustes NMR</t>
  </si>
  <si>
    <r>
      <t>Las evidencias se reportan en Subcarpetas: 
- Análisis indicadores NMR
- Análisis C.de Transacción
- Ind.2 PLAN MONITOREO NMR - 2019</t>
    </r>
    <r>
      <rPr>
        <sz val="11"/>
        <color indexed="8"/>
        <rFont val="Arial"/>
        <family val="2"/>
      </rPr>
      <t xml:space="preserve">
- Matriz de PMC-Tipología por SISS
- VAR. % C. UNIT. ANALI. TRIM</t>
    </r>
  </si>
  <si>
    <t xml:space="preserve">Las evidencias se reportan en las carpeta 6.1.3 adjunta al presente archivo. 
- Acta socialización NMR ene-17-2020
- Presentación NMR-ene-17-2020
- Correo_ Asistencia técnica a SISSSO
- Socializacion NMR a SPGS y Gerente capital
- Asistencia a gerente Capital salud
- Aplicativo NMR NORTE 082019
- Aplicativo NMR SO 112019
</t>
  </si>
  <si>
    <t>-Se actualizó y envió la presentación del Nuevo modelo de remuneración en el nuevo formato.
-Se realizó socialización del Nuevo modelo de remuneración a Dra. Martha Giraldo y Dr. Raúl Bru.
-Se brindó asistencia técnica a las partes (Subred SO y Norte) sobre la metodología de cálculo y correcion de sendas.
-Se brida asistencia técnica sobre Sendas a pregunta formulada por el gerente de Capital Salud, Dr. Iván Mesa.
-Se realizó socialización del Nuevo modelo de remuneración a Dr. Iván Mesa Gerente de Capital Salud y al Dr. Juan Carlos Bolívar López Subsecretario de Planeación y Gestión Sectorial.</t>
  </si>
  <si>
    <r>
      <rPr>
        <b/>
        <sz val="11"/>
        <color indexed="8"/>
        <rFont val="Arial"/>
        <family val="2"/>
      </rPr>
      <t>SISTEMA GENERAL DE PARTICIPACIONES-SGP</t>
    </r>
    <r>
      <rPr>
        <sz val="11"/>
        <color indexed="8"/>
        <rFont val="Arial"/>
        <family val="2"/>
      </rPr>
      <t xml:space="preserve">
1- Un archivo en excel : 17022020_PORTENCIALES MESAS SDS.xls - Once archivos en pdf: 2020EE26335_INV_MESAS COLPENSIONES 2012-2016.pdf y otros - Un archivo en pdf: 2020EE26314 SOL PARTICIPANTES MESAS AP 2012-2016.pdf
2- Sin actividades para este periodo
3- 4 archivos en excel: Detalle cuenta maestra SISS XX ESE-2017-2019.XLS
4- Un archivo en pdf: 2020EE26349_SOL_CREACION USU PASIVOCOL SISS.pdf y un archivo en excel con el detalle de usuarios a crear: 01042020_Perfiles_Usuarios_2020_SDS Y 4 SISS.xls
5- 4 archivos en pdf: actos administrativos de creación de las ESE
6- 1 archivo consolidado en excel 
</t>
    </r>
    <r>
      <rPr>
        <b/>
        <sz val="11"/>
        <color indexed="8"/>
        <rFont val="Arial"/>
        <family val="2"/>
      </rPr>
      <t>TALENTO HUMANO</t>
    </r>
    <r>
      <rPr>
        <sz val="11"/>
        <color indexed="8"/>
        <rFont val="Arial"/>
        <family val="2"/>
      </rPr>
      <t xml:space="preserve">
1. Una (1) presentación formato Power Point con corte a 31 de diciembre de 2019 archivo denominado: Planta y contratistas 31-dic.-2019.pptx
2. Un archivo en formato Excel, con el consolidado de la Plantas de Personal de las SISS ESE
6. Un (1) acta de reuniones en formato PDF
9. Cuatro (04) archivos en PDF
10. cinco (5) archivos en pdf donde se crean las ESE del Distrito Capital
13. - Dieciseis (16) archivos en formato PDF respuestas a los pliegos de solicitudes.
- Un (01) archivo en PDF acta de reunión con las organizaciones sindicales.  </t>
    </r>
  </si>
  <si>
    <r>
      <rPr>
        <b/>
        <sz val="11"/>
        <color indexed="8"/>
        <rFont val="Arial"/>
        <family val="2"/>
      </rPr>
      <t>SISTEMA GENERAL DE PARTICIPACIONES-SGP</t>
    </r>
    <r>
      <rPr>
        <sz val="11"/>
        <color indexed="8"/>
        <rFont val="Arial"/>
        <family val="2"/>
      </rPr>
      <t xml:space="preserve">
1- Cumplimiento del cronograma establecido en la Resolución 1545 de 2019 (análisis y depuración de deudas por las partes, para su  aceptación y posterior pago)
2- Actualmente en proceso, fase posteror a mesas de saneamiento y cruce de cuentas (se solicitaran traslados entre administradoras para cubrir las deudas de aportes patronales existentes).
3- Seguimiento al uso de recursos de aportes patronales con destinación específica; análisis de soportes entregados y corrección de inconsistencias de las partidas contable no soportadas anteriormente por parte de las 4 SISS ESE.
4- Consolidación de información para la creación de usuarios y su posterior depuración en la plataforma con el objetivo de que el MHCP realice el cálculo actuarias de pasivos pensionales de la vigencia 2019.
5- Soporte de la creación de las ESE adscritas al Ente Territorial del Distrito Capital; solicitado como requisito para el cálculo actuarial de la vigencia 2019
6- Cruce de información y verificación de conceptos del gasto de aportes patronales de las 4 SISS ESE 
</t>
    </r>
    <r>
      <rPr>
        <b/>
        <sz val="11"/>
        <color indexed="8"/>
        <rFont val="Arial"/>
        <family val="2"/>
      </rPr>
      <t>TALENTO HUMANO</t>
    </r>
    <r>
      <rPr>
        <sz val="11"/>
        <color indexed="8"/>
        <rFont val="Arial"/>
        <family val="2"/>
      </rPr>
      <t xml:space="preserve">
1. Presentación con analisis de SIDEAP y del aplicativo web SIHO
2. Se realizó seguimiento y actualización de la matriz de saneamiento de aportes patronales
6. Se realizó seguimiento a las SISS Sur Occidente ESE a los siguientes temas: PASIVOCOL, SGP, incorporaciones, SIDEAP y Aplicativo Web SIHO, revisión de los cargos de planta de Almacenista, manual de Funciones, compensatorios y temas varios.
9. Seguimientos realizados a los convenios No.: 07022019 Ruta Materno-Perinatal mediante informe trimestral de supervisión, 07432019 Ruta de promoción y mantenimiento según actas adjuntas.
10. Actualmente se encuentran en consolidación por parte de FONCEP, con el fin de que el MHCP publique los resultados del calculo actuarial de la vigencia 2019.
13. - Se realizó apoyo a las respuesta de los pliegos de peticiones y derechos de peticiones presentados por la bancada sindical, como parte de la negociación sindical 2020 
- Se realizó reunión con las organizaciones sindicales para solicitqar la unificación de los pliegos sindicales.</t>
    </r>
  </si>
  <si>
    <r>
      <rPr>
        <i/>
        <sz val="11"/>
        <color indexed="8"/>
        <rFont val="Arial"/>
        <family val="2"/>
      </rPr>
      <t>Avances en los procesos de postulación de Acreditación de la Subred Centro Oriente contando con la visita por parte del ente Acreditador ICONTEC en el mes de febrero.</t>
    </r>
    <r>
      <rPr>
        <sz val="11"/>
        <color indexed="8"/>
        <rFont val="Arial"/>
        <family val="2"/>
      </rPr>
      <t xml:space="preserve">
Documento con informe final con las estrategias de comunicación dirigidas a los colaboradores de la Subred Centro Oriente
Documento con informe de las estrategias implementadas para la orientación, información y atención dirigida a los usuarios y colaboradores y los resultados obtenidos de las mismas  de la Subred Norte
Se realiza informe de supervisión trimestral en el mes de enero de 2020 e informe parcial de supervisión con corte a 25 de febrero de 2020 de los convenios de Acreditación de las Cuatro Subredes
</t>
    </r>
    <r>
      <rPr>
        <i/>
        <sz val="11"/>
        <color indexed="8"/>
        <rFont val="Arial"/>
        <family val="2"/>
      </rPr>
      <t xml:space="preserve">Implementación de experiencias exitosas para fortalecer el ciclo de atención en las Subredes Integradas de Servicios de Salud </t>
    </r>
    <r>
      <rPr>
        <sz val="11"/>
        <color indexed="8"/>
        <rFont val="Arial"/>
        <family val="2"/>
      </rPr>
      <t xml:space="preserve">
Documento que describa la identificación de una práctica exitosa en el eje de gestión del riesgo a través de referenciación comparativa externa, el cronograma de implementación de la misma en la Subred
Informe de seguimiento y adherencia practica exitosa implementada en la Subred Integrada de Servicios de Salud Sur ESE (gestores de calidad) </t>
    </r>
  </si>
  <si>
    <r>
      <rPr>
        <i/>
        <sz val="11"/>
        <color indexed="8"/>
        <rFont val="Arial"/>
        <family val="2"/>
      </rPr>
      <t>Avances en los procesos de postulación de Acreditación de la Subred Centro Oriente contando con la visita por parte del ente Acreditador ICONTEC en el mes de febrero.</t>
    </r>
    <r>
      <rPr>
        <sz val="11"/>
        <color indexed="8"/>
        <rFont val="Arial"/>
        <family val="2"/>
      </rPr>
      <t xml:space="preserve">
La subred centro oriente y Sur Occidente avanzan en la implementación de las estrategias de comunicación dirigidas a los colaboradores de la Subred realizando la entrega del documento con informe final con las estrategias de comunicación dirigidas a los colaboradores de la Subred en el marco del fortalecimiento de la cultura organizacional con enfoque en Acreditación 
La Subred Norte culmina las estrategias implementadas para la orientación, información y atención dirigida a los usuarios y colaboradores y los resultados obtenidos de las mismas en el marco del convenio 689-2019.
Se realiza informe de supervisión trimestral en el mes de enero de 2020 e informe parcial de supervisión con corte a 25 de febrero de 2020 de los convenios de Acreditación de las Cuatro Subredes
</t>
    </r>
    <r>
      <rPr>
        <i/>
        <sz val="11"/>
        <color indexed="8"/>
        <rFont val="Arial"/>
        <family val="2"/>
      </rPr>
      <t xml:space="preserve">Implementación de experiencias exitosas para fortalecer el ciclo de atención en las Subredes Integradas de Servicios de Salud </t>
    </r>
    <r>
      <rPr>
        <sz val="11"/>
        <color indexed="8"/>
        <rFont val="Arial"/>
        <family val="2"/>
      </rPr>
      <t xml:space="preserve">
La Subred Centro Oriente en el marco del convenio de acreditacion 648-2019 y la Subred Norte con el convenio 689-2019, adelanta el proceso de referenciación comparativa externa y posteriormente realiza entrega del documento que describa la identificación de una práctica exitosa en el eje de gestión del riesgo a través de referenciación comparativa externa, el cronograma de implementación de la misma en la Subred
La Subred Sur en el marco del convenio de habilitación realiza seguimiento a la practica exitosa implementada en la Subred sur con la entrega de  Informe de seguimiento y adherencia practica exitosa implementada en la Subred Integrada de Servicios de Salud Sur ESE (gestores de calidad) </t>
    </r>
  </si>
  <si>
    <r>
      <rPr>
        <i/>
        <sz val="11"/>
        <color indexed="8"/>
        <rFont val="Arial"/>
        <family val="2"/>
      </rPr>
      <t>Implementación de un sistema de mejoramiento continuo de la calidad con énfasis en la seguridad del paciente y la acreditación en salud</t>
    </r>
    <r>
      <rPr>
        <sz val="11"/>
        <color indexed="8"/>
        <rFont val="Arial"/>
        <family val="2"/>
      </rPr>
      <t xml:space="preserve">
*Indicadores RISS (consolidada del IV trimestre y/o II semestre de 2019, con observaciones y analisis de cada Subred) 
*Informe de las estrategias implementadas que contribuyen a la Seguridad del Paciente en la Subred y los resultados obtenidos de las mismas Subred Centro Oriente
*Informe de capacitación del talento humano seleccionado para ingresar al equipo de gestores de calidad TUTORES en las diferentes líneas de mejoramiento institucional con énfasis en seguridad del paciente
*Informe de evaluación de adherencia de conocimientos adquiridos del curso convenio universidades y el  Informe final de avance y análisis del aprendizaje organizacional sobre la adherencia de la política y programa de seguridad, eje gestión clínica excelente y segura en las Unidades de Servicios de Salud (USS) priorizadas</t>
    </r>
  </si>
  <si>
    <r>
      <rPr>
        <i/>
        <sz val="11"/>
        <color indexed="8"/>
        <rFont val="Arial"/>
        <family val="2"/>
      </rPr>
      <t>Implementación de un sistema de mejoramiento continuo de la calidad con énfasis en la seguridad del paciente y la acreditación en salud</t>
    </r>
    <r>
      <rPr>
        <sz val="11"/>
        <color indexed="8"/>
        <rFont val="Arial"/>
        <family val="2"/>
      </rPr>
      <t xml:space="preserve">
* Se mantiene seguimiento a través de matriz de indicadores concertada con las cuatro Subredes, la cual tiene seguimiento trimestral de algunos indicadores y de otros, semestral y anual. Se cuenta con matruz consolidada del IV trimestre y/o II semestre de 2019, con observaciones y analisis de cada Subred. Se entregara nuevo reporte en el mes de abril 2020.
* La Subred Centro Oriente con el objetivo de mejorar los resultados de los indicadores de seguridad, en el marco del convenio de acreditacion 648-2019, realiza entrega del Informe de las estrategias implementadas que contribuyen a la Seguridad del Paciente en la Subred y los resultados obtenidos de las mismas 
* La Subred Sur en el marco del convenio de habilitación finaliza el proceso de capacitación del talento humano con la entrega del informe de capacitación del talento humano seleccionado para ingresar al equipo de gestores de calidad TUTORES en las diferentes líneas de mejoramiento institucional con énfasis en seguridad del paciente, así mismo entrega el informe de evaluación de adherencia de conocimientos adquiridos del curso convenio universidades y el Informe final de avance y análisis del aprendizaje organizacional sobre la adherencia de la política y programa de seguridad, eje gestión clínica excelente y segura en las Unidades de Servicios de Salud (USS) priorizadas</t>
    </r>
  </si>
  <si>
    <t>JUAN CARLOS PARRA</t>
  </si>
  <si>
    <t xml:space="preserve">Respecto a articular con la oficina de Comunicaciones de la SDS el despliegue de los logros y avances de las Subredes asociadas a la implementación del Modelo AIS y la consolidación de la RISS se cuenta con:
*Cotizaciones para estudio de mercado y  seguimiento a respuestas y posterior revisión de las mismas.
*CDP respectivos, por parte de cada una de las dependencias relacionadas con el contrato
*Definición de supervisores por cada uno de los proyectos de inversión que aporta. 
*Estudios previos para el nuevo contrato
</t>
  </si>
  <si>
    <t xml:space="preserve">Durante el primer trimestre del año 2020 se realizaron las gestiones necesarias para la liquidación del contrato interadministrativo con la ETB de 2019 pues  éste se terminó el 1 de enero 2020, aún falta que Financiera les haga los últimos pagos (los cuales fueron radicados en marzo) para que se genere el Estado de cuenta y realizar el proceso de liquidación.
En cuanto al nuevo contrato, para el año 2020, los avances que se tienen son:
*Solicitud de cotizaciones para estudio de mercado, seguimiento a respuestas y posterior revisión de las mismas.
*Gestión con dependencias de la SDS para identificar recursos que aportan a este contrato y validación en el PAA 2020.
*Solicitud de los CDP respectivos, por parte de cada una de las dependencias que aporta. 
*Definición de supervisores por cada uno de los proyectos de inversión que aporta. 
*Construcción de estudios previos para este nuevo contrato, por parte de la Oficina Asesora de Comunicaciones.
</t>
  </si>
  <si>
    <t>1. Documento excel  1. SISS INF AUD CONTRALORIA PAD 2019 VIG 2018, carpeta 1.1.5 EVIDENCIAS POGD I TRIM. 2020
2. Carpeta 2. PM Contraloria PAD 2019 SISS, dentro de carpeta 1.1.5 EVIDENCIAS POGD I TRIM. 2020.
3. Documento excel 3. INF RF MAR- JUN-SEP-DIC 2019; carpeta 1.1.5 EVIDENCIAS POGD I TRIM. 2020.
4. Carpeta 4. CONTROL INTERNO CONTABLE 2017-2019 SISS, carpeta 1.1.5 EVIDENCIAS POGD I TRIM. 2020.
5. Carpeta 5. 5. SISS NORTE RES. 971 DE 2019 REC. MINSALUD carpeta 1.1.5 EVIDENCIAS POGD I TRIM. 2020.
6. Carpeta 6. INF. PTAL 4 SISS JUNTA DIRECTIVA SISS -ALCALDIA, carpeta 1.1.5 EVIDENCIAS POGD I TRIM. 2020.
7. Capeta 7. VR 4 PRESENTACION E INFORME - ACTAS VISITAS  carpeta 1.1.5 EVIDENCIAS POGD I TRIM. 2020.
8. Carpeta 8. Apoyo financiero convenios carpeta 1.1.5 EVIDENCIAS POGD I TRIM. 2020. 
9. Análisis del comportamiento Financiero 4 SISS ESE y Vinculadas:
9.1. Informe resumido de la gestion 2012-2018 y septiembre 2019 4SISS ESE
9.2. análisis comparativo del anterior modelo con el actual, en cuanto a: Facturación, recaudo, recuperación de cartera vigencia actual y vigencias anteriores de los últimos cinco años.
9.3.. Respuesta de la deuda que tienen las EPS con los Hospitales del Distrito; Segregado por subred, deudor y por monto de la deuda por EPS
9.4. Propuesta Fortalecimiento integral a la EPS Capital Salud 2020-2024
9.5. Informe Financiero 4SISS ESE 2016- sept 2019
9.6.Informe composición accionaria y capitalización a la EPS capital Salud
9.7.Informe estrategias, acciones , metas y resultados Capital salud
9.8. Informe Consol de EEFF CAPITAL SALUD 2016-2019
9.9.Informe de justificacion levantamiento de medida cautelar a la EPS Capital Salud
9.10. Informe de evolución de la cartera de EPS 2016-2019 con las 4 SISS ESE
10. Archivos de validacion e informe de entrega SIHO IV trimestre 2019.</t>
  </si>
  <si>
    <t>1• Se elabora informe general resumido y detallado de las 4 SISS de la Auditoria de Regularidad de la Contraloría de Bogotá PAD 2019 vigencia 2018.
2 • Se solicita y recepciona para seguimiento los Plan de mejoramiento sobre los hallazgos administrativos de cada una de las SISS resultados de la Auditoria. En visita administrativa se hace seguimiento en las 4 SISS. 
3. • Se solicitan y se elabora informe consolidado de los dictámenes de las 4 SISS con cortes marzo, junio, septiembre y diciembre 31 de 2019.
4. • Se solicitan y se elabora informe consolidado con anexo en excel de las evaluaciones de control interno contable de las 4 SISS con corte a dic de 2017-2018 y  diciembre 31 de 2019 . 
5. • Se realiza visita de acompañamiento al Ministerio de Salud en la SISS Norte, para inspeccion visual de los equipos y seguimiento de recursos transferidos según Res. 971/2019. 
6. • Se realiza informe y cuadro comparativo de las cuatro (4) SISS (presupuestal recaudo, compromisos, cuentas por pagar  y giros a  diciembre 2019) según oficio Junta Directiva –Alcaldía.
7. Se realizan visitas de apoyo y seguimiento tecnico a las 4 SISS para la deteccion del riesgo financiero, realizando informe y presentacion para el subsecretario. 
8. Se realizo apoyo financiero para los convenios asi:
• Se realizó visita seguimiento técnico SISS Norte convenio 743 Promoción y mantenimiento
• Recepción de información, revisión, elaboración y envío del informe de noviembre de 2019 de supervisión (financiera) del convenio SGP SISS Norte.
• Se realiza revisión soportes de matriz financiera convenio 673 oct - nov 2019.
• Se realiza revisión soportes de matriz financiera convenio 673 a diciembre de 2019
• Se realiza seguimiento y soporte para presentación a contraloría convenio 743 de promoción y mantenimiento.
• Se realizó revisión y archivo de soportes del convenio 673 de CAPS Coordinación asistencial y se realizó informe general de matriz financiera convenio 673 CAPS
•  Se realizó revisión y archivo de soportes del convenio 743 de Promoción y Mantenimiento y Se realizó informe general y matriz financiera convenio 743 de Promoción y Mantenimiento
•  Se revisaron los soportes e informe final acumulado de junio a diciembre de 2019 del convenio 0605- 2019 SGP de la SISS Norte y se realizó mesa de trabajo virtual, para brindar asistencia técnica de los ajustes a realizar en el informe final .
•  Se realiza apoyo técnico financiero a los siguientes convenios para la vigencia correspondiente: 1203 vigencia 2017, 1259, 658259, 600615, 682494, 684218 vigencia  2018, y 608, 609, 966, 696, 702, 802,  672, 698, 690 vigencia 2019.
9. En el Capitulo de Informes de analisis del comportamiento  financiero de las 4 SISS ESE y Vinculadas se realizó lo siguiente:
9.1.Se realizó el Informe financiero resumido 4SISS ESE por solicitud del Concejo de Bogotá.Cifras con corte a diciembre 31 de las vigencias 2012-2018 y septiembre 30 de 2019 y se realiza la actualizacion de las bases de datos del mismo periodo como insumo de este informe.
9.2.. Se realizó el análisis comparativo del anterior modelo con el actual, en cuanto a: Facturación, recaudo, recuperación de cartera vigencia actual y vigencias anteriores de los últimos cinco años., por solicitud del Concejo de Bogotá
9.3. Se preparó respuesta de la deuda que tienen las EPS con los Hospitales del Distrito; Segregado por subred, deudor y por monto de la deuda por EPS
9.4. Se preparo la propuesta conjunta DAEPDSS-Provisión de Servicios, sobre el fortalecimiento integral de la EPS Capital Salud para la vigencia del Plan de Desarrollo 2020-2024
9.5. Informe Financiero 2016- sept 2019
9.6.Informe composición accionaria y capitalización a la EPS capital Salud realizado por solicitud del Concejo Distrital
9.7.Informe estrategias, acciones , metas y resultados Capital salud, realizado por solicitud del Concejo Distrital
9.8. Informe Consol de EEFF CAPITAL SALUD 2016-2019
9.9. Justificacion levantamiento de medida cautelar a la EPS Capital Salud, informe solicitado por el concejo Distrital
9.10.Evolución de la cartera de EPS 2016-2019 con las 4 SISS ESE.informe solicitado por el concejo Distrital
10. Se realiza validacion y entrega a Minsalud SIHO IV trimestre 2019</t>
  </si>
  <si>
    <t>RIAS AAT convenio 0802: Se realiza seguimiento a la ejecución y avance de cada uno de los compromisos pactados en el convenio durante los meses de enero, febrero y marzo.  En las mesas de trabajo del 21 enero, 21 f ebrero y 17 marzo con las 4 SISS se analiza comportamientpo de reporte SIRC con porcentaje ocupación urgencias,  se analiza el impacto del convenio en  los servicios de urgencias y se indica presentación de propuesta para adición y prórroga del mismo. Propuesta de adición y prórroga convenio 0802 de las 4 SISS
RIA PM
CANCER: Tamizaje para cáncer de mama con toma de mamografía para mujeres de 50 a 69 años articulado con EAPB Capital con resultado indicador Fénix mejoro de enero con 25.6% con un 29.60% que equivale a un 4 punto de mejoramiento consolidado Red Pública que podría estar relacionado a pacientes tamizadas el IPS diferentes con población asignada a las SISS.
• Número total de mujeres entre 25 y 65 años tamizadas para cáncer de cuello uterino con la prueba de tamización indicada (Prueba ADN -VPH, Citología, Técnicas de Inspección visual), articulado con EAPB Capital con resultado indicador Fénix 73.2% para diciembre, en enero 69% y febrero 78% situación que evidencia la gestión de las SISS, sin llegar aun al estándar, aunque la asignación de la población y la movilidad siguen siendo factores que afectan significativamente.</t>
  </si>
  <si>
    <t>1. Conceptos. Documento PDF. Se tramitaron 20 conceptos ajustes por suscripcion de convenios interarministrativos para las 4 SISS en el primer trimestre de 2020, de los cuales uno anulado por no proceder el ajuste. Ruta: Utilidades/DAEPDSS/Grupo Hospitales/POGD PRESUPUESTO 2020/1.1.6. EVIDENCIAS POGD 1 TRIMESTRE 2020/conceptos
2. Informe comportamiento presupuestal. Consolidado ejecucion presupuestal 4 SISS mes de enero y febrero 2020 con facturacion.
2.1. Informe ejecucion presupuestal a diciembre 31 de 2019 SISS. Ruta: Utilidades/DAEPDSS/Grupo Hospitales/POGD PRESUPUESTO 2020/1.1.6. EVIDENCIAS POGD 1 TRIMESTRE 2020/comportamiento presupuestal
3. Ajustes al presupuesto de ingresos y gastos e inversión de la vigencia 2020, como resultado del cierre presupuestal de la vigencia 2019. Ruta: Utilidades/DAEPDSS/Grupo Hospitales/POGD PRESUPUESTO 2020/1.1.6. EVIDENCIAS POGD 1 TRIMESTRE 2020/cierre presupuestal 2019.</t>
  </si>
  <si>
    <t xml:space="preserve">1. 5 conceptos a la SISS Centro oriente, con 1 anulado: 2 SISS Norte: 8 SISS Sur: 5 SISS Sur Occidente.
2. Los informes producto del consolidado de ejecución presupuestal correspondientes al mes de enero y febrero de 2020, se elaboraran y presentaran en el informe del segundo trimestre de 2020, en razon a que para estos periodos no se contaba con el plan de cuentas autorizado por secretaria distrital de hacienda para la vigencia 2020.
2.1. Presentacion en power point informe y resultado de la ejeción presupuestal de las 4 SISS a 31 de diciembre de 2019. 
3. De acuerdo con el ejercicio de mesas de cierre presupuestal realizado con las SISS, secretaria distrital de hacienda y salud los dias 13 y 14 de feberro de 2020. Salud persento las recomendaciones a la secretaria de hacienda producto de dicho ejercicio y esta a su vez emitio la recimendacion a Confis Distritral. Como producto de este ejercicio el CONFIS, mediante resolicion No. 2 del 5 de marzo de 2020 aprobo los mencionados ajustes de cierre para las 4 SISS.
</t>
  </si>
  <si>
    <t xml:space="preserve">Informe analítico de gestión de costos correspondiente al IV trimestre de 2019.
Informe consolidado de sostenibilidad financiera del año 2016 a 2019.
Informe de costos hospitalarios vigencias 2016 a 30 septiembre 2019.
</t>
  </si>
  <si>
    <t>Se realizaron un total de 3 situaciones administrativas- Se dieron respuestas un total de 43 respuestaa PQRDS</t>
  </si>
  <si>
    <t>Se adjuntas actos administrativos realizados
-Se adjuntas respuestas ofrecidas a PQRDS</t>
  </si>
  <si>
    <t xml:space="preserve">1.Base de Datos de Indicadores de produccion del  programa Ruta de la Salud. 
2.Actas de visita de campo a las Subredes programa Ruta de la Salud.   
3.Acta mesa de trabajo con coordinadores de las cuatro subredes de la Ruta de la Salud.    
4.Planes de mejora no aplican para este periodo 
</t>
  </si>
  <si>
    <t xml:space="preserve"> En la actualidad el programa opera con 73 vehículos en todo el Distrito Capital, durante el primer trimestre de 2020 se realizaron 76.046 traslados a los puntos de atención de la red adscrita que corresponden a 38.588 usuarios. Igualmente es importante mencionar que la Ruta de la Salud inició su operación en el año 2006, realizándose entre los años 2006 a Marzo de 2020 un total de 3.133.094 traslados. 
Asimismo, durante el trimestre (Enero, febrero y marzo de 2020)  se  realizó seguimiento a la operación de la Ruta de la Salud mediante tres (3) visitas de asistencia técnica (Dos (2) a la Subred Centro Oriente y una a la Subred Norte), para evaluar la operación de la Ruta de la Salud en el Distrito  Capital. En dicha visita se socializo y sensibilizo tanto al personal de la tripulación como a las orientadoras que se encontraban en los distintos puntos de atención, con respecto a los lineamientos para la prestación del servicio de ruta; teniendo en cuenta el Manual de Operación de la Ruta de la Salud.  </t>
  </si>
  <si>
    <t>JOSE VICENTE GUZMAN
DIANA LARRAÑAGA
MARY LUZ PAEZ</t>
  </si>
  <si>
    <t>MARY LUZ PAEZ
PAOLA DURAN</t>
  </si>
  <si>
    <t xml:space="preserve">• Los resultados de sostenibilidad de la RISS del IV trimestre para los años 2018 vs. 2019 presentan un crecimiento de 4.4 puntos porcentuales con relación al mismo periodo del año anterior, pasando de un margen del 6.4% ($28.364 millones) en 2018 al del 10.8% ($ 45.648 millones) en el 2019, lo cual se relaciona con la contención del costo y aumento en la facturación en los periodos mencionados.
• Con relación a la sostenibilidad por unidades de negocios final, para el trimestre analizado, se observa sostenibilidad para las 4 SISS en el Plan de Intervenciones Colectivas-PIC, hospitalización y las unidades especiales.
• La facturación refleja disminución del -4.6%(n=-20.185 millones) y el costo en -9.1%(n=$-37.468 millones), este último asociado al registro del costo por deterioro de cuentas por cobrar.
</t>
  </si>
  <si>
    <t>No se evidencia ningún documento actualizado este periodo, además en el inventario documental programaron 3 documentos para obsolescencia y 2 nuevos procedimientos, pero solo se recibió avances del procedimiento sobre informe de costos de la RISS</t>
  </si>
  <si>
    <t>Se actualizo el normograma de la DAEPDSS, reportando los cambios oportunamente a la Dirección de Planeación Institucional y Calidad oportunamente.</t>
  </si>
  <si>
    <t>Normas informadas primer trimestre 2020
Reporte actualización de normograma I trim 2020</t>
  </si>
  <si>
    <t>Durante los dos primeros meses de la vigencia 2020, se formulo el PGDI, el cual inicio con la socialización de los lineamientos a los diferentes referentes de componente de la DAEPDSS, para posteriormente verificar y realizar ajustes por parte de la Directora de la época, logrando generar un POGD definitivo, en el cual se mantuvieron la mayoría de las metas que vienen con el plan de desarrollo vigente, previendo que con el proceso de armonización del nuevo plan de desarrollo de la presente administración se deberán realizar ajustes pertinentes en las metas.  El documento final se presento a la Dirección de Plaeación Institucional y Calidad, el día 17/02/2020.</t>
  </si>
  <si>
    <t>La evaluación y reporte del POA IV trimestre de 2020, dio como resultado para la DAEPDSS el 99,06%, la cual se promedio con los resultados de los trimestres anteriores, alcanzando una evaluación de la dirección para la vigencia 2019 de 97,09, resultado que se considera optima, logrando un desempeño positivo en los diferentes procesos para el cumplimiento de las metas propuestas.</t>
  </si>
  <si>
    <t>Evidencia evaluación y reportes POA 2019 IV trimestre (reportado el 14/01/2020).</t>
  </si>
  <si>
    <t>Los resultados por meta indican que prácticamente la mayoría se lograron al 100%, excepto las metas No. 6, relacionada con el Nuevo Modelo de Remuneración la cual desde el primer trimestre presentó dificultad para su cumplimiento, razón por la cual se debió reprogramar para el I y II trimestre.   Por otra parte la meta No. 8 Mantenimiento y sostenimiento del SIG y meta No.10, Cumplimiento del Plan Anual de Adquisiciones del proyecto 1189, esta última que si bien no evidenció  un comportamiento trimestral conforme a lo programado, en el consolidado del año si 0logró una ejecución del 99.99%
Los logro y dificultades por cada meta se describieron en el informe (anexo) NFORME DE GESTIÓN CONSOLIDADO DE LA VIGENCIA 2019.</t>
  </si>
  <si>
    <t>INFORME SEMESTRE II 2019 POA DAEPDSS
Evidencia reporte informe de gestión 2019 (se reporto el 27/01/2020).</t>
  </si>
  <si>
    <t>Durante el primer trimestre del 2020, se revisó y actualizo en conjunto el mapa de riesgos y el contexto estratético de la SGPS - DAEPDSS - DIyT y PS, logrando unificar criterios para la definición de 3 riesgos comunes de las direcciones: DAEPDSS y DIyT. (Ver archivo anexo).</t>
  </si>
  <si>
    <t>Evidencia reporte actualización mapa de riesgos y contexto estratégico (se reportó el 20/01/2020)
Evidencia de cumplimiento del MAPA RIESGOS ANTICORRUPCIÓN
Mapa riesgos de corrupcion PGS 2020 (Consolidado) DEFINITIVO 2020</t>
  </si>
  <si>
    <t xml:space="preserve">A la DAEPDSS durante el primer trimestre de 2020, no le fueron informadas por parte de las dependencias internas de la SDS que ejercen control y/o seguimiento, acciones de mejora a implementar.  
Por otra parte a 31 de diciembre de 2019 se gestionaron el total de acciones de mejora de la DAEPDSS.
La gestión realizada por dirección ante la falta de profesional - Gestor de Calidad Subsecretaria de Planeación y Gestión Sectorial, consistió apoyar la gestionar de la acción número 1884, la cual tenia fecha de vencimiento a 30/09/2019.  Dicha acción se logró cerrar el 28/02/2020 ante la Oficina de Control Interno de la SDS.
</t>
  </si>
  <si>
    <t>Gestión acciones de mejora ISOLUSIÓN, reportada el 28/02/2020.</t>
  </si>
  <si>
    <t>No aplica para el primer trimestre de 2020</t>
  </si>
  <si>
    <t>Evidencia del correo mediante el cual se remitió el POGD 2020 a la DPIyC. (se reporto el 17/02/2020.
Evidencia socialización lineamientos del POGD2020 al grupo DAEPDSS</t>
  </si>
  <si>
    <t>Esta meta la gestiona directamente la Dirección de Planeacón Institucional y Calidad de la SDS, durante el primer trimestre de 2020 la Entidad realizó todas las acciones de gestión  monitoreo del Plan Anticorrupción Atención al Ciudadano establecidos en el Índice de Transparencia de las Entidades Publicas (ITEP) en la SDS. (Si aplica) y los estándares de publicación y divulgación de la información de transparencia y acceso a la información pública (TAIP).</t>
  </si>
  <si>
    <t>El Plan se encuentra públicado en la página web de la SDS en el siguiente link:
http://www.saludcapital.gov.co/Paac_2019/2020/PAAC_2020_Definitivo.pdf</t>
  </si>
  <si>
    <t>Durante el primer trimestre del año 2020 se continua con el monitoreo a los convenios que se encuentran bajo la supervisión de la DAEPDSS, en la matriz de seguimiento se puede evidenciar a la fecha, lo siguiente:
*Convenios enviados a liquidar (16)
*Los convenios liquidados (118)
*Los convenios terminados y pendientes de información (36)
*Los convenios en ejecución (20)
*Los convenios que perdieron competencia (4)
En la matriz se cuenta con un seguimiento de la correspondencia que se recibe por cada convenio estableciendo fechas de recibido y asunto.</t>
  </si>
  <si>
    <t xml:space="preserve">PAOLA DURAN
JULIAN HERNANDEZ (Seguimiento ejecución financiera)
</t>
  </si>
  <si>
    <t xml:space="preserve">Documento:  AVANCE IMPLEMENTACIÓN RUTAS DE ATENCIÓN INTEGRAL EN SALUD - Trimestre I - 2020.
Documentos de seguimiento a convenios RIAS </t>
  </si>
  <si>
    <t>RESULTADO PONDERADO</t>
  </si>
  <si>
    <t>Acta de reunión - Coordinación asistencial - Subredes Integradas de Servicios de Salud.
Plan de trabajo de coordinación asistencial.</t>
  </si>
  <si>
    <t xml:space="preserve">Durante el mes de marzo de 2020 se realizó  Comité de Coordinación Asistencial con los delegados de las 4 Subredes Integradas de Servicios de Salud, con el objetivo de revisar y unificar  los planes de trabajo para la adición de los diferentes convenios; definiendo que en el compromiso No. 2: "Dar continuidad a las estrategias, definidas para garantizar la prestación del servicio público esencial de salud de la población en general y diseño e implementación de acciones con enfoque territorial, diferencial, incluyente y sostenible, centrada en el cuidado y la atención integral a la mujer, para la prestación de los servicios en condiciones de calidad y eficiencia en el marco del Modelo de Atención Integral en Salud", en el plan de trabajo se definió:
- Ajustar los portafolio de los servicios de CAPS de acuerdo con la propuesta de atención integral de la mujer de acuerdo con la línea técnica dada por la Dirección de Provisión de Servicios y a los avances del proceso definido por cada Subred.
- Dar continuidad al cronograma propuesto para la implementacion de los servicios y cumplimiento del portafolio de los CAPS. 
- Diseñar e implementar la estrategia de atención integral con enfoque diferencial a la mujer en los CAPS definidos, que incluya y detalle cronograma de actividades a realizar según los criterios concertados con la Secretaria Distrital de Salud.
</t>
  </si>
  <si>
    <t xml:space="preserve">No se han definido aún proyectos estratégicos por parte de la nueva administración, para formular el plan de implementación y hacer seguimiento a su implementación.
</t>
  </si>
  <si>
    <t xml:space="preserve">Archivos:
- Segplan enero -marzo 2020 proyecto.
- Cuadro actualizado proyecto inversion enero- marzo 2020
</t>
  </si>
  <si>
    <r>
      <rPr>
        <b/>
        <sz val="11"/>
        <rFont val="Arial"/>
        <family val="2"/>
      </rPr>
      <t>SISTEMA GENERAL DE PARTICIPACIONES-SGP</t>
    </r>
    <r>
      <rPr>
        <sz val="11"/>
        <rFont val="Arial"/>
        <family val="2"/>
      </rPr>
      <t xml:space="preserve">
1-Mesas para la conciliación de aportes patronales de las vigencias 2012-2016 .Resolución 1545/2019.
2-Seguimiento al reporte de devoluciones de excedentes de aportes patronales de las vigencias 1994-2011 para el saneamiento de deudas con las diferentes administradoras.
3-Liquidación de convenios del SGP-2019 (605 Norte, 606 Centro oriente, 608 Sur Occidente y 609 Sur).
4-Asistencia técnica y Consolidación informes PASIVOCOL de las SISS
5-Asistencia técnica para la depuración de deudas reportadas a las SISS por los fondos de pensiones-articulación con FONCEP
6-Seguimiento al gastos de las SISS en los rubros de servicios personales y aportes patronales.
</t>
    </r>
    <r>
      <rPr>
        <b/>
        <sz val="11"/>
        <rFont val="Arial"/>
        <family val="2"/>
      </rPr>
      <t>TALENTO HUMANO</t>
    </r>
    <r>
      <rPr>
        <sz val="11"/>
        <rFont val="Arial"/>
        <family val="2"/>
      </rPr>
      <t xml:space="preserve">
1-Consolidación información SIDEAP actualizada de las SISS e informe de estadísticas de personal de planta.
2-Consolidación información actualizada de las SISS e informe de estadísticas de personal de contrato. 
3-Liquidación contrato de concurrencia 192/01
4-Informe semestral valor cesantías retroactivas y saldos en Fondos de las SISS
5-Concepto plazas de Servicio Social Obligatorio a demanda.
6-Realizar 6 visitas de acompañamiento y asistencia técnica a las SISS
7-Realizar talleres con referentes TH para revisión de compensatorios adeudados 2017-2019.
8-Realizar talleres con referentes TH para revisión factores salariales y prestacionales.
9-Seguimiento a convenios asignados.
10-Seguimiento al proceso de desahorro de los recursos del FONPET.
11.Emisión de conceptos de viabilidad para modificar plantas de personal
12. Acompañamiento para estudios de cargas laborales
13. Acompañamiento jurídico para atender los pliegos de peticiones de trabajadores oficiales y empleados públicos de las SISS.</t>
    </r>
  </si>
  <si>
    <t>Durante el primer trimestre de 2020 no se avanzo en temas relacionados como plan de trabajo para estudios de cargas laborales en las SISS enfocados a mejorar las condiciones de laborización.</t>
  </si>
  <si>
    <t>Para la formulación del plan territorial de salud 2020-2023 y plan de desarrollo de la nueva administración, fue importante la participación en la definición de metas y lineas de acción, asi como la cuantificación de las metas a cargo de la Subsecretaria de Planeación y Gestión Sectorial - DAEPDSS.</t>
  </si>
  <si>
    <t>1.3.1. Implementación de las rutas integrales de atención - RIAS priorizadas en las Cuatro (4) Subredes Integradas de Servicios de Salud.
RIAS A IMPLEMENTAR: 
Materno perinatal e infantil: Martha P Aponte
CCVM: Diana Larrañaga
Enfermedades respiratorias: Diana Larrañaga
Enfermedades Infecciosas respiratorias: Diana Larrañaga
Cáncer: Diana Buitrago
Lesiones Trauma y Violencias (URG): Diana Buitrago
Salud Mental, Trastornos del comportamiento y SPA: Liliana Serrano y Rafael.</t>
  </si>
  <si>
    <t xml:space="preserve">Las estrategias desarrolladas en el convenio 0802 RIAS AAT han impactado positivamente en la sobreocupación de los servicios de urgencias de las 4 SISS.
El % de ocupación de observación de urgencias de la Red Pública Distrital a febrero 29 de 2020 fue:
Enero: 95,18%
Febrero: 95,13%
Se realizó durante el trimestre seguimiento a los períodos enero, febrero y marzo al reporte del SIRC corespondiente al porcentaje promedio de ocupación de los servicios de Urgencia y se socializa y analiza con los Directores de Urgencia de las 4 SISS en el marco del convenio 0802 para realizar acciones de mejora.                                                                                                                              </t>
  </si>
  <si>
    <t>Se adjunta:
- Carpeta con actas de seguimiento al convenio 0802-2019
- AD 1 PRO 1 802-2019
- Informes trimestrales 1 y 2 0802 _02-12-2020-224824
- REPORTE SIRC FEBRERO 2020
- REPORTE SIRC ENERO 2020</t>
  </si>
  <si>
    <t>DIRECCIÓN DE PLANEACIÓN INSTITUCIONAL Y CALIDAD
SISTEMA INTEGRADO DE GESTIÓN
CONTROL DOCUMENTAL
REPORTE PLAN OPERATIVO DE GESTION Y DESEMPEÑO
Codigo: SDS-PYC-FT-023-V.6</t>
  </si>
  <si>
    <t>Elaborado por: Alvaro Augusto Amado Camacho
Revisado por: Nury Stella Leguizamon 
Aprobado por: Juan Carlos Jaramillo Correa</t>
  </si>
  <si>
    <t>PROCESO:</t>
  </si>
  <si>
    <t>DIRECCIÓN DE ANÁLISIS DE ENTIDADES PÚBLICAS DISTRITALES DEL SECTOR SALUD</t>
  </si>
  <si>
    <t>TRIMESTRE 1 DE 2020</t>
  </si>
  <si>
    <t>Programado 3er trimestre</t>
  </si>
  <si>
    <t>No aplica para el trimestre I</t>
  </si>
  <si>
    <t>No se reporta</t>
  </si>
  <si>
    <t>DIRECCIÓN/ OFICINA</t>
  </si>
  <si>
    <t>DAEPDSS</t>
  </si>
  <si>
    <t>PONDERACIÓN</t>
  </si>
  <si>
    <t xml:space="preserve">Archivos:
-  Matriz de seguimiento a Convenios.
</t>
  </si>
  <si>
    <r>
      <rPr>
        <b/>
        <sz val="11"/>
        <rFont val="Arial"/>
        <family val="2"/>
      </rPr>
      <t xml:space="preserve">COMPONENTE DE ASISTENCIAL - Implementación Modelo de Atención y RIAS - PASE a la Equidad.
</t>
    </r>
    <r>
      <rPr>
        <sz val="11"/>
        <rFont val="Arial"/>
        <family val="2"/>
      </rPr>
      <t xml:space="preserve">
* Informe consolidado de la gestión Asistencial en las 4 SISS, capítulo CALL CENTER: 
- Seguimiento a la oportunidad de la atención ambulatoria en las especialidades básicas de las 4 SISS ESE.
- Monitoreo de la implementación y mantenimiento del  CALL CENTER según lo establecido en convenio interadministrativo suscrito  con las 4 SISS.
- Visistas de seguimiento a la operación del CALL CENTER
- Seguimiento a acciones o planes de mejora resultado del seguimiento al proceso (cuando aplique)
(Trimestral)</t>
    </r>
  </si>
  <si>
    <t>Las evidencias se reportan en las carpeta 3.2.1 adjunta al presente archivo. 
- Carpeta: Actas de visita (Acta visita AMED SISS) (SIN FIRMAS COMPLETAS)
- Carpeta: Apoyos de supervisión convenios (Seg. SISS) (SIN FIRMAS COMPLETAS)
- Carpeta: Informes convenios (Seg. SISS)
   Archivos de analisis de información:
- AMED-COVID19 CON ENF UNITARIO 12HRS
- AMED-COVID19 CON MEDIC UNITARIO 12HRS
- PARRAFO AMED
- PRODUCCION CONV-2019 A ENE-2020
- Respuestas PRODUCCION AMED COVID</t>
  </si>
  <si>
    <t xml:space="preserve">Covenios gestionados durante el trimestre:
- Convenio interadministrativo entre el FFDS y la SISS Sur ESE No. 0672/2019.
- Convenio interadministrativo entre el FFDS y la SISS Norte ESE No. 0673 de 2019.
- Convenio interadministrativo entre el FFDS y la SISS Centro Oriente ESE No. 0692/2019.
- Convenio interadministrativo entre el FFDS y la SISS Sur Occidente ESE No. 0698/2019.
Documentos:
- INF. CAPS_VISITAS_EN-FEB
- Atenciones_feb_2020_producción CAPS
- Seguimiento OPORTUNIDAD especialidades en la RED
- CE A 31_03_ 2020 V 20_04_2020 CIP
</t>
  </si>
  <si>
    <t>Se realizó seguimiento a la producción de los 40 CAPS, evidenciando que lograron 2.771.020 consultas de medicina general y especializada desde la puesta en operación de los CAPS (mes de Julio de 2016 – febrero de 2020) y 4.833.778 atenciones (Medicina general, especializada, Otras consultas (enfermería, optometría, psicología, Nutrición y Dietética, trabajo social) y apoyo diagnóstico.
Durante el trimestre se presentaron los informes de ejecución de las obligaciones del segundo trimestre para los convenios de coordinación asistencial, además se gestionó la adición y prorroga de los convenios de coordinación asistencial, a partir del 27 de febrero de 2020.
Durante el primer trimestre de 2020, se realizaron visitas de seguimiento a 10 CAPS, con el fin de Identificar los avances de la implementación del Modelo de Atención Integral en Salud, en el desarrollo del componente primario; se generaron recomendaciones para su fortalecimiento en temas de adscripción e inscripción, implementación de servicios para cumplimiento de la Resolución 3280 y el seguimiento a RIAS de Promoción y Mantenimiento, implementar acciones internas para garantizar la demanda inducida y mantener bases actualizadas, entre otras.
Durante el trimestre se presentaron dificultades para el monitorio y seguimiento a la oportunidad de la atención ambulatoria y seguimiento al CALL CENTER, debido al retiro del referente a cargo de dichos procesos.</t>
  </si>
  <si>
    <t>Archivos:
-  Planeación Estratégica Sub PyGS DAEPDSS.
-  Instrumento Taller problemas y soluciones ENERO 29 DEL 2020
-  Documento Marco Politica Salud Mental
-  Instrumento Taller problemas y soluciones (VP) (2)
-  Instrumento Taller problemas y soluciones ENERO 29 DEL 2020
-  MATRIZ DE METAS  Salud Mental</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</si>
</sst>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quot;-&quot;??_ "/>
    <numFmt numFmtId="179" formatCode="_ &quot;$&quot;\ * #,##0.00_ ;_ &quot;$&quot;\ * \-#,##0.00_ ;_ &quot;$&quot;\ * &quot;-&quot;??_ ;_ @_ "/>
    <numFmt numFmtId="180" formatCode="0.0"/>
    <numFmt numFmtId="181" formatCode="0.000"/>
    <numFmt numFmtId="182" formatCode="0.0%"/>
    <numFmt numFmtId="183" formatCode="0.000%"/>
    <numFmt numFmtId="184" formatCode="0.0000%"/>
    <numFmt numFmtId="185" formatCode="0.000000000"/>
    <numFmt numFmtId="186" formatCode="0.0000000000"/>
    <numFmt numFmtId="187" formatCode="_-&quot;$&quot;* #,##0.0_-;\-&quot;$&quot;* #,##0.0_-;_-&quot;$&quot;* &quot;-&quot;??_-;_-@_-"/>
    <numFmt numFmtId="188" formatCode="_-&quot;$&quot;* #,##0_-;\-&quot;$&quot;* #,##0_-;_-&quot;$&quot;* &quot;-&quot;??_-;_-@_-"/>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 #,##0.0_-;\-* #,##0.0_-;_-* &quot;-&quot;_-;_-@_-"/>
    <numFmt numFmtId="204" formatCode="0.00000000"/>
    <numFmt numFmtId="205" formatCode="0.0000000"/>
    <numFmt numFmtId="206" formatCode="0.000000"/>
    <numFmt numFmtId="207" formatCode="0.00000"/>
    <numFmt numFmtId="208" formatCode="0.0000"/>
  </numFmts>
  <fonts count="85">
    <font>
      <sz val="11"/>
      <color theme="1"/>
      <name val="Calibri"/>
      <family val="2"/>
    </font>
    <font>
      <sz val="11"/>
      <color indexed="8"/>
      <name val="Calibri"/>
      <family val="2"/>
    </font>
    <font>
      <sz val="8"/>
      <name val="Calibri"/>
      <family val="2"/>
    </font>
    <font>
      <sz val="20"/>
      <name val="Arial"/>
      <family val="2"/>
    </font>
    <font>
      <sz val="10"/>
      <name val="Arial"/>
      <family val="0"/>
    </font>
    <font>
      <b/>
      <sz val="12"/>
      <color indexed="8"/>
      <name val="Arial"/>
      <family val="2"/>
    </font>
    <font>
      <b/>
      <sz val="9"/>
      <name val="Tahoma"/>
      <family val="2"/>
    </font>
    <font>
      <sz val="12"/>
      <color indexed="8"/>
      <name val="Arial"/>
      <family val="2"/>
    </font>
    <font>
      <sz val="11"/>
      <color indexed="8"/>
      <name val="Arial"/>
      <family val="2"/>
    </font>
    <font>
      <b/>
      <sz val="12"/>
      <name val="Arial"/>
      <family val="2"/>
    </font>
    <font>
      <sz val="12"/>
      <name val="Arial"/>
      <family val="2"/>
    </font>
    <font>
      <b/>
      <sz val="11"/>
      <color indexed="8"/>
      <name val="Arial"/>
      <family val="2"/>
    </font>
    <font>
      <sz val="11"/>
      <name val="Arial"/>
      <family val="2"/>
    </font>
    <font>
      <sz val="9"/>
      <name val="Tahoma"/>
      <family val="2"/>
    </font>
    <font>
      <sz val="11"/>
      <color indexed="30"/>
      <name val="Arial"/>
      <family val="2"/>
    </font>
    <font>
      <sz val="11"/>
      <color indexed="10"/>
      <name val="Arial"/>
      <family val="2"/>
    </font>
    <font>
      <i/>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6"/>
      <color indexed="8"/>
      <name val="Arial"/>
      <family val="2"/>
    </font>
    <font>
      <sz val="20"/>
      <color indexed="8"/>
      <name val="Arial"/>
      <family val="2"/>
    </font>
    <font>
      <sz val="22"/>
      <color indexed="8"/>
      <name val="Arial"/>
      <family val="2"/>
    </font>
    <font>
      <b/>
      <sz val="14"/>
      <color indexed="8"/>
      <name val="Arial"/>
      <family val="2"/>
    </font>
    <font>
      <b/>
      <sz val="8"/>
      <color indexed="8"/>
      <name val="Arial"/>
      <family val="2"/>
    </font>
    <font>
      <sz val="11"/>
      <name val="Calibri"/>
      <family val="2"/>
    </font>
    <font>
      <sz val="10"/>
      <color indexed="8"/>
      <name val="Arial"/>
      <family val="2"/>
    </font>
    <font>
      <b/>
      <sz val="18"/>
      <color indexed="8"/>
      <name val="Arial"/>
      <family val="2"/>
    </font>
    <font>
      <b/>
      <sz val="16"/>
      <color indexed="8"/>
      <name val="Arial"/>
      <family val="2"/>
    </font>
    <font>
      <sz val="9"/>
      <color indexed="8"/>
      <name val="Arial"/>
      <family val="2"/>
    </font>
    <font>
      <sz val="8"/>
      <color indexed="8"/>
      <name val="Arial"/>
      <family val="2"/>
    </font>
    <font>
      <b/>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b/>
      <sz val="14"/>
      <color theme="1"/>
      <name val="Arial"/>
      <family val="2"/>
    </font>
    <font>
      <b/>
      <sz val="12"/>
      <color rgb="FF000000"/>
      <name val="Arial"/>
      <family val="2"/>
    </font>
    <font>
      <b/>
      <sz val="8"/>
      <color rgb="FF000000"/>
      <name val="Arial"/>
      <family val="2"/>
    </font>
    <font>
      <sz val="12"/>
      <color rgb="FF000000"/>
      <name val="Arial"/>
      <family val="2"/>
    </font>
    <font>
      <sz val="10"/>
      <color theme="1"/>
      <name val="Arial"/>
      <family val="2"/>
    </font>
    <font>
      <b/>
      <sz val="12"/>
      <color theme="1"/>
      <name val="Arial"/>
      <family val="2"/>
    </font>
    <font>
      <b/>
      <sz val="18"/>
      <color theme="1"/>
      <name val="Arial"/>
      <family val="2"/>
    </font>
    <font>
      <sz val="11"/>
      <color rgb="FFFF0000"/>
      <name val="Arial"/>
      <family val="2"/>
    </font>
    <font>
      <b/>
      <sz val="11"/>
      <color theme="1"/>
      <name val="Arial"/>
      <family val="2"/>
    </font>
    <font>
      <b/>
      <sz val="16"/>
      <color theme="1"/>
      <name val="Arial"/>
      <family val="2"/>
    </font>
    <font>
      <sz val="9"/>
      <color theme="1"/>
      <name val="Arial"/>
      <family val="2"/>
    </font>
    <font>
      <sz val="8"/>
      <color theme="1"/>
      <name val="Arial"/>
      <family val="2"/>
    </font>
    <font>
      <b/>
      <sz val="12"/>
      <color theme="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92D050"/>
        <bgColor indexed="64"/>
      </patternFill>
    </fill>
    <fill>
      <patternFill patternType="solid">
        <fgColor rgb="FFFFFF99"/>
        <bgColor indexed="64"/>
      </patternFill>
    </fill>
    <fill>
      <patternFill patternType="solid">
        <fgColor rgb="FFFF5D5D"/>
        <bgColor indexed="64"/>
      </patternFill>
    </fill>
    <fill>
      <patternFill patternType="solid">
        <fgColor rgb="FF00B050"/>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178" fontId="4"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4" fillId="0" borderId="0" applyFont="0" applyFill="0" applyBorder="0" applyAlignment="0" applyProtection="0"/>
    <xf numFmtId="0" fontId="59"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12">
    <xf numFmtId="0" fontId="0" fillId="0" borderId="0" xfId="0" applyFont="1" applyAlignment="1">
      <alignment/>
    </xf>
    <xf numFmtId="0" fontId="66" fillId="0" borderId="0" xfId="0" applyFont="1" applyAlignment="1">
      <alignment horizontal="center" vertical="center" wrapText="1"/>
    </xf>
    <xf numFmtId="0" fontId="66" fillId="0" borderId="0" xfId="0" applyFont="1" applyAlignment="1">
      <alignment vertical="center" wrapText="1"/>
    </xf>
    <xf numFmtId="0" fontId="67" fillId="0" borderId="0" xfId="0" applyFont="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70" fillId="0" borderId="0" xfId="0" applyFont="1" applyAlignment="1">
      <alignment vertical="center" wrapText="1"/>
    </xf>
    <xf numFmtId="0" fontId="3" fillId="0" borderId="10" xfId="0" applyFont="1" applyBorder="1" applyAlignment="1">
      <alignment horizontal="left" vertical="center"/>
    </xf>
    <xf numFmtId="0" fontId="5" fillId="0" borderId="10" xfId="0" applyFont="1" applyBorder="1" applyAlignment="1">
      <alignment horizontal="center" vertical="center" wrapText="1"/>
    </xf>
    <xf numFmtId="0" fontId="0" fillId="0" borderId="10" xfId="0" applyBorder="1" applyAlignment="1">
      <alignment/>
    </xf>
    <xf numFmtId="0" fontId="68" fillId="0" borderId="10" xfId="0" applyFont="1" applyBorder="1" applyAlignment="1">
      <alignment horizontal="center" vertical="center" wrapText="1"/>
    </xf>
    <xf numFmtId="0" fontId="71" fillId="0" borderId="10" xfId="0" applyFont="1" applyBorder="1" applyAlignment="1">
      <alignment horizontal="center" vertical="center" wrapText="1"/>
    </xf>
    <xf numFmtId="182" fontId="67" fillId="0" borderId="10" xfId="59" applyNumberFormat="1" applyFont="1" applyBorder="1" applyAlignment="1">
      <alignment horizontal="center" vertical="center" wrapText="1"/>
    </xf>
    <xf numFmtId="182" fontId="67" fillId="0" borderId="10" xfId="0" applyNumberFormat="1" applyFont="1" applyFill="1" applyBorder="1" applyAlignment="1">
      <alignment horizontal="center" vertical="center" wrapText="1"/>
    </xf>
    <xf numFmtId="182" fontId="67" fillId="0" borderId="10" xfId="0" applyNumberFormat="1" applyFont="1" applyBorder="1" applyAlignment="1">
      <alignment horizontal="center" vertical="center" wrapText="1"/>
    </xf>
    <xf numFmtId="182" fontId="67" fillId="0" borderId="11" xfId="0" applyNumberFormat="1" applyFont="1" applyBorder="1" applyAlignment="1">
      <alignment horizontal="center" vertical="center" wrapText="1"/>
    </xf>
    <xf numFmtId="182" fontId="67" fillId="0" borderId="11" xfId="0" applyNumberFormat="1" applyFont="1" applyFill="1" applyBorder="1" applyAlignment="1">
      <alignment horizontal="center" vertical="center" wrapText="1"/>
    </xf>
    <xf numFmtId="0" fontId="67" fillId="0" borderId="10" xfId="0" applyFont="1" applyBorder="1" applyAlignment="1">
      <alignment horizontal="justify" vertical="center" wrapText="1"/>
    </xf>
    <xf numFmtId="0" fontId="67" fillId="0" borderId="10" xfId="0" applyFont="1" applyFill="1" applyBorder="1" applyAlignment="1">
      <alignment horizontal="justify" vertical="center" wrapText="1"/>
    </xf>
    <xf numFmtId="10" fontId="7" fillId="0" borderId="10" xfId="0" applyNumberFormat="1" applyFont="1" applyBorder="1" applyAlignment="1">
      <alignment horizontal="center" vertical="center" wrapText="1"/>
    </xf>
    <xf numFmtId="0" fontId="66" fillId="0" borderId="10" xfId="0" applyFont="1" applyBorder="1" applyAlignment="1">
      <alignment horizontal="justify" vertical="top" wrapText="1"/>
    </xf>
    <xf numFmtId="10" fontId="7" fillId="0" borderId="10" xfId="0" applyNumberFormat="1" applyFont="1" applyFill="1" applyBorder="1" applyAlignment="1">
      <alignment horizontal="center" vertical="center" wrapText="1"/>
    </xf>
    <xf numFmtId="10" fontId="67" fillId="0" borderId="10" xfId="0" applyNumberFormat="1" applyFont="1" applyBorder="1" applyAlignment="1">
      <alignment horizontal="center" vertical="center"/>
    </xf>
    <xf numFmtId="0" fontId="10" fillId="0" borderId="10" xfId="0" applyFont="1" applyFill="1" applyBorder="1" applyAlignment="1">
      <alignment horizontal="justify" vertical="center" wrapText="1"/>
    </xf>
    <xf numFmtId="10" fontId="5" fillId="16" borderId="10" xfId="0" applyNumberFormat="1" applyFont="1" applyFill="1" applyBorder="1" applyAlignment="1">
      <alignment horizontal="center" vertical="center" wrapText="1"/>
    </xf>
    <xf numFmtId="0" fontId="0" fillId="16" borderId="0" xfId="0" applyFill="1" applyAlignment="1">
      <alignment/>
    </xf>
    <xf numFmtId="0" fontId="67" fillId="8" borderId="10" xfId="0" applyFont="1" applyFill="1" applyBorder="1" applyAlignment="1">
      <alignment horizontal="center" vertical="center" wrapText="1"/>
    </xf>
    <xf numFmtId="0" fontId="67" fillId="8" borderId="10" xfId="0" applyFont="1" applyFill="1" applyBorder="1" applyAlignment="1">
      <alignment horizontal="justify" vertical="center" wrapText="1"/>
    </xf>
    <xf numFmtId="10" fontId="5" fillId="8" borderId="10" xfId="0" applyNumberFormat="1" applyFont="1" applyFill="1" applyBorder="1" applyAlignment="1">
      <alignment horizontal="center" vertical="center" wrapText="1"/>
    </xf>
    <xf numFmtId="0" fontId="0" fillId="33" borderId="0" xfId="0" applyFill="1" applyAlignment="1">
      <alignment/>
    </xf>
    <xf numFmtId="10" fontId="67" fillId="0" borderId="10" xfId="0" applyNumberFormat="1" applyFont="1" applyFill="1" applyBorder="1" applyAlignment="1">
      <alignment horizontal="center" vertical="center"/>
    </xf>
    <xf numFmtId="0" fontId="67" fillId="0" borderId="10" xfId="0" applyFont="1" applyFill="1" applyBorder="1" applyAlignment="1">
      <alignment horizontal="center" vertical="center" wrapText="1"/>
    </xf>
    <xf numFmtId="0" fontId="10" fillId="34" borderId="10" xfId="0" applyFont="1" applyFill="1" applyBorder="1" applyAlignment="1" applyProtection="1">
      <alignment horizontal="justify" vertical="center" wrapText="1"/>
      <protection/>
    </xf>
    <xf numFmtId="0" fontId="10" fillId="0" borderId="10" xfId="0" applyFont="1" applyBorder="1" applyAlignment="1">
      <alignment horizontal="justify" vertical="center" wrapText="1"/>
    </xf>
    <xf numFmtId="10" fontId="10" fillId="0" borderId="10" xfId="0" applyNumberFormat="1" applyFont="1" applyFill="1" applyBorder="1" applyAlignment="1">
      <alignment horizontal="center" vertical="center"/>
    </xf>
    <xf numFmtId="10" fontId="10" fillId="0" borderId="10" xfId="0" applyNumberFormat="1" applyFont="1" applyBorder="1" applyAlignment="1">
      <alignment horizontal="center" vertical="center" wrapText="1"/>
    </xf>
    <xf numFmtId="0" fontId="0" fillId="35" borderId="0" xfId="0" applyFill="1" applyAlignment="1">
      <alignment/>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9" fillId="0" borderId="10" xfId="0" applyFont="1" applyBorder="1" applyAlignment="1">
      <alignment horizontal="center" vertical="center" wrapText="1"/>
    </xf>
    <xf numFmtId="10" fontId="9" fillId="34" borderId="10" xfId="0" applyNumberFormat="1" applyFont="1" applyFill="1" applyBorder="1" applyAlignment="1">
      <alignment horizontal="center"/>
    </xf>
    <xf numFmtId="0" fontId="12" fillId="34" borderId="10" xfId="0" applyFont="1" applyFill="1" applyBorder="1" applyAlignment="1">
      <alignment/>
    </xf>
    <xf numFmtId="0" fontId="7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4" fontId="72"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67" fillId="0" borderId="0" xfId="0" applyFont="1" applyAlignment="1">
      <alignment/>
    </xf>
    <xf numFmtId="10" fontId="67" fillId="0" borderId="11" xfId="0" applyNumberFormat="1" applyFont="1" applyBorder="1" applyAlignment="1">
      <alignment horizontal="center" vertical="center" wrapText="1"/>
    </xf>
    <xf numFmtId="0" fontId="66" fillId="16" borderId="10" xfId="0" applyFont="1" applyFill="1" applyBorder="1" applyAlignment="1">
      <alignment horizontal="justify" vertical="top" wrapText="1"/>
    </xf>
    <xf numFmtId="0" fontId="66" fillId="8" borderId="10" xfId="0" applyFont="1" applyFill="1" applyBorder="1" applyAlignment="1">
      <alignment horizontal="justify" vertical="top" wrapText="1"/>
    </xf>
    <xf numFmtId="0" fontId="12" fillId="0" borderId="10" xfId="0" applyFont="1" applyBorder="1" applyAlignment="1">
      <alignment horizontal="justify" vertical="top" wrapText="1"/>
    </xf>
    <xf numFmtId="10" fontId="11" fillId="16" borderId="10" xfId="0" applyNumberFormat="1" applyFont="1" applyFill="1" applyBorder="1" applyAlignment="1">
      <alignment horizontal="justify" vertical="top" wrapText="1"/>
    </xf>
    <xf numFmtId="0" fontId="12" fillId="34" borderId="10" xfId="0" applyFont="1" applyFill="1" applyBorder="1" applyAlignment="1" applyProtection="1">
      <alignment horizontal="justify" vertical="top" wrapText="1"/>
      <protection/>
    </xf>
    <xf numFmtId="10" fontId="67" fillId="0" borderId="10" xfId="0" applyNumberFormat="1" applyFont="1" applyBorder="1" applyAlignment="1">
      <alignment horizontal="center" vertical="center" wrapText="1"/>
    </xf>
    <xf numFmtId="0" fontId="66" fillId="0" borderId="10" xfId="0" applyFont="1" applyBorder="1" applyAlignment="1">
      <alignment horizontal="justify" vertical="center" wrapText="1"/>
    </xf>
    <xf numFmtId="49" fontId="66" fillId="0" borderId="10" xfId="0" applyNumberFormat="1" applyFont="1" applyBorder="1" applyAlignment="1">
      <alignment horizontal="justify" vertical="top" wrapText="1"/>
    </xf>
    <xf numFmtId="10" fontId="67" fillId="0" borderId="0" xfId="0" applyNumberFormat="1" applyFont="1" applyAlignment="1">
      <alignment/>
    </xf>
    <xf numFmtId="2" fontId="67" fillId="0" borderId="10" xfId="0" applyNumberFormat="1" applyFont="1" applyBorder="1" applyAlignment="1">
      <alignment horizontal="justify" vertical="center" wrapText="1"/>
    </xf>
    <xf numFmtId="2" fontId="67" fillId="0" borderId="10" xfId="0" applyNumberFormat="1" applyFont="1" applyFill="1" applyBorder="1" applyAlignment="1">
      <alignment horizontal="justify" vertical="center" wrapText="1"/>
    </xf>
    <xf numFmtId="0" fontId="74" fillId="0" borderId="10" xfId="0" applyFont="1" applyFill="1" applyBorder="1" applyAlignment="1">
      <alignment horizontal="justify" vertical="center" wrapText="1"/>
    </xf>
    <xf numFmtId="0" fontId="10" fillId="0" borderId="10" xfId="0" applyFont="1" applyFill="1" applyBorder="1" applyAlignment="1" applyProtection="1">
      <alignment horizontal="justify" vertical="center" wrapText="1"/>
      <protection/>
    </xf>
    <xf numFmtId="10" fontId="12" fillId="34" borderId="10" xfId="0" applyNumberFormat="1" applyFont="1" applyFill="1" applyBorder="1" applyAlignment="1">
      <alignment/>
    </xf>
    <xf numFmtId="10" fontId="66" fillId="0" borderId="0" xfId="59" applyNumberFormat="1" applyFont="1" applyAlignment="1">
      <alignment vertical="center" wrapText="1"/>
    </xf>
    <xf numFmtId="0" fontId="66" fillId="34" borderId="10" xfId="0" applyFont="1" applyFill="1" applyBorder="1" applyAlignment="1">
      <alignment horizontal="left" vertical="top" wrapText="1"/>
    </xf>
    <xf numFmtId="0" fontId="66" fillId="34" borderId="10" xfId="0" applyFont="1" applyFill="1" applyBorder="1" applyAlignment="1">
      <alignment horizontal="justify" vertical="top" wrapText="1"/>
    </xf>
    <xf numFmtId="0" fontId="66" fillId="8" borderId="10" xfId="0" applyFont="1" applyFill="1" applyBorder="1" applyAlignment="1">
      <alignment horizontal="justify" wrapText="1"/>
    </xf>
    <xf numFmtId="0" fontId="8" fillId="0" borderId="10" xfId="0" applyFont="1" applyBorder="1" applyAlignment="1">
      <alignment horizontal="justify" vertical="top" wrapText="1"/>
    </xf>
    <xf numFmtId="0" fontId="41" fillId="0" borderId="10" xfId="0" applyFont="1" applyBorder="1" applyAlignment="1">
      <alignment/>
    </xf>
    <xf numFmtId="0" fontId="41" fillId="0" borderId="0" xfId="0" applyFont="1" applyAlignment="1">
      <alignment/>
    </xf>
    <xf numFmtId="0" fontId="12" fillId="0" borderId="10" xfId="0" applyFont="1" applyBorder="1" applyAlignment="1">
      <alignment horizontal="justify" vertical="center" wrapText="1"/>
    </xf>
    <xf numFmtId="0" fontId="12" fillId="16" borderId="10" xfId="0" applyFont="1" applyFill="1" applyBorder="1" applyAlignment="1">
      <alignment horizontal="justify" vertical="top" wrapText="1"/>
    </xf>
    <xf numFmtId="0" fontId="12" fillId="8" borderId="10" xfId="0" applyFont="1" applyFill="1" applyBorder="1" applyAlignment="1">
      <alignment horizontal="justify" vertical="top" wrapText="1"/>
    </xf>
    <xf numFmtId="0" fontId="12" fillId="0" borderId="10" xfId="0" applyFont="1" applyBorder="1" applyAlignment="1">
      <alignment vertical="center" wrapText="1"/>
    </xf>
    <xf numFmtId="10" fontId="41" fillId="0" borderId="0" xfId="59" applyNumberFormat="1" applyFont="1" applyAlignment="1">
      <alignment/>
    </xf>
    <xf numFmtId="2" fontId="75" fillId="0" borderId="10" xfId="0" applyNumberFormat="1" applyFont="1" applyBorder="1" applyAlignment="1">
      <alignment horizontal="center" vertical="center" wrapText="1"/>
    </xf>
    <xf numFmtId="0" fontId="5" fillId="2" borderId="10" xfId="0" applyFont="1" applyFill="1" applyBorder="1" applyAlignment="1">
      <alignment horizontal="center" vertical="center" wrapText="1"/>
    </xf>
    <xf numFmtId="0" fontId="67" fillId="2" borderId="12" xfId="0" applyFont="1" applyFill="1" applyBorder="1" applyAlignment="1">
      <alignment horizontal="justify" vertical="center" wrapText="1"/>
    </xf>
    <xf numFmtId="10" fontId="76" fillId="2" borderId="10" xfId="0" applyNumberFormat="1" applyFont="1" applyFill="1" applyBorder="1" applyAlignment="1">
      <alignment horizontal="center" vertical="center" wrapText="1"/>
    </xf>
    <xf numFmtId="2" fontId="75" fillId="0" borderId="10" xfId="0" applyNumberFormat="1" applyFont="1" applyFill="1" applyBorder="1" applyAlignment="1">
      <alignment horizontal="center" vertical="center" wrapText="1"/>
    </xf>
    <xf numFmtId="0" fontId="10" fillId="16" borderId="10" xfId="0" applyFont="1" applyFill="1" applyBorder="1" applyAlignment="1">
      <alignment horizontal="justify" vertical="center" wrapText="1"/>
    </xf>
    <xf numFmtId="2" fontId="9" fillId="16" borderId="10" xfId="0" applyNumberFormat="1" applyFont="1" applyFill="1" applyBorder="1" applyAlignment="1">
      <alignment horizontal="center" vertical="center"/>
    </xf>
    <xf numFmtId="10" fontId="9" fillId="16" borderId="10" xfId="0" applyNumberFormat="1" applyFont="1" applyFill="1" applyBorder="1" applyAlignment="1">
      <alignment horizontal="center" vertical="center" wrapText="1"/>
    </xf>
    <xf numFmtId="0" fontId="9" fillId="16" borderId="10" xfId="0" applyFont="1" applyFill="1" applyBorder="1" applyAlignment="1">
      <alignment horizontal="center" vertical="center"/>
    </xf>
    <xf numFmtId="0" fontId="10" fillId="16" borderId="10" xfId="0" applyFont="1" applyFill="1" applyBorder="1" applyAlignment="1">
      <alignment horizontal="center" vertical="center" wrapText="1"/>
    </xf>
    <xf numFmtId="10" fontId="12" fillId="34" borderId="10" xfId="59" applyNumberFormat="1" applyFont="1" applyFill="1" applyBorder="1" applyAlignment="1">
      <alignment/>
    </xf>
    <xf numFmtId="13" fontId="12" fillId="34" borderId="10" xfId="59" applyNumberFormat="1" applyFont="1" applyFill="1" applyBorder="1" applyAlignment="1">
      <alignment/>
    </xf>
    <xf numFmtId="188" fontId="0" fillId="0" borderId="0" xfId="52" applyNumberFormat="1" applyFont="1" applyAlignment="1">
      <alignment/>
    </xf>
    <xf numFmtId="188" fontId="0" fillId="0" borderId="0" xfId="0" applyNumberFormat="1" applyAlignment="1">
      <alignment/>
    </xf>
    <xf numFmtId="9" fontId="0" fillId="0" borderId="0" xfId="59" applyFont="1" applyAlignment="1">
      <alignment/>
    </xf>
    <xf numFmtId="10" fontId="0" fillId="0" borderId="0" xfId="59" applyNumberFormat="1" applyFont="1" applyAlignment="1">
      <alignment/>
    </xf>
    <xf numFmtId="182" fontId="0" fillId="0" borderId="0" xfId="59" applyNumberFormat="1" applyFont="1" applyAlignment="1">
      <alignment/>
    </xf>
    <xf numFmtId="182" fontId="5" fillId="8" borderId="10" xfId="0" applyNumberFormat="1" applyFont="1" applyFill="1" applyBorder="1" applyAlignment="1">
      <alignment horizontal="center" vertical="center" wrapText="1"/>
    </xf>
    <xf numFmtId="10" fontId="67" fillId="0" borderId="10" xfId="0" applyNumberFormat="1" applyFont="1" applyFill="1" applyBorder="1" applyAlignment="1">
      <alignment horizontal="center" vertical="center" wrapText="1"/>
    </xf>
    <xf numFmtId="10" fontId="67" fillId="0" borderId="11" xfId="0" applyNumberFormat="1" applyFont="1" applyFill="1" applyBorder="1" applyAlignment="1">
      <alignment horizontal="center" vertical="center" wrapText="1"/>
    </xf>
    <xf numFmtId="183" fontId="67" fillId="0" borderId="11" xfId="0" applyNumberFormat="1" applyFont="1" applyFill="1" applyBorder="1" applyAlignment="1">
      <alignment horizontal="center" vertical="center" wrapText="1"/>
    </xf>
    <xf numFmtId="10" fontId="76" fillId="2" borderId="10" xfId="59" applyNumberFormat="1" applyFont="1" applyFill="1" applyBorder="1" applyAlignment="1">
      <alignment horizontal="center" vertical="center" wrapText="1"/>
    </xf>
    <xf numFmtId="10" fontId="66" fillId="0" borderId="0" xfId="0" applyNumberFormat="1" applyFont="1" applyAlignment="1">
      <alignment vertical="center" wrapText="1"/>
    </xf>
    <xf numFmtId="10" fontId="67" fillId="2" borderId="11" xfId="0" applyNumberFormat="1" applyFont="1" applyFill="1" applyBorder="1" applyAlignment="1">
      <alignment horizontal="center" vertical="center" wrapText="1"/>
    </xf>
    <xf numFmtId="182" fontId="67" fillId="2" borderId="11" xfId="0" applyNumberFormat="1" applyFont="1" applyFill="1" applyBorder="1" applyAlignment="1">
      <alignment horizontal="center" vertical="center" wrapText="1"/>
    </xf>
    <xf numFmtId="10" fontId="67" fillId="34" borderId="11" xfId="0" applyNumberFormat="1" applyFont="1" applyFill="1" applyBorder="1" applyAlignment="1">
      <alignment horizontal="center" vertical="center" wrapText="1"/>
    </xf>
    <xf numFmtId="10" fontId="67" fillId="32" borderId="11" xfId="0" applyNumberFormat="1" applyFont="1" applyFill="1" applyBorder="1" applyAlignment="1">
      <alignment horizontal="center" vertical="center" wrapText="1"/>
    </xf>
    <xf numFmtId="10" fontId="67" fillId="36" borderId="11" xfId="0" applyNumberFormat="1" applyFont="1" applyFill="1" applyBorder="1" applyAlignment="1">
      <alignment horizontal="center" vertical="center" wrapText="1"/>
    </xf>
    <xf numFmtId="10" fontId="67" fillId="37" borderId="11" xfId="0" applyNumberFormat="1" applyFont="1" applyFill="1" applyBorder="1" applyAlignment="1">
      <alignment horizontal="center" vertical="center" wrapText="1"/>
    </xf>
    <xf numFmtId="10" fontId="76" fillId="34" borderId="10" xfId="0" applyNumberFormat="1" applyFont="1" applyFill="1" applyBorder="1" applyAlignment="1">
      <alignment horizontal="center" vertical="center" wrapText="1"/>
    </xf>
    <xf numFmtId="10" fontId="77" fillId="38" borderId="10" xfId="0" applyNumberFormat="1" applyFont="1" applyFill="1" applyBorder="1" applyAlignment="1">
      <alignment horizontal="center" vertical="center" wrapText="1"/>
    </xf>
    <xf numFmtId="10" fontId="7" fillId="34" borderId="10" xfId="0" applyNumberFormat="1" applyFont="1" applyFill="1" applyBorder="1" applyAlignment="1">
      <alignment horizontal="center" vertical="center" wrapText="1"/>
    </xf>
    <xf numFmtId="0" fontId="10" fillId="0" borderId="10" xfId="0" applyFont="1" applyBorder="1" applyAlignment="1">
      <alignment horizontal="justify" vertical="top" wrapText="1"/>
    </xf>
    <xf numFmtId="0" fontId="66" fillId="0" borderId="10" xfId="0" applyFont="1" applyFill="1" applyBorder="1" applyAlignment="1">
      <alignment horizontal="left" vertical="top" wrapText="1"/>
    </xf>
    <xf numFmtId="0" fontId="12" fillId="0" borderId="10" xfId="0" applyFont="1" applyFill="1" applyBorder="1" applyAlignment="1">
      <alignment horizontal="justify" vertical="center" wrapText="1"/>
    </xf>
    <xf numFmtId="10" fontId="0" fillId="0" borderId="0" xfId="0" applyNumberFormat="1" applyAlignment="1">
      <alignment/>
    </xf>
    <xf numFmtId="10" fontId="8" fillId="0" borderId="10" xfId="0" applyNumberFormat="1" applyFont="1" applyBorder="1" applyAlignment="1">
      <alignment horizontal="justify" vertical="top" wrapText="1"/>
    </xf>
    <xf numFmtId="0" fontId="66" fillId="0" borderId="10" xfId="0" applyFont="1" applyBorder="1" applyAlignment="1">
      <alignment horizontal="left" vertical="top" wrapText="1"/>
    </xf>
    <xf numFmtId="10" fontId="76" fillId="0" borderId="10" xfId="59" applyNumberFormat="1" applyFont="1" applyBorder="1" applyAlignment="1">
      <alignment horizontal="center" vertical="center" wrapText="1"/>
    </xf>
    <xf numFmtId="10" fontId="76" fillId="0" borderId="10" xfId="0" applyNumberFormat="1" applyFont="1" applyBorder="1" applyAlignment="1">
      <alignment horizontal="center" vertical="center" wrapText="1"/>
    </xf>
    <xf numFmtId="0" fontId="10" fillId="0" borderId="10" xfId="0" applyFont="1" applyBorder="1" applyAlignment="1">
      <alignment vertical="top" wrapText="1"/>
    </xf>
    <xf numFmtId="0" fontId="10" fillId="34" borderId="10" xfId="0" applyFont="1" applyFill="1" applyBorder="1" applyAlignment="1">
      <alignment horizontal="justify" vertical="center" wrapText="1"/>
    </xf>
    <xf numFmtId="0" fontId="78" fillId="16" borderId="10" xfId="0" applyFont="1" applyFill="1" applyBorder="1" applyAlignment="1">
      <alignment horizontal="justify" vertical="top" wrapText="1"/>
    </xf>
    <xf numFmtId="0" fontId="79" fillId="0" borderId="10" xfId="0" applyFont="1" applyBorder="1" applyAlignment="1">
      <alignment horizontal="justify" vertical="top" wrapText="1"/>
    </xf>
    <xf numFmtId="0" fontId="10" fillId="0" borderId="10" xfId="0" applyFont="1" applyFill="1" applyBorder="1" applyAlignment="1" applyProtection="1">
      <alignment horizontal="justify" vertical="top" wrapText="1"/>
      <protection/>
    </xf>
    <xf numFmtId="0" fontId="67" fillId="0" borderId="10" xfId="0" applyFont="1" applyBorder="1" applyAlignment="1">
      <alignment horizontal="justify" vertical="top" wrapText="1"/>
    </xf>
    <xf numFmtId="0" fontId="67" fillId="0" borderId="10" xfId="0" applyFont="1" applyBorder="1" applyAlignment="1">
      <alignment horizontal="justify" vertical="top" wrapText="1"/>
    </xf>
    <xf numFmtId="0" fontId="8" fillId="0" borderId="10" xfId="0" applyFont="1" applyBorder="1" applyAlignment="1">
      <alignment vertical="top" wrapText="1"/>
    </xf>
    <xf numFmtId="0" fontId="66" fillId="0" borderId="10" xfId="0" applyFont="1" applyBorder="1" applyAlignment="1">
      <alignment vertical="top" wrapText="1"/>
    </xf>
    <xf numFmtId="0" fontId="9" fillId="34" borderId="1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1" xfId="34" applyFont="1" applyFill="1" applyBorder="1" applyAlignment="1">
      <alignment horizontal="center" vertical="center" wrapText="1"/>
    </xf>
    <xf numFmtId="203" fontId="0" fillId="0" borderId="0" xfId="51" applyNumberFormat="1" applyFont="1" applyAlignment="1">
      <alignment/>
    </xf>
    <xf numFmtId="1" fontId="0" fillId="0" borderId="0" xfId="0" applyNumberFormat="1" applyAlignment="1">
      <alignment/>
    </xf>
    <xf numFmtId="10" fontId="67" fillId="34" borderId="10" xfId="0" applyNumberFormat="1" applyFont="1" applyFill="1" applyBorder="1" applyAlignment="1">
      <alignment horizontal="center" vertical="center"/>
    </xf>
    <xf numFmtId="10" fontId="10" fillId="34" borderId="10" xfId="0" applyNumberFormat="1" applyFont="1" applyFill="1" applyBorder="1" applyAlignment="1">
      <alignment horizontal="center" vertical="center"/>
    </xf>
    <xf numFmtId="9" fontId="10" fillId="0" borderId="10"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10" fontId="10" fillId="34" borderId="10" xfId="0" applyNumberFormat="1" applyFont="1" applyFill="1" applyBorder="1" applyAlignment="1">
      <alignment horizontal="center" vertical="center" wrapText="1"/>
    </xf>
    <xf numFmtId="0" fontId="7" fillId="0" borderId="10" xfId="0" applyFont="1" applyBorder="1" applyAlignment="1">
      <alignment horizontal="justify" vertical="center" wrapText="1"/>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0" xfId="0" applyFont="1" applyBorder="1" applyAlignment="1">
      <alignment horizontal="center" vertical="center" wrapText="1"/>
    </xf>
    <xf numFmtId="0" fontId="66" fillId="39" borderId="10" xfId="0" applyFont="1" applyFill="1" applyBorder="1" applyAlignment="1" quotePrefix="1">
      <alignment horizontal="justify" vertical="center" wrapText="1"/>
    </xf>
    <xf numFmtId="49" fontId="66" fillId="34" borderId="10" xfId="0" applyNumberFormat="1" applyFont="1" applyFill="1" applyBorder="1" applyAlignment="1">
      <alignment horizontal="justify" vertical="top" wrapText="1"/>
    </xf>
    <xf numFmtId="0" fontId="66" fillId="0" borderId="10" xfId="0" applyFont="1" applyFill="1" applyBorder="1" applyAlignment="1" quotePrefix="1">
      <alignment horizontal="justify" vertical="center" wrapText="1"/>
    </xf>
    <xf numFmtId="0" fontId="80" fillId="0" borderId="10" xfId="0" applyFont="1" applyBorder="1" applyAlignment="1">
      <alignment horizontal="center" vertical="center" wrapText="1"/>
    </xf>
    <xf numFmtId="0" fontId="78" fillId="0" borderId="10" xfId="0" applyFont="1" applyBorder="1" applyAlignment="1">
      <alignment horizontal="justify" vertical="center" wrapText="1"/>
    </xf>
    <xf numFmtId="0" fontId="5" fillId="35" borderId="10" xfId="0" applyFont="1" applyFill="1" applyBorder="1" applyAlignment="1">
      <alignment horizontal="center" vertical="center" wrapText="1"/>
    </xf>
    <xf numFmtId="10" fontId="67" fillId="35" borderId="10" xfId="0" applyNumberFormat="1" applyFont="1" applyFill="1" applyBorder="1" applyAlignment="1">
      <alignment horizontal="center" vertical="center" wrapText="1"/>
    </xf>
    <xf numFmtId="10" fontId="76" fillId="35" borderId="10" xfId="59" applyNumberFormat="1" applyFont="1" applyFill="1" applyBorder="1" applyAlignment="1">
      <alignment horizontal="center" vertical="center" wrapText="1"/>
    </xf>
    <xf numFmtId="9" fontId="7" fillId="34" borderId="10" xfId="0" applyNumberFormat="1" applyFont="1" applyFill="1" applyBorder="1" applyAlignment="1">
      <alignment horizontal="center" vertical="center" wrapText="1"/>
    </xf>
    <xf numFmtId="0" fontId="68" fillId="0" borderId="15" xfId="0" applyFont="1" applyBorder="1" applyAlignment="1">
      <alignment vertical="center" wrapText="1"/>
    </xf>
    <xf numFmtId="0" fontId="7" fillId="0" borderId="10" xfId="0" applyFont="1" applyBorder="1" applyAlignment="1">
      <alignment horizontal="center" vertical="center" wrapText="1"/>
    </xf>
    <xf numFmtId="0" fontId="67" fillId="0" borderId="10" xfId="0" applyFont="1" applyBorder="1" applyAlignment="1">
      <alignment vertical="center" wrapText="1"/>
    </xf>
    <xf numFmtId="0" fontId="9" fillId="28" borderId="10" xfId="34" applyFont="1" applyFill="1" applyBorder="1" applyAlignment="1">
      <alignment horizontal="center" vertical="center" wrapText="1"/>
    </xf>
    <xf numFmtId="0" fontId="9" fillId="0" borderId="10" xfId="34" applyFont="1" applyFill="1" applyBorder="1" applyAlignment="1">
      <alignment horizontal="center" vertical="center" wrapText="1"/>
    </xf>
    <xf numFmtId="0" fontId="8" fillId="0" borderId="10" xfId="0" applyFont="1" applyFill="1" applyBorder="1" applyAlignment="1">
      <alignment horizontal="justify" vertical="top" wrapText="1"/>
    </xf>
    <xf numFmtId="0" fontId="12" fillId="0" borderId="10" xfId="0" applyFont="1" applyFill="1" applyBorder="1" applyAlignment="1" quotePrefix="1">
      <alignment horizontal="justify"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49" fontId="12" fillId="34" borderId="10" xfId="0" applyNumberFormat="1" applyFont="1" applyFill="1" applyBorder="1" applyAlignment="1">
      <alignment horizontal="justify" vertical="top" wrapText="1"/>
    </xf>
    <xf numFmtId="0" fontId="11" fillId="34" borderId="10"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67" fillId="0" borderId="15"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5" xfId="0" applyFont="1" applyBorder="1" applyAlignment="1">
      <alignment horizontal="left" vertical="center" wrapText="1"/>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10"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17" xfId="0" applyFont="1" applyBorder="1" applyAlignment="1">
      <alignment horizontal="center" vertical="center" wrapText="1"/>
    </xf>
    <xf numFmtId="0" fontId="80" fillId="2" borderId="15" xfId="0" applyFont="1" applyFill="1" applyBorder="1" applyAlignment="1">
      <alignment horizontal="center" vertical="center" wrapText="1"/>
    </xf>
    <xf numFmtId="0" fontId="80" fillId="2" borderId="17" xfId="0" applyFont="1" applyFill="1" applyBorder="1" applyAlignment="1">
      <alignment horizontal="center" vertical="center" wrapText="1"/>
    </xf>
    <xf numFmtId="0" fontId="80" fillId="0" borderId="10" xfId="0" applyFont="1" applyBorder="1" applyAlignment="1">
      <alignment horizontal="center" vertical="center" wrapText="1"/>
    </xf>
    <xf numFmtId="0" fontId="67" fillId="0" borderId="11" xfId="0" applyFont="1" applyBorder="1" applyAlignment="1">
      <alignment horizontal="left" vertical="center" wrapText="1"/>
    </xf>
    <xf numFmtId="0" fontId="67" fillId="0" borderId="18" xfId="0" applyFont="1" applyBorder="1" applyAlignment="1">
      <alignment horizontal="left" vertical="center" wrapText="1"/>
    </xf>
    <xf numFmtId="0" fontId="67" fillId="0" borderId="11"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8"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12" fillId="0" borderId="10" xfId="0" applyFont="1" applyBorder="1" applyAlignment="1">
      <alignment horizontal="left" vertical="center" wrapText="1"/>
    </xf>
    <xf numFmtId="0" fontId="8" fillId="0" borderId="10" xfId="0" applyFont="1" applyBorder="1" applyAlignment="1">
      <alignment horizontal="left" vertical="top" wrapText="1"/>
    </xf>
    <xf numFmtId="0" fontId="66" fillId="0" borderId="10" xfId="0" applyFont="1" applyBorder="1" applyAlignment="1">
      <alignment horizontal="left" vertical="top" wrapText="1"/>
    </xf>
    <xf numFmtId="10" fontId="67" fillId="34" borderId="10" xfId="30" applyNumberFormat="1" applyFont="1" applyFill="1" applyBorder="1" applyAlignment="1">
      <alignment horizontal="left" vertical="top" wrapText="1"/>
    </xf>
    <xf numFmtId="10" fontId="67" fillId="34" borderId="11" xfId="30" applyNumberFormat="1" applyFont="1" applyFill="1" applyBorder="1" applyAlignment="1">
      <alignment horizontal="justify" vertical="top" wrapText="1"/>
    </xf>
    <xf numFmtId="10" fontId="67" fillId="34" borderId="18" xfId="30" applyNumberFormat="1" applyFont="1" applyFill="1" applyBorder="1" applyAlignment="1">
      <alignment horizontal="justify" vertical="top" wrapText="1"/>
    </xf>
    <xf numFmtId="0" fontId="10" fillId="0" borderId="11" xfId="0" applyFont="1" applyBorder="1" applyAlignment="1">
      <alignment horizontal="center" vertical="top" wrapText="1"/>
    </xf>
    <xf numFmtId="0" fontId="10" fillId="0" borderId="18" xfId="0" applyFont="1" applyBorder="1" applyAlignment="1">
      <alignment horizontal="center" vertical="top" wrapText="1"/>
    </xf>
    <xf numFmtId="0" fontId="67" fillId="0" borderId="10" xfId="0" applyFont="1" applyBorder="1" applyAlignment="1">
      <alignment horizontal="justify" vertical="top" wrapText="1"/>
    </xf>
    <xf numFmtId="0" fontId="10" fillId="0" borderId="11" xfId="0" applyFont="1" applyFill="1" applyBorder="1" applyAlignment="1" applyProtection="1">
      <alignment horizontal="justify" vertical="top" wrapText="1"/>
      <protection/>
    </xf>
    <xf numFmtId="0" fontId="10" fillId="0" borderId="19" xfId="0" applyFont="1" applyFill="1" applyBorder="1" applyAlignment="1" applyProtection="1">
      <alignment horizontal="justify" vertical="top" wrapText="1"/>
      <protection/>
    </xf>
    <xf numFmtId="0" fontId="10" fillId="0" borderId="18" xfId="0" applyFont="1" applyFill="1" applyBorder="1" applyAlignment="1" applyProtection="1">
      <alignment horizontal="justify" vertical="top" wrapText="1"/>
      <protection/>
    </xf>
    <xf numFmtId="0" fontId="66" fillId="0" borderId="11" xfId="0" applyFont="1" applyBorder="1" applyAlignment="1">
      <alignment horizontal="left" vertical="top" wrapText="1"/>
    </xf>
    <xf numFmtId="0" fontId="66" fillId="0" borderId="19" xfId="0" applyFont="1" applyBorder="1" applyAlignment="1">
      <alignment horizontal="left" vertical="top" wrapText="1"/>
    </xf>
    <xf numFmtId="0" fontId="66" fillId="0" borderId="18" xfId="0" applyFont="1"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76" fillId="0" borderId="20" xfId="0" applyFont="1" applyBorder="1" applyAlignment="1">
      <alignment horizontal="center" vertical="center" wrapText="1"/>
    </xf>
    <xf numFmtId="0" fontId="76" fillId="0" borderId="13" xfId="0" applyFont="1" applyBorder="1" applyAlignment="1">
      <alignment horizontal="center"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8" fillId="0" borderId="11" xfId="0" applyFont="1" applyBorder="1" applyAlignment="1">
      <alignment horizontal="left" vertical="top" wrapText="1"/>
    </xf>
    <xf numFmtId="10" fontId="67" fillId="34" borderId="10" xfId="0" applyNumberFormat="1" applyFont="1" applyFill="1" applyBorder="1" applyAlignment="1">
      <alignment horizontal="center" vertical="center" wrapText="1"/>
    </xf>
    <xf numFmtId="0" fontId="83" fillId="0" borderId="13" xfId="0" applyFont="1" applyBorder="1" applyAlignment="1">
      <alignment horizontal="center" vertical="center" wrapText="1"/>
    </xf>
    <xf numFmtId="0" fontId="5" fillId="34" borderId="11" xfId="0" applyFont="1" applyFill="1" applyBorder="1" applyAlignment="1">
      <alignment horizontal="center" vertical="center" wrapText="1"/>
    </xf>
    <xf numFmtId="0" fontId="81" fillId="0" borderId="15" xfId="0" applyFont="1" applyBorder="1" applyAlignment="1">
      <alignment horizontal="left" vertical="center" wrapText="1"/>
    </xf>
    <xf numFmtId="0" fontId="81" fillId="0" borderId="16" xfId="0" applyFont="1" applyBorder="1" applyAlignment="1">
      <alignment horizontal="left" vertical="center" wrapText="1"/>
    </xf>
    <xf numFmtId="0" fontId="81" fillId="0" borderId="17" xfId="0" applyFont="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809625</xdr:colOff>
      <xdr:row>0</xdr:row>
      <xdr:rowOff>200025</xdr:rowOff>
    </xdr:from>
    <xdr:to>
      <xdr:col>18</xdr:col>
      <xdr:colOff>342900</xdr:colOff>
      <xdr:row>0</xdr:row>
      <xdr:rowOff>1362075</xdr:rowOff>
    </xdr:to>
    <xdr:pic>
      <xdr:nvPicPr>
        <xdr:cNvPr id="1" name="Picture 31"/>
        <xdr:cNvPicPr preferRelativeResize="1">
          <a:picLocks noChangeAspect="1"/>
        </xdr:cNvPicPr>
      </xdr:nvPicPr>
      <xdr:blipFill>
        <a:blip r:embed="rId1"/>
        <a:stretch>
          <a:fillRect/>
        </a:stretch>
      </xdr:blipFill>
      <xdr:spPr>
        <a:xfrm>
          <a:off x="13411200" y="200025"/>
          <a:ext cx="1104900" cy="1162050"/>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733425</xdr:colOff>
      <xdr:row>0</xdr:row>
      <xdr:rowOff>123825</xdr:rowOff>
    </xdr:from>
    <xdr:to>
      <xdr:col>17</xdr:col>
      <xdr:colOff>609600</xdr:colOff>
      <xdr:row>0</xdr:row>
      <xdr:rowOff>1419225</xdr:rowOff>
    </xdr:to>
    <xdr:pic>
      <xdr:nvPicPr>
        <xdr:cNvPr id="1" name="Picture 31"/>
        <xdr:cNvPicPr preferRelativeResize="1">
          <a:picLocks noChangeAspect="1"/>
        </xdr:cNvPicPr>
      </xdr:nvPicPr>
      <xdr:blipFill>
        <a:blip r:embed="rId1"/>
        <a:stretch>
          <a:fillRect/>
        </a:stretch>
      </xdr:blipFill>
      <xdr:spPr>
        <a:xfrm>
          <a:off x="25212675" y="123825"/>
          <a:ext cx="1219200" cy="1295400"/>
        </a:xfrm>
        <a:prstGeom prst="rect">
          <a:avLst/>
        </a:prstGeom>
        <a:noFill/>
        <a:ln w="9525" cmpd="sng">
          <a:noFill/>
        </a:ln>
      </xdr:spPr>
    </xdr:pic>
    <xdr:clientData/>
  </xdr:twoCellAnchor>
  <xdr:twoCellAnchor>
    <xdr:from>
      <xdr:col>1</xdr:col>
      <xdr:colOff>1152525</xdr:colOff>
      <xdr:row>0</xdr:row>
      <xdr:rowOff>28575</xdr:rowOff>
    </xdr:from>
    <xdr:to>
      <xdr:col>1</xdr:col>
      <xdr:colOff>2409825</xdr:colOff>
      <xdr:row>0</xdr:row>
      <xdr:rowOff>1362075</xdr:rowOff>
    </xdr:to>
    <xdr:pic>
      <xdr:nvPicPr>
        <xdr:cNvPr id="2" name="Picture 1" descr="Escudo Bogotá_sds_color"/>
        <xdr:cNvPicPr preferRelativeResize="1">
          <a:picLocks noChangeAspect="1"/>
        </xdr:cNvPicPr>
      </xdr:nvPicPr>
      <xdr:blipFill>
        <a:blip r:embed="rId2"/>
        <a:stretch>
          <a:fillRect/>
        </a:stretch>
      </xdr:blipFill>
      <xdr:spPr>
        <a:xfrm>
          <a:off x="1152525" y="28575"/>
          <a:ext cx="1257300"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1352550</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133475" cy="1285875"/>
        </a:xfrm>
        <a:prstGeom prst="rect">
          <a:avLst/>
        </a:prstGeom>
        <a:noFill/>
        <a:ln w="9525" cmpd="sng">
          <a:noFill/>
        </a:ln>
      </xdr:spPr>
    </xdr:pic>
    <xdr:clientData/>
  </xdr:twoCellAnchor>
  <xdr:twoCellAnchor editAs="oneCell">
    <xdr:from>
      <xdr:col>17</xdr:col>
      <xdr:colOff>1143000</xdr:colOff>
      <xdr:row>0</xdr:row>
      <xdr:rowOff>76200</xdr:rowOff>
    </xdr:from>
    <xdr:to>
      <xdr:col>17</xdr:col>
      <xdr:colOff>3228975</xdr:colOff>
      <xdr:row>0</xdr:row>
      <xdr:rowOff>1228725</xdr:rowOff>
    </xdr:to>
    <xdr:pic>
      <xdr:nvPicPr>
        <xdr:cNvPr id="2" name="Picture 31"/>
        <xdr:cNvPicPr preferRelativeResize="1">
          <a:picLocks noChangeAspect="1"/>
        </xdr:cNvPicPr>
      </xdr:nvPicPr>
      <xdr:blipFill>
        <a:blip r:embed="rId2"/>
        <a:stretch>
          <a:fillRect/>
        </a:stretch>
      </xdr:blipFill>
      <xdr:spPr>
        <a:xfrm>
          <a:off x="33118425" y="76200"/>
          <a:ext cx="20859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9"/>
  <sheetViews>
    <sheetView showGridLines="0" zoomScale="80" zoomScaleNormal="80" zoomScaleSheetLayoutView="80" zoomScalePageLayoutView="54" workbookViewId="0" topLeftCell="A1">
      <pane xSplit="1" ySplit="3" topLeftCell="H19" activePane="bottomRight" state="frozen"/>
      <selection pane="topLeft" activeCell="A1" sqref="A1"/>
      <selection pane="topRight" activeCell="B1" sqref="B1"/>
      <selection pane="bottomLeft" activeCell="A4" sqref="A4"/>
      <selection pane="bottomRight" activeCell="H10" sqref="H10"/>
    </sheetView>
  </sheetViews>
  <sheetFormatPr defaultColWidth="11.421875" defaultRowHeight="15"/>
  <cols>
    <col min="1" max="1" width="62.28125" style="2" customWidth="1"/>
    <col min="2" max="2" width="35.28125" style="2" hidden="1" customWidth="1"/>
    <col min="3" max="3" width="15.28125" style="2" hidden="1" customWidth="1"/>
    <col min="4" max="6" width="18.8515625" style="2" hidden="1" customWidth="1"/>
    <col min="7" max="7" width="20.28125" style="2" hidden="1" customWidth="1"/>
    <col min="8" max="8" width="23.140625" style="2" customWidth="1"/>
    <col min="9" max="10" width="18.8515625" style="2" customWidth="1"/>
    <col min="11" max="12" width="17.421875" style="2" customWidth="1"/>
    <col min="13" max="13" width="20.421875" style="2" customWidth="1"/>
    <col min="14" max="14" width="22.7109375" style="2" bestFit="1" customWidth="1"/>
    <col min="15" max="15" width="23.421875" style="2" hidden="1" customWidth="1"/>
    <col min="16" max="16" width="20.140625" style="2" hidden="1" customWidth="1"/>
    <col min="17" max="17" width="18.421875" style="2" hidden="1" customWidth="1"/>
    <col min="18" max="69" width="11.421875" style="2" customWidth="1"/>
    <col min="70" max="71" width="0" style="2" hidden="1" customWidth="1"/>
    <col min="72" max="16384" width="11.421875" style="2" customWidth="1"/>
  </cols>
  <sheetData>
    <row r="1" spans="1:17" s="1" customFormat="1" ht="126.75" customHeight="1">
      <c r="A1" s="10"/>
      <c r="B1" s="160" t="s">
        <v>23</v>
      </c>
      <c r="C1" s="161"/>
      <c r="D1" s="161"/>
      <c r="E1" s="161"/>
      <c r="F1" s="161"/>
      <c r="G1" s="161"/>
      <c r="H1" s="161"/>
      <c r="I1" s="161"/>
      <c r="J1" s="161"/>
      <c r="K1" s="161"/>
      <c r="L1" s="162"/>
      <c r="M1" s="163" t="s">
        <v>24</v>
      </c>
      <c r="N1" s="164"/>
      <c r="O1" s="165"/>
      <c r="P1" s="166"/>
      <c r="Q1" s="166"/>
    </row>
    <row r="2" spans="1:17" s="1" customFormat="1" ht="36">
      <c r="A2" s="11" t="s">
        <v>21</v>
      </c>
      <c r="B2" s="167"/>
      <c r="C2" s="168"/>
      <c r="D2" s="168"/>
      <c r="E2" s="168"/>
      <c r="F2" s="168"/>
      <c r="G2" s="168"/>
      <c r="H2" s="168"/>
      <c r="I2" s="168"/>
      <c r="J2" s="168"/>
      <c r="K2" s="168"/>
      <c r="L2" s="169"/>
      <c r="M2" s="11" t="s">
        <v>22</v>
      </c>
      <c r="N2" s="170"/>
      <c r="O2" s="171"/>
      <c r="P2" s="171"/>
      <c r="Q2" s="172"/>
    </row>
    <row r="3" spans="1:72" s="4" customFormat="1" ht="65.25" customHeight="1">
      <c r="A3" s="76" t="s">
        <v>10</v>
      </c>
      <c r="B3" s="76" t="s">
        <v>81</v>
      </c>
      <c r="C3" s="76" t="s">
        <v>82</v>
      </c>
      <c r="D3" s="76" t="s">
        <v>8</v>
      </c>
      <c r="E3" s="76" t="s">
        <v>9</v>
      </c>
      <c r="F3" s="76" t="s">
        <v>96</v>
      </c>
      <c r="G3" s="76" t="s">
        <v>18</v>
      </c>
      <c r="H3" s="76" t="s">
        <v>14</v>
      </c>
      <c r="I3" s="76" t="s">
        <v>13</v>
      </c>
      <c r="J3" s="76" t="s">
        <v>97</v>
      </c>
      <c r="K3" s="76" t="s">
        <v>83</v>
      </c>
      <c r="L3" s="76" t="s">
        <v>79</v>
      </c>
      <c r="M3" s="76" t="s">
        <v>95</v>
      </c>
      <c r="N3" s="76" t="s">
        <v>80</v>
      </c>
      <c r="O3" s="8" t="s">
        <v>20</v>
      </c>
      <c r="P3" s="8" t="s">
        <v>17</v>
      </c>
      <c r="Q3" s="8" t="s">
        <v>7</v>
      </c>
      <c r="BR3" s="5" t="s">
        <v>2</v>
      </c>
      <c r="BS3" s="7" t="s">
        <v>0</v>
      </c>
      <c r="BT3" s="6"/>
    </row>
    <row r="4" spans="1:71" s="3" customFormat="1" ht="75.75" customHeight="1" hidden="1">
      <c r="A4" s="77" t="s">
        <v>84</v>
      </c>
      <c r="B4" s="75" t="s">
        <v>74</v>
      </c>
      <c r="C4" s="12">
        <v>0.35</v>
      </c>
      <c r="D4" s="48">
        <f>+'FORMULACIÓN PGDI - III.'!E22</f>
        <v>0.25</v>
      </c>
      <c r="E4" s="98">
        <f>+'FORMULACIÓN PGDI - III.'!F22</f>
        <v>0.22999999999999998</v>
      </c>
      <c r="F4" s="98">
        <f>+E4/D4</f>
        <v>0.9199999999999999</v>
      </c>
      <c r="G4" s="16">
        <v>0.11199999999999999</v>
      </c>
      <c r="H4" s="100">
        <f>+G4</f>
        <v>0.11199999999999999</v>
      </c>
      <c r="I4" s="100">
        <f>+'FORMULACIÓN PGDI - III.'!I22</f>
        <v>0</v>
      </c>
      <c r="J4" s="98">
        <f>+I4/H4</f>
        <v>0</v>
      </c>
      <c r="K4" s="94">
        <f>+D4+G4</f>
        <v>0.362</v>
      </c>
      <c r="L4" s="48">
        <f>+E4+I4</f>
        <v>0.22999999999999998</v>
      </c>
      <c r="M4" s="98">
        <f>+L4/K4</f>
        <v>0.6353591160220994</v>
      </c>
      <c r="N4" s="94">
        <f>+L4/C4</f>
        <v>0.6571428571428571</v>
      </c>
      <c r="O4" s="15"/>
      <c r="P4" s="15"/>
      <c r="Q4" s="15">
        <f>+E4+I4+M4+P4</f>
        <v>0.8653591160220994</v>
      </c>
      <c r="BR4" s="5"/>
      <c r="BS4" s="7"/>
    </row>
    <row r="5" spans="1:71" s="3" customFormat="1" ht="75.75" customHeight="1" hidden="1">
      <c r="A5" s="77" t="s">
        <v>85</v>
      </c>
      <c r="B5" s="75" t="s">
        <v>75</v>
      </c>
      <c r="C5" s="12">
        <v>0.1</v>
      </c>
      <c r="D5" s="13">
        <f>+'FORMULACIÓN PGDI - III.'!E25</f>
        <v>0.25</v>
      </c>
      <c r="E5" s="99">
        <f>+'FORMULACIÓN PGDI - III.'!F25</f>
        <v>0.2</v>
      </c>
      <c r="F5" s="98">
        <f aca="true" t="shared" si="0" ref="F5:F13">+E5/D5</f>
        <v>0.8</v>
      </c>
      <c r="G5" s="16">
        <v>0.03</v>
      </c>
      <c r="H5" s="100">
        <f>+G5</f>
        <v>0.03</v>
      </c>
      <c r="I5" s="100">
        <f>+'FORMULACIÓN PGDI - III.'!I25</f>
        <v>0</v>
      </c>
      <c r="J5" s="98">
        <f aca="true" t="shared" si="1" ref="J5:J13">+I5/H5</f>
        <v>0</v>
      </c>
      <c r="K5" s="94">
        <f aca="true" t="shared" si="2" ref="K5:K13">+D5+G5</f>
        <v>0.28</v>
      </c>
      <c r="L5" s="48">
        <f aca="true" t="shared" si="3" ref="L5:L12">+E5+I5</f>
        <v>0.2</v>
      </c>
      <c r="M5" s="98">
        <f aca="true" t="shared" si="4" ref="M5:M13">+L5/K5</f>
        <v>0.7142857142857143</v>
      </c>
      <c r="N5" s="94">
        <f aca="true" t="shared" si="5" ref="N5:N13">+L5/C5</f>
        <v>2</v>
      </c>
      <c r="O5" s="15"/>
      <c r="P5" s="15"/>
      <c r="Q5" s="15">
        <f>+E5+I5+M5+P5</f>
        <v>0.9142857142857144</v>
      </c>
      <c r="BR5" s="5"/>
      <c r="BS5" s="7"/>
    </row>
    <row r="6" spans="1:71" s="3" customFormat="1" ht="75.75" customHeight="1" hidden="1">
      <c r="A6" s="77" t="s">
        <v>86</v>
      </c>
      <c r="B6" s="75" t="s">
        <v>77</v>
      </c>
      <c r="C6" s="12">
        <v>0.1</v>
      </c>
      <c r="D6" s="13">
        <f>+'FORMULACIÓN PGDI - III.'!E30</f>
        <v>0.25</v>
      </c>
      <c r="E6" s="99">
        <f>+'FORMULACIÓN PGDI - III.'!F30</f>
        <v>0.25</v>
      </c>
      <c r="F6" s="98">
        <f t="shared" si="0"/>
        <v>1</v>
      </c>
      <c r="G6" s="16">
        <v>0.025</v>
      </c>
      <c r="H6" s="100">
        <f>+G6</f>
        <v>0.025</v>
      </c>
      <c r="I6" s="100">
        <f>+'FORMULACIÓN PGDI - III.'!I30</f>
        <v>0</v>
      </c>
      <c r="J6" s="98">
        <f t="shared" si="1"/>
        <v>0</v>
      </c>
      <c r="K6" s="94">
        <f t="shared" si="2"/>
        <v>0.275</v>
      </c>
      <c r="L6" s="48">
        <f t="shared" si="3"/>
        <v>0.25</v>
      </c>
      <c r="M6" s="98">
        <f t="shared" si="4"/>
        <v>0.9090909090909091</v>
      </c>
      <c r="N6" s="94">
        <f t="shared" si="5"/>
        <v>2.5</v>
      </c>
      <c r="O6" s="15"/>
      <c r="P6" s="15"/>
      <c r="Q6" s="15">
        <f aca="true" t="shared" si="6" ref="Q6:Q13">+E6+I6+M6+P6</f>
        <v>1.1590909090909092</v>
      </c>
      <c r="BR6" s="5"/>
      <c r="BS6" s="7"/>
    </row>
    <row r="7" spans="1:71" s="3" customFormat="1" ht="75.75" customHeight="1" hidden="1">
      <c r="A7" s="77" t="s">
        <v>87</v>
      </c>
      <c r="B7" s="75" t="s">
        <v>76</v>
      </c>
      <c r="C7" s="12">
        <v>0.05</v>
      </c>
      <c r="D7" s="13">
        <f>+'FORMULACIÓN PGDI - III.'!E33</f>
        <v>0.25</v>
      </c>
      <c r="E7" s="99">
        <f>+'FORMULACIÓN PGDI - III.'!F33</f>
        <v>0.25</v>
      </c>
      <c r="F7" s="98">
        <f t="shared" si="0"/>
        <v>1</v>
      </c>
      <c r="G7" s="16">
        <v>0.02</v>
      </c>
      <c r="H7" s="100">
        <f>+G7</f>
        <v>0.02</v>
      </c>
      <c r="I7" s="100">
        <f>+'FORMULACIÓN PGDI - III.'!I33</f>
        <v>0</v>
      </c>
      <c r="J7" s="98">
        <f t="shared" si="1"/>
        <v>0</v>
      </c>
      <c r="K7" s="94">
        <f t="shared" si="2"/>
        <v>0.27</v>
      </c>
      <c r="L7" s="48">
        <f t="shared" si="3"/>
        <v>0.25</v>
      </c>
      <c r="M7" s="98">
        <f t="shared" si="4"/>
        <v>0.9259259259259258</v>
      </c>
      <c r="N7" s="94">
        <f t="shared" si="5"/>
        <v>5</v>
      </c>
      <c r="O7" s="15"/>
      <c r="P7" s="15"/>
      <c r="Q7" s="15">
        <f t="shared" si="6"/>
        <v>1.1759259259259258</v>
      </c>
      <c r="BR7" s="5"/>
      <c r="BS7" s="7"/>
    </row>
    <row r="8" spans="1:71" s="3" customFormat="1" ht="75.75" customHeight="1" hidden="1">
      <c r="A8" s="77" t="s">
        <v>88</v>
      </c>
      <c r="B8" s="75" t="s">
        <v>78</v>
      </c>
      <c r="C8" s="12">
        <v>0.05</v>
      </c>
      <c r="D8" s="13">
        <f>+'FORMULACIÓN PGDI - III.'!E36</f>
        <v>0.25</v>
      </c>
      <c r="E8" s="99">
        <f>+'FORMULACIÓN PGDI - III.'!F36</f>
        <v>0.25</v>
      </c>
      <c r="F8" s="98">
        <f t="shared" si="0"/>
        <v>1</v>
      </c>
      <c r="G8" s="16">
        <v>0.02</v>
      </c>
      <c r="H8" s="100">
        <f>+G8</f>
        <v>0.02</v>
      </c>
      <c r="I8" s="100">
        <f>+'FORMULACIÓN PGDI - III.'!I36</f>
        <v>0</v>
      </c>
      <c r="J8" s="98">
        <f t="shared" si="1"/>
        <v>0</v>
      </c>
      <c r="K8" s="94">
        <f t="shared" si="2"/>
        <v>0.27</v>
      </c>
      <c r="L8" s="48">
        <f t="shared" si="3"/>
        <v>0.25</v>
      </c>
      <c r="M8" s="98">
        <f t="shared" si="4"/>
        <v>0.9259259259259258</v>
      </c>
      <c r="N8" s="94">
        <f t="shared" si="5"/>
        <v>5</v>
      </c>
      <c r="O8" s="15"/>
      <c r="P8" s="15"/>
      <c r="Q8" s="15">
        <f t="shared" si="6"/>
        <v>1.1759259259259258</v>
      </c>
      <c r="BR8" s="5"/>
      <c r="BS8" s="7"/>
    </row>
    <row r="9" spans="1:71" s="3" customFormat="1" ht="75.75" customHeight="1" hidden="1">
      <c r="A9" s="77" t="s">
        <v>89</v>
      </c>
      <c r="B9" s="79" t="s">
        <v>69</v>
      </c>
      <c r="C9" s="12">
        <v>0.05</v>
      </c>
      <c r="D9" s="93">
        <f>+'FORMULACIÓN PGDI - III.'!E40</f>
        <v>0.25</v>
      </c>
      <c r="E9" s="98">
        <f>+'FORMULACIÓN PGDI - III.'!F40</f>
        <v>0.25</v>
      </c>
      <c r="F9" s="102">
        <f t="shared" si="0"/>
        <v>1</v>
      </c>
      <c r="G9" s="95">
        <v>0.015000000000000001</v>
      </c>
      <c r="H9" s="100">
        <v>0.016</v>
      </c>
      <c r="I9" s="100">
        <f>+'FORMULACIÓN PGDI - III.'!I40</f>
        <v>0</v>
      </c>
      <c r="J9" s="101">
        <f t="shared" si="1"/>
        <v>0</v>
      </c>
      <c r="K9" s="94">
        <f t="shared" si="2"/>
        <v>0.265</v>
      </c>
      <c r="L9" s="48">
        <f t="shared" si="3"/>
        <v>0.25</v>
      </c>
      <c r="M9" s="101">
        <f t="shared" si="4"/>
        <v>0.9433962264150942</v>
      </c>
      <c r="N9" s="94">
        <f t="shared" si="5"/>
        <v>5</v>
      </c>
      <c r="O9" s="15"/>
      <c r="P9" s="15"/>
      <c r="Q9" s="15">
        <f t="shared" si="6"/>
        <v>1.1933962264150941</v>
      </c>
      <c r="BR9" s="5"/>
      <c r="BS9" s="7"/>
    </row>
    <row r="10" spans="1:71" s="3" customFormat="1" ht="75.75" customHeight="1">
      <c r="A10" s="77" t="s">
        <v>90</v>
      </c>
      <c r="B10" s="75" t="s">
        <v>70</v>
      </c>
      <c r="C10" s="12">
        <v>0.1</v>
      </c>
      <c r="D10" s="13">
        <f>+'FORMULACIÓN PGDI - III.'!E42</f>
        <v>0.25</v>
      </c>
      <c r="E10" s="99">
        <f>+'FORMULACIÓN PGDI - III.'!F42</f>
        <v>0.25</v>
      </c>
      <c r="F10" s="98">
        <f t="shared" si="0"/>
        <v>1</v>
      </c>
      <c r="G10" s="16">
        <v>0.025</v>
      </c>
      <c r="H10" s="100">
        <f>+G10</f>
        <v>0.025</v>
      </c>
      <c r="I10" s="100">
        <f>+'FORMULACIÓN PGDI - III.'!I42</f>
        <v>0</v>
      </c>
      <c r="J10" s="98">
        <f t="shared" si="1"/>
        <v>0</v>
      </c>
      <c r="K10" s="94">
        <f t="shared" si="2"/>
        <v>0.275</v>
      </c>
      <c r="L10" s="48">
        <f t="shared" si="3"/>
        <v>0.25</v>
      </c>
      <c r="M10" s="98">
        <f t="shared" si="4"/>
        <v>0.9090909090909091</v>
      </c>
      <c r="N10" s="94">
        <f t="shared" si="5"/>
        <v>2.5</v>
      </c>
      <c r="O10" s="15"/>
      <c r="P10" s="15"/>
      <c r="Q10" s="15">
        <f t="shared" si="6"/>
        <v>1.1590909090909092</v>
      </c>
      <c r="BR10" s="5"/>
      <c r="BS10" s="7"/>
    </row>
    <row r="11" spans="1:71" s="3" customFormat="1" ht="75.75" customHeight="1">
      <c r="A11" s="77" t="s">
        <v>91</v>
      </c>
      <c r="B11" s="75" t="s">
        <v>71</v>
      </c>
      <c r="C11" s="12">
        <v>0.07</v>
      </c>
      <c r="D11" s="13">
        <f>+'FORMULACIÓN PGDI - III.'!E55</f>
        <v>0.18</v>
      </c>
      <c r="E11" s="99">
        <f>+'FORMULACIÓN PGDI - III.'!F55</f>
        <v>0.1701</v>
      </c>
      <c r="F11" s="102">
        <f t="shared" si="0"/>
        <v>0.9450000000000001</v>
      </c>
      <c r="G11" s="16">
        <v>0.02</v>
      </c>
      <c r="H11" s="100">
        <v>0.0219</v>
      </c>
      <c r="I11" s="100">
        <f>+'FORMULACIÓN PGDI - III.'!I55</f>
        <v>0</v>
      </c>
      <c r="J11" s="101">
        <f t="shared" si="1"/>
        <v>0</v>
      </c>
      <c r="K11" s="94">
        <f t="shared" si="2"/>
        <v>0.19999999999999998</v>
      </c>
      <c r="L11" s="48">
        <f t="shared" si="3"/>
        <v>0.1701</v>
      </c>
      <c r="M11" s="98">
        <f t="shared" si="4"/>
        <v>0.8505</v>
      </c>
      <c r="N11" s="94">
        <f t="shared" si="5"/>
        <v>2.4299999999999997</v>
      </c>
      <c r="O11" s="15"/>
      <c r="P11" s="15"/>
      <c r="Q11" s="15">
        <f t="shared" si="6"/>
        <v>1.0206</v>
      </c>
      <c r="BR11" s="5"/>
      <c r="BS11" s="7"/>
    </row>
    <row r="12" spans="1:71" s="3" customFormat="1" ht="75.75" customHeight="1">
      <c r="A12" s="77" t="s">
        <v>92</v>
      </c>
      <c r="B12" s="75" t="s">
        <v>72</v>
      </c>
      <c r="C12" s="12">
        <v>0.03</v>
      </c>
      <c r="D12" s="13">
        <f>+'FORMULACIÓN PGDI - III.'!E57</f>
        <v>0.25</v>
      </c>
      <c r="E12" s="99">
        <f>+'FORMULACIÓN PGDI - III.'!F57</f>
        <v>0.25</v>
      </c>
      <c r="F12" s="98">
        <f t="shared" si="0"/>
        <v>1</v>
      </c>
      <c r="G12" s="16">
        <v>0.005</v>
      </c>
      <c r="H12" s="100">
        <f>+G12</f>
        <v>0.005</v>
      </c>
      <c r="I12" s="100">
        <f>+'FORMULACIÓN PGDI - III.'!I57</f>
        <v>0</v>
      </c>
      <c r="J12" s="98">
        <f t="shared" si="1"/>
        <v>0</v>
      </c>
      <c r="K12" s="94">
        <f t="shared" si="2"/>
        <v>0.255</v>
      </c>
      <c r="L12" s="48">
        <f t="shared" si="3"/>
        <v>0.25</v>
      </c>
      <c r="M12" s="98">
        <f t="shared" si="4"/>
        <v>0.9803921568627451</v>
      </c>
      <c r="N12" s="94">
        <f t="shared" si="5"/>
        <v>8.333333333333334</v>
      </c>
      <c r="O12" s="15"/>
      <c r="P12" s="15"/>
      <c r="Q12" s="15">
        <f t="shared" si="6"/>
        <v>1.2303921568627452</v>
      </c>
      <c r="BR12" s="5"/>
      <c r="BS12" s="7"/>
    </row>
    <row r="13" spans="1:72" ht="75.75" customHeight="1">
      <c r="A13" s="77" t="s">
        <v>93</v>
      </c>
      <c r="B13" s="75" t="s">
        <v>73</v>
      </c>
      <c r="C13" s="12">
        <v>0.1</v>
      </c>
      <c r="D13" s="13" t="e">
        <f>+'FORMULACIÓN PGDI - III.'!#REF!</f>
        <v>#REF!</v>
      </c>
      <c r="E13" s="99" t="e">
        <f>+'FORMULACIÓN PGDI - III.'!#REF!</f>
        <v>#REF!</v>
      </c>
      <c r="F13" s="103" t="e">
        <f t="shared" si="0"/>
        <v>#REF!</v>
      </c>
      <c r="G13" s="16">
        <v>0.04</v>
      </c>
      <c r="H13" s="100">
        <v>0.04</v>
      </c>
      <c r="I13" s="100" t="e">
        <f>+'FORMULACIÓN PGDI - III.'!#REF!</f>
        <v>#REF!</v>
      </c>
      <c r="J13" s="101" t="e">
        <f t="shared" si="1"/>
        <v>#REF!</v>
      </c>
      <c r="K13" s="94" t="e">
        <f t="shared" si="2"/>
        <v>#REF!</v>
      </c>
      <c r="L13" s="48" t="e">
        <f>+E13+I13</f>
        <v>#REF!</v>
      </c>
      <c r="M13" s="103" t="e">
        <f t="shared" si="4"/>
        <v>#REF!</v>
      </c>
      <c r="N13" s="94" t="e">
        <f t="shared" si="5"/>
        <v>#REF!</v>
      </c>
      <c r="O13" s="15"/>
      <c r="P13" s="15"/>
      <c r="Q13" s="15" t="e">
        <f t="shared" si="6"/>
        <v>#REF!</v>
      </c>
      <c r="BR13" s="5" t="s">
        <v>3</v>
      </c>
      <c r="BS13" s="7" t="s">
        <v>1</v>
      </c>
      <c r="BT13" s="6"/>
    </row>
    <row r="14" spans="1:17" ht="28.5" customHeight="1">
      <c r="A14" s="173" t="s">
        <v>6</v>
      </c>
      <c r="B14" s="174"/>
      <c r="C14" s="96">
        <f>SUM(C4:C13)</f>
        <v>1.0000000000000002</v>
      </c>
      <c r="D14" s="78" t="e">
        <f aca="true" t="shared" si="7" ref="D14:O14">+SUM(D4:D13)</f>
        <v>#REF!</v>
      </c>
      <c r="E14" s="78" t="e">
        <f t="shared" si="7"/>
        <v>#REF!</v>
      </c>
      <c r="F14" s="78"/>
      <c r="G14" s="78">
        <f t="shared" si="7"/>
        <v>0.31199999999999994</v>
      </c>
      <c r="H14" s="78">
        <f t="shared" si="7"/>
        <v>0.31489999999999996</v>
      </c>
      <c r="I14" s="104" t="e">
        <f t="shared" si="7"/>
        <v>#REF!</v>
      </c>
      <c r="J14" s="78"/>
      <c r="K14" s="78" t="e">
        <f t="shared" si="7"/>
        <v>#REF!</v>
      </c>
      <c r="L14" s="78" t="e">
        <f t="shared" si="7"/>
        <v>#REF!</v>
      </c>
      <c r="M14" s="105" t="e">
        <f>+L14/K14</f>
        <v>#REF!</v>
      </c>
      <c r="N14" s="78" t="e">
        <f>AVERAGE(N4:N13)</f>
        <v>#REF!</v>
      </c>
      <c r="O14" s="14">
        <f t="shared" si="7"/>
        <v>0</v>
      </c>
      <c r="P14" s="14">
        <f>SUM(P4:P13)</f>
        <v>0</v>
      </c>
      <c r="Q14" s="14" t="e">
        <f>SUM(Q4:Q13)</f>
        <v>#REF!</v>
      </c>
    </row>
    <row r="16" spans="5:12" ht="14.25">
      <c r="E16" s="63" t="e">
        <f>+E14/D14</f>
        <v>#REF!</v>
      </c>
      <c r="F16" s="63"/>
      <c r="I16" s="63" t="e">
        <f>+I14/H14</f>
        <v>#REF!</v>
      </c>
      <c r="J16" s="63"/>
      <c r="L16" s="63"/>
    </row>
    <row r="18" spans="9:11" ht="14.25">
      <c r="I18" s="97" t="e">
        <f>+D14+G14</f>
        <v>#REF!</v>
      </c>
      <c r="J18" s="97"/>
      <c r="K18" s="97" t="e">
        <f>+E14+I14</f>
        <v>#REF!</v>
      </c>
    </row>
    <row r="19" ht="14.25">
      <c r="K19" s="63" t="e">
        <f>+K18/I18</f>
        <v>#REF!</v>
      </c>
    </row>
  </sheetData>
  <sheetProtection/>
  <mergeCells count="6">
    <mergeCell ref="B1:L1"/>
    <mergeCell ref="M1:O1"/>
    <mergeCell ref="P1:Q1"/>
    <mergeCell ref="B2:L2"/>
    <mergeCell ref="N2:Q2"/>
    <mergeCell ref="A14:B14"/>
  </mergeCells>
  <printOptions gridLines="1" horizontalCentered="1" verticalCentered="1"/>
  <pageMargins left="0.1968503937007874" right="0.1968503937007874" top="0.1968503937007874" bottom="0.1968503937007874" header="0.1968503937007874" footer="0.1968503937007874"/>
  <pageSetup orientation="landscape" paperSize="14" scale="50"/>
  <drawing r:id="rId1"/>
</worksheet>
</file>

<file path=xl/worksheets/sheet2.xml><?xml version="1.0" encoding="utf-8"?>
<worksheet xmlns="http://schemas.openxmlformats.org/spreadsheetml/2006/main" xmlns:r="http://schemas.openxmlformats.org/officeDocument/2006/relationships">
  <dimension ref="A1:BU15"/>
  <sheetViews>
    <sheetView showGridLines="0" tabSelected="1" zoomScale="84" zoomScaleNormal="84" zoomScaleSheetLayoutView="70" zoomScalePageLayoutView="54" workbookViewId="0" topLeftCell="A1">
      <pane xSplit="1" ySplit="2" topLeftCell="B3" activePane="bottomRight" state="frozen"/>
      <selection pane="topLeft" activeCell="A1" sqref="A1"/>
      <selection pane="topRight" activeCell="B1" sqref="B1"/>
      <selection pane="bottomLeft" activeCell="A3" sqref="A3"/>
      <selection pane="bottomRight" activeCell="J5" sqref="J5"/>
    </sheetView>
  </sheetViews>
  <sheetFormatPr defaultColWidth="11.421875" defaultRowHeight="15"/>
  <cols>
    <col min="1" max="1" width="61.8515625" style="2" hidden="1" customWidth="1"/>
    <col min="2" max="2" width="62.28125" style="2" customWidth="1"/>
    <col min="3" max="3" width="36.421875" style="2" customWidth="1"/>
    <col min="4" max="4" width="31.421875" style="2" bestFit="1" customWidth="1"/>
    <col min="5" max="5" width="17.00390625" style="2" bestFit="1" customWidth="1"/>
    <col min="6" max="7" width="18.8515625" style="2" customWidth="1"/>
    <col min="8" max="8" width="18.8515625" style="2" hidden="1" customWidth="1"/>
    <col min="9" max="9" width="17.7109375" style="2" customWidth="1"/>
    <col min="10" max="10" width="26.140625" style="2" customWidth="1"/>
    <col min="11" max="12" width="20.00390625" style="2" customWidth="1"/>
    <col min="13" max="13" width="30.8515625" style="2" customWidth="1"/>
    <col min="14" max="14" width="20.421875" style="2" customWidth="1"/>
    <col min="15" max="15" width="23.7109375" style="2" customWidth="1"/>
    <col min="16" max="16" width="23.421875" style="2" customWidth="1"/>
    <col min="17" max="17" width="20.140625" style="2" customWidth="1"/>
    <col min="18" max="18" width="22.140625" style="2" customWidth="1"/>
    <col min="19" max="19" width="15.7109375" style="2" customWidth="1"/>
    <col min="20" max="70" width="11.421875" style="2" customWidth="1"/>
    <col min="71" max="72" width="0" style="2" hidden="1" customWidth="1"/>
    <col min="73" max="16384" width="11.421875" style="2" customWidth="1"/>
  </cols>
  <sheetData>
    <row r="1" spans="1:18" s="1" customFormat="1" ht="126.75" customHeight="1">
      <c r="A1" s="148"/>
      <c r="C1" s="181" t="s">
        <v>271</v>
      </c>
      <c r="D1" s="182"/>
      <c r="E1" s="182"/>
      <c r="F1" s="182"/>
      <c r="G1" s="182"/>
      <c r="H1" s="182"/>
      <c r="I1" s="182"/>
      <c r="J1" s="182"/>
      <c r="K1" s="182"/>
      <c r="L1" s="182"/>
      <c r="M1" s="183"/>
      <c r="N1" s="163" t="s">
        <v>272</v>
      </c>
      <c r="O1" s="164"/>
      <c r="P1" s="165"/>
      <c r="Q1" s="160"/>
      <c r="R1" s="162"/>
    </row>
    <row r="2" spans="1:18" s="1" customFormat="1" ht="36">
      <c r="A2" s="11" t="s">
        <v>21</v>
      </c>
      <c r="B2" s="11" t="s">
        <v>273</v>
      </c>
      <c r="C2" s="209" t="s">
        <v>274</v>
      </c>
      <c r="D2" s="210"/>
      <c r="E2" s="210"/>
      <c r="F2" s="210"/>
      <c r="G2" s="210"/>
      <c r="H2" s="210"/>
      <c r="I2" s="210"/>
      <c r="J2" s="210"/>
      <c r="K2" s="210"/>
      <c r="L2" s="210"/>
      <c r="M2" s="211"/>
      <c r="N2" s="11" t="s">
        <v>22</v>
      </c>
      <c r="O2" s="170" t="s">
        <v>275</v>
      </c>
      <c r="P2" s="171"/>
      <c r="Q2" s="171"/>
      <c r="R2" s="172"/>
    </row>
    <row r="3" spans="1:73" s="4" customFormat="1" ht="65.25" customHeight="1">
      <c r="A3" s="8" t="s">
        <v>158</v>
      </c>
      <c r="B3" s="155" t="s">
        <v>10</v>
      </c>
      <c r="C3" s="156" t="s">
        <v>81</v>
      </c>
      <c r="D3" s="155" t="s">
        <v>279</v>
      </c>
      <c r="E3" s="158" t="s">
        <v>281</v>
      </c>
      <c r="F3" s="155" t="s">
        <v>159</v>
      </c>
      <c r="G3" s="155" t="s">
        <v>9</v>
      </c>
      <c r="H3" s="144" t="s">
        <v>260</v>
      </c>
      <c r="I3" s="8" t="s">
        <v>18</v>
      </c>
      <c r="J3" s="8" t="s">
        <v>14</v>
      </c>
      <c r="K3" s="8" t="s">
        <v>13</v>
      </c>
      <c r="L3" s="8" t="s">
        <v>98</v>
      </c>
      <c r="M3" s="8" t="s">
        <v>15</v>
      </c>
      <c r="N3" s="8" t="s">
        <v>16</v>
      </c>
      <c r="O3" s="8" t="s">
        <v>19</v>
      </c>
      <c r="P3" s="8" t="s">
        <v>20</v>
      </c>
      <c r="Q3" s="8" t="s">
        <v>17</v>
      </c>
      <c r="R3" s="8" t="s">
        <v>160</v>
      </c>
      <c r="S3" s="8" t="s">
        <v>142</v>
      </c>
      <c r="BS3" s="5" t="s">
        <v>2</v>
      </c>
      <c r="BT3" s="7" t="s">
        <v>0</v>
      </c>
      <c r="BU3" s="6"/>
    </row>
    <row r="4" spans="1:72" s="3" customFormat="1" ht="83.25" customHeight="1">
      <c r="A4" s="178" t="s">
        <v>181</v>
      </c>
      <c r="B4" s="134" t="s">
        <v>172</v>
      </c>
      <c r="C4" s="75" t="s">
        <v>161</v>
      </c>
      <c r="D4" s="75" t="s">
        <v>280</v>
      </c>
      <c r="E4" s="12">
        <f>+'FORMULACIÓN PGDI - III.'!C22*30%</f>
        <v>0.3</v>
      </c>
      <c r="F4" s="93">
        <f>+'FORMULACIÓN PGDI - III.'!E22</f>
        <v>0.25</v>
      </c>
      <c r="G4" s="93">
        <f>+'FORMULACIÓN PGDI - III.'!F22</f>
        <v>0.22999999999999998</v>
      </c>
      <c r="H4" s="145">
        <f>(G4*E4)/F4</f>
        <v>0.27599999999999997</v>
      </c>
      <c r="I4" s="13">
        <f>+'FORMULACIÓN PGDI - III.'!G22</f>
        <v>0.25</v>
      </c>
      <c r="J4" s="93"/>
      <c r="K4" s="54"/>
      <c r="L4" s="54">
        <f>+'FORMULACIÓN PGDI - III.'!J22</f>
        <v>0.25</v>
      </c>
      <c r="M4" s="54"/>
      <c r="N4" s="54">
        <f>+'FORMULACIÓN PGDI - III.'!L22</f>
        <v>0</v>
      </c>
      <c r="O4" s="13">
        <f>+'FORMULACIÓN PGDI - III.'!M22</f>
        <v>0.25</v>
      </c>
      <c r="P4" s="14"/>
      <c r="Q4" s="14">
        <f>+'FORMULACIÓN PGDI - III.'!O22</f>
        <v>0</v>
      </c>
      <c r="R4" s="54">
        <f>+F4+I4+L4+O4</f>
        <v>1</v>
      </c>
      <c r="S4" s="54">
        <f>(G4+K4+N4+Q4)*E4</f>
        <v>0.06899999999999999</v>
      </c>
      <c r="BS4" s="5"/>
      <c r="BT4" s="7"/>
    </row>
    <row r="5" spans="1:72" s="3" customFormat="1" ht="81.75" customHeight="1">
      <c r="A5" s="179"/>
      <c r="B5" s="134" t="s">
        <v>173</v>
      </c>
      <c r="C5" s="75" t="s">
        <v>161</v>
      </c>
      <c r="D5" s="75" t="s">
        <v>280</v>
      </c>
      <c r="E5" s="12">
        <f>+'FORMULACIÓN PGDI - III.'!C25*10%</f>
        <v>0.1</v>
      </c>
      <c r="F5" s="93">
        <f>+'FORMULACIÓN PGDI - III.'!E25</f>
        <v>0.25</v>
      </c>
      <c r="G5" s="93">
        <f>+'FORMULACIÓN PGDI - III.'!F25</f>
        <v>0.2</v>
      </c>
      <c r="H5" s="145">
        <f aca="true" t="shared" si="0" ref="H5:H12">(G5*E5)/F5</f>
        <v>0.08000000000000002</v>
      </c>
      <c r="I5" s="93">
        <f>+'FORMULACIÓN PGDI - III.'!G25</f>
        <v>0.25</v>
      </c>
      <c r="J5" s="206">
        <v>0.27</v>
      </c>
      <c r="K5" s="54"/>
      <c r="L5" s="54">
        <f>+'FORMULACIÓN PGDI - III.'!J25</f>
        <v>0.25</v>
      </c>
      <c r="M5" s="54"/>
      <c r="N5" s="54">
        <f>+'FORMULACIÓN PGDI - III.'!L25</f>
        <v>0</v>
      </c>
      <c r="O5" s="13">
        <f>+'FORMULACIÓN PGDI - III.'!M25</f>
        <v>0.25</v>
      </c>
      <c r="P5" s="14"/>
      <c r="Q5" s="14">
        <f>+'FORMULACIÓN PGDI - III.'!O25</f>
        <v>0</v>
      </c>
      <c r="R5" s="54">
        <f aca="true" t="shared" si="1" ref="R5:R12">+F5+I5+L5+O5</f>
        <v>1</v>
      </c>
      <c r="S5" s="54">
        <f aca="true" t="shared" si="2" ref="S5:S12">(G5+K5+N5+Q5)*E5</f>
        <v>0.020000000000000004</v>
      </c>
      <c r="BS5" s="5"/>
      <c r="BT5" s="7"/>
    </row>
    <row r="6" spans="1:72" s="3" customFormat="1" ht="103.5" customHeight="1">
      <c r="A6" s="179"/>
      <c r="B6" s="134" t="s">
        <v>174</v>
      </c>
      <c r="C6" s="75" t="s">
        <v>161</v>
      </c>
      <c r="D6" s="75" t="s">
        <v>280</v>
      </c>
      <c r="E6" s="12">
        <f>+'FORMULACIÓN PGDI - III.'!C30*10%</f>
        <v>0.1</v>
      </c>
      <c r="F6" s="93">
        <f>+'FORMULACIÓN PGDI - III.'!E30</f>
        <v>0.25</v>
      </c>
      <c r="G6" s="54">
        <f>+'FORMULACIÓN PGDI - III.'!F30</f>
        <v>0.25</v>
      </c>
      <c r="H6" s="145">
        <f t="shared" si="0"/>
        <v>0.1</v>
      </c>
      <c r="I6" s="93">
        <f>+'FORMULACIÓN PGDI - III.'!G30</f>
        <v>0.25</v>
      </c>
      <c r="J6" s="93"/>
      <c r="K6" s="54"/>
      <c r="L6" s="54">
        <f>+'FORMULACIÓN PGDI - III.'!J30</f>
        <v>0.25</v>
      </c>
      <c r="M6" s="54"/>
      <c r="N6" s="54">
        <f>+'FORMULACIÓN PGDI - III.'!L30</f>
        <v>0</v>
      </c>
      <c r="O6" s="13">
        <f>+'FORMULACIÓN PGDI - III.'!M30</f>
        <v>0.25</v>
      </c>
      <c r="P6" s="14"/>
      <c r="Q6" s="14">
        <f>+'FORMULACIÓN PGDI - III.'!O30</f>
        <v>0</v>
      </c>
      <c r="R6" s="54">
        <f t="shared" si="1"/>
        <v>1</v>
      </c>
      <c r="S6" s="54">
        <f t="shared" si="2"/>
        <v>0.025</v>
      </c>
      <c r="BS6" s="5"/>
      <c r="BT6" s="7"/>
    </row>
    <row r="7" spans="1:72" s="3" customFormat="1" ht="81.75" customHeight="1">
      <c r="A7" s="179"/>
      <c r="B7" s="134" t="s">
        <v>175</v>
      </c>
      <c r="C7" s="75" t="s">
        <v>161</v>
      </c>
      <c r="D7" s="75" t="s">
        <v>280</v>
      </c>
      <c r="E7" s="12">
        <f>+'FORMULACIÓN PGDI - III.'!C33*5%</f>
        <v>0.05</v>
      </c>
      <c r="F7" s="93">
        <f>+'FORMULACIÓN PGDI - III.'!E33</f>
        <v>0.25</v>
      </c>
      <c r="G7" s="54">
        <f>+'FORMULACIÓN PGDI - III.'!F33</f>
        <v>0.25</v>
      </c>
      <c r="H7" s="145">
        <f t="shared" si="0"/>
        <v>0.05</v>
      </c>
      <c r="I7" s="93">
        <f>+'FORMULACIÓN PGDI - III.'!G33</f>
        <v>0.25</v>
      </c>
      <c r="J7" s="93"/>
      <c r="K7" s="54"/>
      <c r="L7" s="54">
        <f>+'FORMULACIÓN PGDI - III.'!J33</f>
        <v>0.25</v>
      </c>
      <c r="M7" s="54"/>
      <c r="N7" s="54">
        <f>+'FORMULACIÓN PGDI - III.'!L33</f>
        <v>0</v>
      </c>
      <c r="O7" s="13">
        <f>+'FORMULACIÓN PGDI - III.'!M33</f>
        <v>0.25</v>
      </c>
      <c r="P7" s="14"/>
      <c r="Q7" s="14">
        <f>+'FORMULACIÓN PGDI - III.'!O33</f>
        <v>0</v>
      </c>
      <c r="R7" s="54">
        <f t="shared" si="1"/>
        <v>1</v>
      </c>
      <c r="S7" s="54">
        <f t="shared" si="2"/>
        <v>0.0125</v>
      </c>
      <c r="BS7" s="5"/>
      <c r="BT7" s="7"/>
    </row>
    <row r="8" spans="1:72" s="3" customFormat="1" ht="84.75" customHeight="1">
      <c r="A8" s="179"/>
      <c r="B8" s="134" t="s">
        <v>176</v>
      </c>
      <c r="C8" s="75" t="s">
        <v>161</v>
      </c>
      <c r="D8" s="75" t="s">
        <v>280</v>
      </c>
      <c r="E8" s="12">
        <f>+'FORMULACIÓN PGDI - III.'!C36*5%</f>
        <v>0.05</v>
      </c>
      <c r="F8" s="93">
        <f>+'FORMULACIÓN PGDI - III.'!E36</f>
        <v>0.25</v>
      </c>
      <c r="G8" s="54">
        <f>+'FORMULACIÓN PGDI - III.'!F36</f>
        <v>0.25</v>
      </c>
      <c r="H8" s="145">
        <f t="shared" si="0"/>
        <v>0.05</v>
      </c>
      <c r="I8" s="93">
        <f>+'FORMULACIÓN PGDI - III.'!G36</f>
        <v>0.25</v>
      </c>
      <c r="J8" s="93"/>
      <c r="K8" s="54"/>
      <c r="L8" s="54">
        <f>+'FORMULACIÓN PGDI - III.'!J36</f>
        <v>0.25</v>
      </c>
      <c r="M8" s="54"/>
      <c r="N8" s="54">
        <f>+'FORMULACIÓN PGDI - III.'!L36</f>
        <v>0</v>
      </c>
      <c r="O8" s="13">
        <f>+'FORMULACIÓN PGDI - III.'!M36</f>
        <v>0.25</v>
      </c>
      <c r="P8" s="14"/>
      <c r="Q8" s="14">
        <f>+'FORMULACIÓN PGDI - III.'!O36</f>
        <v>0</v>
      </c>
      <c r="R8" s="54">
        <f t="shared" si="1"/>
        <v>1</v>
      </c>
      <c r="S8" s="54">
        <f t="shared" si="2"/>
        <v>0.0125</v>
      </c>
      <c r="BS8" s="5"/>
      <c r="BT8" s="7"/>
    </row>
    <row r="9" spans="1:72" s="3" customFormat="1" ht="83.25" customHeight="1">
      <c r="A9" s="179"/>
      <c r="B9" s="134" t="s">
        <v>177</v>
      </c>
      <c r="C9" s="75" t="s">
        <v>161</v>
      </c>
      <c r="D9" s="75" t="s">
        <v>280</v>
      </c>
      <c r="E9" s="12">
        <f>+'FORMULACIÓN PGDI - III.'!C40*5%</f>
        <v>0.05</v>
      </c>
      <c r="F9" s="93">
        <f>+'FORMULACIÓN PGDI - III.'!E40</f>
        <v>0.25</v>
      </c>
      <c r="G9" s="54">
        <f>+'FORMULACIÓN PGDI - III.'!F40</f>
        <v>0.25</v>
      </c>
      <c r="H9" s="145">
        <f t="shared" si="0"/>
        <v>0.05</v>
      </c>
      <c r="I9" s="93">
        <f>+'FORMULACIÓN PGDI - III.'!G40</f>
        <v>0.25</v>
      </c>
      <c r="J9" s="93"/>
      <c r="K9" s="54"/>
      <c r="L9" s="54">
        <f>+'FORMULACIÓN PGDI - III.'!J40</f>
        <v>0.25</v>
      </c>
      <c r="M9" s="54"/>
      <c r="N9" s="54">
        <f>+'FORMULACIÓN PGDI - III.'!L40</f>
        <v>0</v>
      </c>
      <c r="O9" s="13">
        <f>+'FORMULACIÓN PGDI - III.'!M40</f>
        <v>0.25</v>
      </c>
      <c r="P9" s="14"/>
      <c r="Q9" s="14">
        <f>+'FORMULACIÓN PGDI - III.'!O40</f>
        <v>0</v>
      </c>
      <c r="R9" s="54">
        <f t="shared" si="1"/>
        <v>1</v>
      </c>
      <c r="S9" s="54">
        <f t="shared" si="2"/>
        <v>0.0125</v>
      </c>
      <c r="BS9" s="5"/>
      <c r="BT9" s="7"/>
    </row>
    <row r="10" spans="1:72" s="3" customFormat="1" ht="75.75" customHeight="1">
      <c r="A10" s="180"/>
      <c r="B10" s="134" t="s">
        <v>178</v>
      </c>
      <c r="C10" s="75" t="s">
        <v>161</v>
      </c>
      <c r="D10" s="75" t="s">
        <v>280</v>
      </c>
      <c r="E10" s="12">
        <f>+'FORMULACIÓN PGDI - III.'!C42*5%</f>
        <v>0.05</v>
      </c>
      <c r="F10" s="93">
        <f>+'FORMULACIÓN PGDI - III.'!E42</f>
        <v>0.25</v>
      </c>
      <c r="G10" s="54">
        <f>+'FORMULACIÓN PGDI - III.'!F42</f>
        <v>0.25</v>
      </c>
      <c r="H10" s="145">
        <f t="shared" si="0"/>
        <v>0.05</v>
      </c>
      <c r="I10" s="93">
        <f>+'FORMULACIÓN PGDI - III.'!G42</f>
        <v>0.25</v>
      </c>
      <c r="J10" s="93"/>
      <c r="K10" s="54"/>
      <c r="L10" s="54">
        <f>+'FORMULACIÓN PGDI - III.'!J42</f>
        <v>0.25</v>
      </c>
      <c r="M10" s="54"/>
      <c r="N10" s="54">
        <f>+'FORMULACIÓN PGDI - III.'!L42</f>
        <v>0</v>
      </c>
      <c r="O10" s="93">
        <f>+'FORMULACIÓN PGDI - III.'!M42</f>
        <v>0.25</v>
      </c>
      <c r="P10" s="14"/>
      <c r="Q10" s="14">
        <f>+'FORMULACIÓN PGDI - III.'!O42</f>
        <v>0</v>
      </c>
      <c r="R10" s="54">
        <f t="shared" si="1"/>
        <v>1</v>
      </c>
      <c r="S10" s="54">
        <f t="shared" si="2"/>
        <v>0.0125</v>
      </c>
      <c r="BS10" s="5"/>
      <c r="BT10" s="7"/>
    </row>
    <row r="11" spans="1:72" s="3" customFormat="1" ht="75.75" customHeight="1">
      <c r="A11" s="176" t="s">
        <v>182</v>
      </c>
      <c r="B11" s="134" t="s">
        <v>179</v>
      </c>
      <c r="C11" s="75" t="s">
        <v>161</v>
      </c>
      <c r="D11" s="75" t="s">
        <v>280</v>
      </c>
      <c r="E11" s="12">
        <f>+'FORMULACIÓN PGDI - III.'!C55*15%</f>
        <v>0.15</v>
      </c>
      <c r="F11" s="93">
        <f>+'FORMULACIÓN PGDI - III.'!E55</f>
        <v>0.18</v>
      </c>
      <c r="G11" s="93">
        <f>+'FORMULACIÓN PGDI - III.'!F55</f>
        <v>0.1701</v>
      </c>
      <c r="H11" s="145">
        <f>(G11*E11)/F11</f>
        <v>0.14175000000000001</v>
      </c>
      <c r="I11" s="93">
        <f>+'FORMULACIÓN PGDI - III.'!G55</f>
        <v>0.22</v>
      </c>
      <c r="J11" s="93"/>
      <c r="K11" s="54"/>
      <c r="L11" s="54">
        <f>+'FORMULACIÓN PGDI - III.'!J55</f>
        <v>0.39999999999999997</v>
      </c>
      <c r="M11" s="54"/>
      <c r="N11" s="54">
        <f>+'FORMULACIÓN PGDI - III.'!L55</f>
        <v>0</v>
      </c>
      <c r="O11" s="13">
        <f>+'FORMULACIÓN PGDI - III.'!M55</f>
        <v>0.19999999999999998</v>
      </c>
      <c r="P11" s="14"/>
      <c r="Q11" s="14">
        <f>+'FORMULACIÓN PGDI - III.'!O55</f>
        <v>0</v>
      </c>
      <c r="R11" s="54">
        <f t="shared" si="1"/>
        <v>1</v>
      </c>
      <c r="S11" s="54">
        <f t="shared" si="2"/>
        <v>0.025515</v>
      </c>
      <c r="BS11" s="5"/>
      <c r="BT11" s="7"/>
    </row>
    <row r="12" spans="1:72" s="3" customFormat="1" ht="75.75" customHeight="1">
      <c r="A12" s="177"/>
      <c r="B12" s="134" t="s">
        <v>180</v>
      </c>
      <c r="C12" s="75" t="s">
        <v>161</v>
      </c>
      <c r="D12" s="75" t="s">
        <v>280</v>
      </c>
      <c r="E12" s="12">
        <f>+'FORMULACIÓN PGDI - III.'!C57*15%</f>
        <v>0.15</v>
      </c>
      <c r="F12" s="93">
        <f>+'FORMULACIÓN PGDI - III.'!E57</f>
        <v>0.25</v>
      </c>
      <c r="G12" s="54">
        <f>+'FORMULACIÓN PGDI - III.'!F57</f>
        <v>0.25</v>
      </c>
      <c r="H12" s="145">
        <f t="shared" si="0"/>
        <v>0.15</v>
      </c>
      <c r="I12" s="93">
        <f>+'FORMULACIÓN PGDI - III.'!G57</f>
        <v>0.25</v>
      </c>
      <c r="J12" s="93"/>
      <c r="K12" s="54"/>
      <c r="L12" s="54">
        <f>+'FORMULACIÓN PGDI - III.'!J57</f>
        <v>0.25</v>
      </c>
      <c r="M12" s="54"/>
      <c r="N12" s="54">
        <f>+M12</f>
        <v>0</v>
      </c>
      <c r="O12" s="13">
        <f>+'FORMULACIÓN PGDI - III.'!M57</f>
        <v>0.25</v>
      </c>
      <c r="P12" s="14"/>
      <c r="Q12" s="14">
        <f>+'FORMULACIÓN PGDI - III.'!O57</f>
        <v>0</v>
      </c>
      <c r="R12" s="54">
        <f t="shared" si="1"/>
        <v>1</v>
      </c>
      <c r="S12" s="54">
        <f t="shared" si="2"/>
        <v>0.0375</v>
      </c>
      <c r="BS12" s="5"/>
      <c r="BT12" s="7"/>
    </row>
    <row r="13" spans="1:19" ht="28.5" customHeight="1">
      <c r="A13" s="175" t="s">
        <v>6</v>
      </c>
      <c r="B13" s="175"/>
      <c r="C13" s="175"/>
      <c r="D13" s="142"/>
      <c r="E13" s="113">
        <f>SUM(E4:E12)</f>
        <v>1.0000000000000002</v>
      </c>
      <c r="F13" s="113"/>
      <c r="G13" s="113"/>
      <c r="H13" s="146">
        <f>SUM(H4:H12)</f>
        <v>0.9477500000000002</v>
      </c>
      <c r="I13" s="114"/>
      <c r="J13" s="114"/>
      <c r="K13" s="114"/>
      <c r="L13" s="114"/>
      <c r="M13" s="114"/>
      <c r="N13" s="114"/>
      <c r="O13" s="114"/>
      <c r="P13" s="114"/>
      <c r="Q13" s="114"/>
      <c r="R13" s="113"/>
      <c r="S13" s="114">
        <f>SUM(S4:S12)</f>
        <v>0.22701500000000005</v>
      </c>
    </row>
    <row r="15" spans="7:17" ht="14.25">
      <c r="G15" s="63"/>
      <c r="H15" s="63"/>
      <c r="K15" s="63"/>
      <c r="L15" s="63"/>
      <c r="N15" s="63"/>
      <c r="Q15" s="63"/>
    </row>
  </sheetData>
  <sheetProtection/>
  <mergeCells count="8">
    <mergeCell ref="N1:P1"/>
    <mergeCell ref="Q1:R1"/>
    <mergeCell ref="A13:C13"/>
    <mergeCell ref="C2:M2"/>
    <mergeCell ref="O2:R2"/>
    <mergeCell ref="A11:A12"/>
    <mergeCell ref="A4:A10"/>
    <mergeCell ref="C1:M1"/>
  </mergeCells>
  <printOptions gridLines="1" horizontalCentered="1" verticalCentered="1"/>
  <pageMargins left="0.1968503937007874" right="0.1968503937007874" top="0.1968503937007874" bottom="0.1968503937007874" header="0.1968503937007874" footer="0.1968503937007874"/>
  <pageSetup orientation="landscape" paperSize="14" scale="50"/>
  <drawing r:id="rId1"/>
</worksheet>
</file>

<file path=xl/worksheets/sheet3.xml><?xml version="1.0" encoding="utf-8"?>
<worksheet xmlns="http://schemas.openxmlformats.org/spreadsheetml/2006/main" xmlns:r="http://schemas.openxmlformats.org/officeDocument/2006/relationships">
  <sheetPr>
    <pageSetUpPr fitToPage="1"/>
  </sheetPr>
  <dimension ref="A1:BH94"/>
  <sheetViews>
    <sheetView zoomScale="80" zoomScaleNormal="80" zoomScaleSheetLayoutView="85"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C4" sqref="C4"/>
    </sheetView>
  </sheetViews>
  <sheetFormatPr defaultColWidth="11.421875" defaultRowHeight="15"/>
  <cols>
    <col min="1" max="1" width="20.28125" style="0" customWidth="1"/>
    <col min="2" max="2" width="27.00390625" style="0" customWidth="1"/>
    <col min="3" max="3" width="20.140625" style="0" customWidth="1"/>
    <col min="4" max="4" width="41.00390625" style="0" customWidth="1"/>
    <col min="5" max="5" width="18.140625" style="0" customWidth="1"/>
    <col min="6" max="6" width="18.7109375" style="0" customWidth="1"/>
    <col min="7" max="7" width="18.8515625" style="0" customWidth="1"/>
    <col min="8" max="8" width="25.421875" style="0" customWidth="1"/>
    <col min="9" max="9" width="20.421875" style="0" customWidth="1"/>
    <col min="10" max="10" width="18.421875" style="0" customWidth="1"/>
    <col min="11" max="11" width="25.421875" style="0" customWidth="1"/>
    <col min="12" max="12" width="20.421875" style="0" customWidth="1"/>
    <col min="13" max="13" width="19.140625" style="0" customWidth="1"/>
    <col min="14" max="14" width="25.421875" style="0" customWidth="1"/>
    <col min="15" max="15" width="20.421875" style="0" customWidth="1"/>
    <col min="16" max="16" width="61.28125" style="0" customWidth="1"/>
    <col min="17" max="17" width="79.00390625" style="0" customWidth="1"/>
    <col min="18" max="18" width="67.421875" style="0" customWidth="1"/>
    <col min="19" max="19" width="67.421875" style="69" customWidth="1"/>
  </cols>
  <sheetData>
    <row r="1" spans="1:19" ht="114" customHeight="1">
      <c r="A1" s="9"/>
      <c r="B1" s="201" t="s">
        <v>271</v>
      </c>
      <c r="C1" s="202"/>
      <c r="D1" s="202"/>
      <c r="E1" s="202"/>
      <c r="F1" s="202"/>
      <c r="G1" s="202"/>
      <c r="H1" s="202"/>
      <c r="I1" s="202"/>
      <c r="J1" s="202"/>
      <c r="K1" s="202"/>
      <c r="L1" s="202"/>
      <c r="M1" s="202"/>
      <c r="N1" s="202"/>
      <c r="O1" s="202"/>
      <c r="P1" s="203" t="s">
        <v>272</v>
      </c>
      <c r="Q1" s="204"/>
      <c r="R1" s="150"/>
      <c r="S1"/>
    </row>
    <row r="2" spans="1:19" ht="31.5">
      <c r="A2" s="135" t="s">
        <v>204</v>
      </c>
      <c r="B2" s="137"/>
      <c r="C2" s="138"/>
      <c r="D2" s="138"/>
      <c r="E2" s="207">
        <f>11680000-1670000</f>
        <v>10010000</v>
      </c>
      <c r="F2" s="136"/>
      <c r="G2" s="136"/>
      <c r="H2" s="136"/>
      <c r="I2" s="136"/>
      <c r="J2" s="136"/>
      <c r="K2" s="136"/>
      <c r="L2" s="136"/>
      <c r="M2" s="136"/>
      <c r="N2" s="136"/>
      <c r="O2" s="135" t="s">
        <v>22</v>
      </c>
      <c r="P2" s="160" t="s">
        <v>275</v>
      </c>
      <c r="Q2" s="161"/>
      <c r="R2" s="162"/>
      <c r="S2" s="68"/>
    </row>
    <row r="3" spans="1:19" ht="70.5" customHeight="1">
      <c r="A3" s="124" t="s">
        <v>10</v>
      </c>
      <c r="B3" s="125" t="s">
        <v>4</v>
      </c>
      <c r="C3" s="208" t="s">
        <v>162</v>
      </c>
      <c r="D3" s="125" t="s">
        <v>11</v>
      </c>
      <c r="E3" s="149" t="s">
        <v>8</v>
      </c>
      <c r="F3" s="149" t="s">
        <v>9</v>
      </c>
      <c r="G3" s="149" t="s">
        <v>18</v>
      </c>
      <c r="H3" s="149" t="s">
        <v>14</v>
      </c>
      <c r="I3" s="149" t="s">
        <v>13</v>
      </c>
      <c r="J3" s="149" t="s">
        <v>276</v>
      </c>
      <c r="K3" s="149" t="s">
        <v>15</v>
      </c>
      <c r="L3" s="149" t="s">
        <v>16</v>
      </c>
      <c r="M3" s="149" t="s">
        <v>19</v>
      </c>
      <c r="N3" s="149" t="s">
        <v>20</v>
      </c>
      <c r="O3" s="149" t="s">
        <v>17</v>
      </c>
      <c r="P3" s="126" t="s">
        <v>203</v>
      </c>
      <c r="Q3" s="152" t="s">
        <v>25</v>
      </c>
      <c r="R3" s="152" t="s">
        <v>12</v>
      </c>
      <c r="S3" s="151" t="s">
        <v>61</v>
      </c>
    </row>
    <row r="4" spans="1:19" ht="270">
      <c r="A4" s="115" t="s">
        <v>146</v>
      </c>
      <c r="B4" s="115" t="s">
        <v>143</v>
      </c>
      <c r="C4" s="21">
        <f aca="true" t="shared" si="0" ref="C4:C14">SUM(E4+G4+J4+M4)</f>
        <v>0.04</v>
      </c>
      <c r="D4" s="23" t="s">
        <v>111</v>
      </c>
      <c r="E4" s="131">
        <v>0.01</v>
      </c>
      <c r="F4" s="131">
        <v>0.01</v>
      </c>
      <c r="G4" s="131">
        <v>0.01</v>
      </c>
      <c r="H4" s="131"/>
      <c r="I4" s="131"/>
      <c r="J4" s="131">
        <v>0.01</v>
      </c>
      <c r="K4" s="131"/>
      <c r="L4" s="131"/>
      <c r="M4" s="131">
        <v>0.01</v>
      </c>
      <c r="N4" s="131"/>
      <c r="O4" s="131"/>
      <c r="P4" s="67" t="s">
        <v>112</v>
      </c>
      <c r="Q4" s="55" t="s">
        <v>206</v>
      </c>
      <c r="R4" s="70" t="s">
        <v>205</v>
      </c>
      <c r="S4" s="70" t="s">
        <v>185</v>
      </c>
    </row>
    <row r="5" spans="1:19" ht="233.25" customHeight="1">
      <c r="A5" s="115"/>
      <c r="B5" s="115"/>
      <c r="C5" s="21">
        <f t="shared" si="0"/>
        <v>0.04</v>
      </c>
      <c r="D5" s="23" t="s">
        <v>169</v>
      </c>
      <c r="E5" s="131">
        <v>0.01</v>
      </c>
      <c r="F5" s="159">
        <v>0</v>
      </c>
      <c r="G5" s="131">
        <v>0.01</v>
      </c>
      <c r="H5" s="131"/>
      <c r="I5" s="131"/>
      <c r="J5" s="131">
        <v>0.01</v>
      </c>
      <c r="K5" s="131"/>
      <c r="L5" s="131"/>
      <c r="M5" s="131">
        <v>0.01</v>
      </c>
      <c r="N5" s="131"/>
      <c r="O5" s="131"/>
      <c r="P5" s="67" t="s">
        <v>170</v>
      </c>
      <c r="Q5" s="20" t="s">
        <v>278</v>
      </c>
      <c r="R5" s="70" t="s">
        <v>263</v>
      </c>
      <c r="S5" s="70" t="s">
        <v>185</v>
      </c>
    </row>
    <row r="6" spans="1:19" ht="228">
      <c r="A6" s="115"/>
      <c r="B6" s="115"/>
      <c r="C6" s="21">
        <f t="shared" si="0"/>
        <v>0.04</v>
      </c>
      <c r="D6" s="23" t="s">
        <v>113</v>
      </c>
      <c r="E6" s="131">
        <v>0.01</v>
      </c>
      <c r="F6" s="131">
        <v>0.01</v>
      </c>
      <c r="G6" s="131">
        <v>0.01</v>
      </c>
      <c r="H6" s="131"/>
      <c r="I6" s="131"/>
      <c r="J6" s="131">
        <v>0.01</v>
      </c>
      <c r="K6" s="131"/>
      <c r="L6" s="131"/>
      <c r="M6" s="131">
        <v>0.01</v>
      </c>
      <c r="N6" s="131"/>
      <c r="O6" s="131"/>
      <c r="P6" s="67" t="s">
        <v>114</v>
      </c>
      <c r="Q6" s="20" t="s">
        <v>264</v>
      </c>
      <c r="R6" s="70" t="s">
        <v>207</v>
      </c>
      <c r="S6" s="70" t="s">
        <v>186</v>
      </c>
    </row>
    <row r="7" spans="1:19" ht="228">
      <c r="A7" s="115"/>
      <c r="B7" s="115"/>
      <c r="C7" s="21">
        <f t="shared" si="0"/>
        <v>0.04</v>
      </c>
      <c r="D7" s="116" t="s">
        <v>116</v>
      </c>
      <c r="E7" s="131">
        <v>0.01</v>
      </c>
      <c r="F7" s="131">
        <v>0.01</v>
      </c>
      <c r="G7" s="131">
        <v>0.01</v>
      </c>
      <c r="H7" s="131"/>
      <c r="I7" s="131"/>
      <c r="J7" s="131">
        <v>0.01</v>
      </c>
      <c r="K7" s="131"/>
      <c r="L7" s="131"/>
      <c r="M7" s="131">
        <v>0.01</v>
      </c>
      <c r="N7" s="131"/>
      <c r="O7" s="131"/>
      <c r="P7" s="67" t="s">
        <v>115</v>
      </c>
      <c r="Q7" s="139" t="s">
        <v>210</v>
      </c>
      <c r="R7" s="139" t="s">
        <v>211</v>
      </c>
      <c r="S7" s="70" t="s">
        <v>187</v>
      </c>
    </row>
    <row r="8" spans="1:19" ht="409.5">
      <c r="A8" s="115"/>
      <c r="B8" s="115"/>
      <c r="C8" s="21">
        <f t="shared" si="0"/>
        <v>0.04</v>
      </c>
      <c r="D8" s="23" t="s">
        <v>117</v>
      </c>
      <c r="E8" s="131">
        <v>0.01</v>
      </c>
      <c r="F8" s="131">
        <v>0.01</v>
      </c>
      <c r="G8" s="131">
        <v>0.01</v>
      </c>
      <c r="H8" s="131"/>
      <c r="I8" s="131"/>
      <c r="J8" s="131">
        <v>0.01</v>
      </c>
      <c r="K8" s="131"/>
      <c r="L8" s="131"/>
      <c r="M8" s="131">
        <v>0.01</v>
      </c>
      <c r="N8" s="131"/>
      <c r="O8" s="131"/>
      <c r="P8" s="20" t="s">
        <v>171</v>
      </c>
      <c r="Q8" s="20" t="s">
        <v>228</v>
      </c>
      <c r="R8" s="20" t="s">
        <v>229</v>
      </c>
      <c r="S8" s="70" t="s">
        <v>188</v>
      </c>
    </row>
    <row r="9" spans="1:19" ht="171.75" customHeight="1">
      <c r="A9" s="115"/>
      <c r="B9" s="115"/>
      <c r="C9" s="21">
        <f t="shared" si="0"/>
        <v>0.04</v>
      </c>
      <c r="D9" s="23" t="s">
        <v>118</v>
      </c>
      <c r="E9" s="131">
        <v>0.01</v>
      </c>
      <c r="F9" s="131">
        <v>0.01</v>
      </c>
      <c r="G9" s="131">
        <v>0.01</v>
      </c>
      <c r="H9" s="131"/>
      <c r="I9" s="131"/>
      <c r="J9" s="131">
        <v>0.01</v>
      </c>
      <c r="K9" s="131"/>
      <c r="L9" s="131"/>
      <c r="M9" s="131">
        <v>0.01</v>
      </c>
      <c r="N9" s="131"/>
      <c r="O9" s="131"/>
      <c r="P9" s="67" t="s">
        <v>183</v>
      </c>
      <c r="Q9" s="67" t="s">
        <v>231</v>
      </c>
      <c r="R9" s="20" t="s">
        <v>232</v>
      </c>
      <c r="S9" s="70" t="s">
        <v>189</v>
      </c>
    </row>
    <row r="10" spans="1:19" ht="171.75" customHeight="1">
      <c r="A10" s="115"/>
      <c r="B10" s="115"/>
      <c r="C10" s="21">
        <f t="shared" si="0"/>
        <v>0.04</v>
      </c>
      <c r="D10" s="23" t="s">
        <v>119</v>
      </c>
      <c r="E10" s="131">
        <v>0.01</v>
      </c>
      <c r="F10" s="131">
        <v>0.01</v>
      </c>
      <c r="G10" s="131">
        <v>0.01</v>
      </c>
      <c r="H10" s="131"/>
      <c r="I10" s="131"/>
      <c r="J10" s="131">
        <v>0.01</v>
      </c>
      <c r="K10" s="131"/>
      <c r="L10" s="131"/>
      <c r="M10" s="131">
        <v>0.01</v>
      </c>
      <c r="N10" s="131"/>
      <c r="O10" s="131"/>
      <c r="P10" s="67" t="s">
        <v>122</v>
      </c>
      <c r="Q10" s="64" t="s">
        <v>233</v>
      </c>
      <c r="R10" s="65" t="s">
        <v>240</v>
      </c>
      <c r="S10" s="70" t="s">
        <v>184</v>
      </c>
    </row>
    <row r="11" spans="1:19" ht="180">
      <c r="A11" s="115"/>
      <c r="B11" s="115"/>
      <c r="C11" s="21">
        <f t="shared" si="0"/>
        <v>0.04</v>
      </c>
      <c r="D11" s="23" t="s">
        <v>120</v>
      </c>
      <c r="E11" s="131">
        <v>0.01</v>
      </c>
      <c r="F11" s="131">
        <v>0.01</v>
      </c>
      <c r="G11" s="131">
        <v>0.01</v>
      </c>
      <c r="H11" s="131"/>
      <c r="I11" s="131"/>
      <c r="J11" s="131">
        <v>0.01</v>
      </c>
      <c r="K11" s="131"/>
      <c r="L11" s="131"/>
      <c r="M11" s="131">
        <v>0.01</v>
      </c>
      <c r="N11" s="131"/>
      <c r="O11" s="131"/>
      <c r="P11" s="67" t="s">
        <v>123</v>
      </c>
      <c r="Q11" s="51" t="s">
        <v>235</v>
      </c>
      <c r="R11" s="51" t="s">
        <v>234</v>
      </c>
      <c r="S11" s="70" t="s">
        <v>190</v>
      </c>
    </row>
    <row r="12" spans="1:19" ht="409.5">
      <c r="A12" s="115"/>
      <c r="B12" s="115"/>
      <c r="C12" s="21">
        <f t="shared" si="0"/>
        <v>0.04</v>
      </c>
      <c r="D12" s="23" t="s">
        <v>121</v>
      </c>
      <c r="E12" s="131">
        <v>0.01</v>
      </c>
      <c r="F12" s="131">
        <v>0.01</v>
      </c>
      <c r="G12" s="131">
        <v>0.01</v>
      </c>
      <c r="H12" s="131"/>
      <c r="I12" s="131"/>
      <c r="J12" s="131">
        <v>0.01</v>
      </c>
      <c r="K12" s="131"/>
      <c r="L12" s="131"/>
      <c r="M12" s="131">
        <v>0.01</v>
      </c>
      <c r="N12" s="131"/>
      <c r="O12" s="131"/>
      <c r="P12" s="51" t="s">
        <v>265</v>
      </c>
      <c r="Q12" s="111" t="s">
        <v>219</v>
      </c>
      <c r="R12" s="111" t="s">
        <v>220</v>
      </c>
      <c r="S12" s="70" t="s">
        <v>191</v>
      </c>
    </row>
    <row r="13" spans="1:19" ht="313.5">
      <c r="A13" s="115"/>
      <c r="B13" s="115"/>
      <c r="C13" s="21">
        <f t="shared" si="0"/>
        <v>0.04</v>
      </c>
      <c r="D13" s="23" t="s">
        <v>124</v>
      </c>
      <c r="E13" s="131">
        <v>0.01</v>
      </c>
      <c r="F13" s="131">
        <v>0.01</v>
      </c>
      <c r="G13" s="131">
        <v>0.01</v>
      </c>
      <c r="H13" s="131"/>
      <c r="I13" s="131"/>
      <c r="J13" s="131">
        <v>0.01</v>
      </c>
      <c r="K13" s="131"/>
      <c r="L13" s="131"/>
      <c r="M13" s="131">
        <v>0.01</v>
      </c>
      <c r="N13" s="131"/>
      <c r="O13" s="131"/>
      <c r="P13" s="20" t="s">
        <v>125</v>
      </c>
      <c r="Q13" s="141" t="s">
        <v>226</v>
      </c>
      <c r="R13" s="141" t="s">
        <v>227</v>
      </c>
      <c r="S13" s="70" t="s">
        <v>192</v>
      </c>
    </row>
    <row r="14" spans="1:19" ht="71.25" customHeight="1">
      <c r="A14" s="115"/>
      <c r="B14" s="115"/>
      <c r="C14" s="21">
        <f t="shared" si="0"/>
        <v>0.04</v>
      </c>
      <c r="D14" s="23" t="s">
        <v>126</v>
      </c>
      <c r="E14" s="131">
        <v>0.01</v>
      </c>
      <c r="F14" s="159">
        <v>0</v>
      </c>
      <c r="G14" s="131">
        <v>0.01</v>
      </c>
      <c r="H14" s="131"/>
      <c r="I14" s="131"/>
      <c r="J14" s="131">
        <v>0.01</v>
      </c>
      <c r="K14" s="131"/>
      <c r="L14" s="131"/>
      <c r="M14" s="131">
        <v>0.01</v>
      </c>
      <c r="N14" s="131"/>
      <c r="O14" s="131"/>
      <c r="P14" s="20" t="s">
        <v>127</v>
      </c>
      <c r="Q14" s="108"/>
      <c r="R14" s="112" t="s">
        <v>266</v>
      </c>
      <c r="S14" s="70" t="s">
        <v>193</v>
      </c>
    </row>
    <row r="15" spans="1:60" s="25" customFormat="1" ht="15.75" customHeight="1">
      <c r="A15" s="115"/>
      <c r="B15" s="80" t="s">
        <v>5</v>
      </c>
      <c r="C15" s="82">
        <f>(E15+G15+J15+M15)</f>
        <v>0.43999999999999995</v>
      </c>
      <c r="D15" s="81"/>
      <c r="E15" s="82">
        <f>+SUM(E4:E14)</f>
        <v>0.10999999999999999</v>
      </c>
      <c r="F15" s="82">
        <f>+SUM(F4:F14)</f>
        <v>0.09</v>
      </c>
      <c r="G15" s="82">
        <f aca="true" t="shared" si="1" ref="G15:M15">+SUM(G4:G14)</f>
        <v>0.10999999999999999</v>
      </c>
      <c r="H15" s="82"/>
      <c r="I15" s="82"/>
      <c r="J15" s="82">
        <f t="shared" si="1"/>
        <v>0.10999999999999999</v>
      </c>
      <c r="K15" s="82"/>
      <c r="L15" s="82"/>
      <c r="M15" s="82">
        <f t="shared" si="1"/>
        <v>0.10999999999999999</v>
      </c>
      <c r="N15" s="82"/>
      <c r="O15" s="82"/>
      <c r="P15" s="117"/>
      <c r="Q15" s="49"/>
      <c r="R15" s="49"/>
      <c r="S15" s="7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row>
    <row r="16" spans="1:19" ht="225">
      <c r="A16" s="115"/>
      <c r="B16" s="190" t="s">
        <v>144</v>
      </c>
      <c r="C16" s="21">
        <f>SUM(E16+G16+J16+M16)</f>
        <v>0.12</v>
      </c>
      <c r="D16" s="33" t="s">
        <v>26</v>
      </c>
      <c r="E16" s="35">
        <v>0.03</v>
      </c>
      <c r="F16" s="133">
        <v>0.03</v>
      </c>
      <c r="G16" s="35">
        <v>0.03</v>
      </c>
      <c r="H16" s="35"/>
      <c r="I16" s="35"/>
      <c r="J16" s="35">
        <v>0.03</v>
      </c>
      <c r="K16" s="35"/>
      <c r="L16" s="35"/>
      <c r="M16" s="35">
        <v>0.03</v>
      </c>
      <c r="N16" s="35"/>
      <c r="O16" s="35"/>
      <c r="P16" s="67" t="s">
        <v>130</v>
      </c>
      <c r="Q16" s="20" t="s">
        <v>287</v>
      </c>
      <c r="R16" s="65" t="s">
        <v>267</v>
      </c>
      <c r="S16" s="70" t="s">
        <v>128</v>
      </c>
    </row>
    <row r="17" spans="1:19" ht="210">
      <c r="A17" s="115"/>
      <c r="B17" s="191"/>
      <c r="C17" s="21">
        <f>SUM(E17+G17+J17+M17)</f>
        <v>0.12</v>
      </c>
      <c r="D17" s="33" t="s">
        <v>27</v>
      </c>
      <c r="E17" s="35">
        <v>0.03</v>
      </c>
      <c r="F17" s="35">
        <v>0.03</v>
      </c>
      <c r="G17" s="35">
        <v>0.03</v>
      </c>
      <c r="H17" s="35"/>
      <c r="I17" s="35"/>
      <c r="J17" s="35">
        <v>0.03</v>
      </c>
      <c r="K17" s="35"/>
      <c r="L17" s="35"/>
      <c r="M17" s="35">
        <v>0.03</v>
      </c>
      <c r="N17" s="35"/>
      <c r="O17" s="35"/>
      <c r="P17" s="67" t="s">
        <v>157</v>
      </c>
      <c r="Q17" s="107" t="s">
        <v>282</v>
      </c>
      <c r="R17" s="116" t="s">
        <v>257</v>
      </c>
      <c r="S17" s="143" t="s">
        <v>258</v>
      </c>
    </row>
    <row r="18" spans="1:60" s="25" customFormat="1" ht="15.75" customHeight="1">
      <c r="A18" s="115"/>
      <c r="B18" s="80" t="s">
        <v>5</v>
      </c>
      <c r="C18" s="82">
        <f>(E18+G18+J18+M18)</f>
        <v>0.24</v>
      </c>
      <c r="D18" s="83"/>
      <c r="E18" s="82">
        <f>+SUM(E16:E17)</f>
        <v>0.06</v>
      </c>
      <c r="F18" s="82">
        <f>+SUM(F16:F17)</f>
        <v>0.06</v>
      </c>
      <c r="G18" s="82">
        <f aca="true" t="shared" si="2" ref="G18:M18">+SUM(G16:G17)</f>
        <v>0.06</v>
      </c>
      <c r="H18" s="82"/>
      <c r="I18" s="82"/>
      <c r="J18" s="82">
        <f t="shared" si="2"/>
        <v>0.06</v>
      </c>
      <c r="K18" s="82"/>
      <c r="L18" s="82"/>
      <c r="M18" s="82">
        <f t="shared" si="2"/>
        <v>0.06</v>
      </c>
      <c r="N18" s="82"/>
      <c r="O18" s="82"/>
      <c r="P18" s="49"/>
      <c r="Q18" s="49"/>
      <c r="R18" s="49"/>
      <c r="S18" s="71"/>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row>
    <row r="19" spans="1:23" ht="405">
      <c r="A19" s="115"/>
      <c r="B19" s="107" t="s">
        <v>145</v>
      </c>
      <c r="C19" s="21">
        <f>SUM(E19+G19+J19+M19)</f>
        <v>0.16</v>
      </c>
      <c r="D19" s="33" t="s">
        <v>268</v>
      </c>
      <c r="E19" s="35">
        <v>0.04</v>
      </c>
      <c r="F19" s="35">
        <v>0.04</v>
      </c>
      <c r="G19" s="35">
        <v>0.04</v>
      </c>
      <c r="H19" s="35"/>
      <c r="I19" s="35"/>
      <c r="J19" s="35">
        <v>0.04</v>
      </c>
      <c r="K19" s="35"/>
      <c r="L19" s="35"/>
      <c r="M19" s="35">
        <v>0.04</v>
      </c>
      <c r="N19" s="35"/>
      <c r="O19" s="35"/>
      <c r="P19" s="122" t="s">
        <v>129</v>
      </c>
      <c r="Q19" s="186" t="s">
        <v>259</v>
      </c>
      <c r="R19" s="185" t="s">
        <v>230</v>
      </c>
      <c r="S19" s="184" t="s">
        <v>194</v>
      </c>
      <c r="T19" s="127"/>
      <c r="U19" s="127"/>
      <c r="V19" s="127"/>
      <c r="W19" s="127"/>
    </row>
    <row r="20" spans="1:23" ht="405">
      <c r="A20" s="115"/>
      <c r="B20" s="107"/>
      <c r="C20" s="21">
        <f>SUM(E20+G20+J20+M20)</f>
        <v>0.16</v>
      </c>
      <c r="D20" s="33" t="s">
        <v>94</v>
      </c>
      <c r="E20" s="35">
        <v>0.04</v>
      </c>
      <c r="F20" s="35">
        <v>0.04</v>
      </c>
      <c r="G20" s="35">
        <v>0.04</v>
      </c>
      <c r="H20" s="35"/>
      <c r="I20" s="35"/>
      <c r="J20" s="35">
        <v>0.04</v>
      </c>
      <c r="K20" s="35"/>
      <c r="L20" s="35"/>
      <c r="M20" s="35">
        <v>0.04</v>
      </c>
      <c r="N20" s="35"/>
      <c r="O20" s="35"/>
      <c r="P20" s="123"/>
      <c r="Q20" s="186"/>
      <c r="R20" s="186"/>
      <c r="S20" s="184"/>
      <c r="T20" s="127"/>
      <c r="U20" s="127"/>
      <c r="V20" s="127"/>
      <c r="W20" s="127"/>
    </row>
    <row r="21" spans="1:60" s="25" customFormat="1" ht="15.75" customHeight="1">
      <c r="A21" s="84"/>
      <c r="B21" s="82" t="s">
        <v>5</v>
      </c>
      <c r="C21" s="82">
        <f>(E21+G21+J21+M21)</f>
        <v>0.32</v>
      </c>
      <c r="D21" s="82"/>
      <c r="E21" s="24">
        <f>+SUM(E19:E20)</f>
        <v>0.08</v>
      </c>
      <c r="F21" s="24">
        <f>+SUM(F19:F20)</f>
        <v>0.08</v>
      </c>
      <c r="G21" s="24">
        <f aca="true" t="shared" si="3" ref="G21:M21">+SUM(G19:G20)</f>
        <v>0.08</v>
      </c>
      <c r="H21" s="24"/>
      <c r="I21" s="24"/>
      <c r="J21" s="24">
        <f t="shared" si="3"/>
        <v>0.08</v>
      </c>
      <c r="K21" s="24"/>
      <c r="L21" s="24"/>
      <c r="M21" s="24">
        <f t="shared" si="3"/>
        <v>0.08</v>
      </c>
      <c r="N21" s="24"/>
      <c r="O21" s="24"/>
      <c r="P21" s="52"/>
      <c r="Q21" s="49"/>
      <c r="R21" s="49"/>
      <c r="S21" s="7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row>
    <row r="22" spans="1:60" s="29" customFormat="1" ht="15.75" customHeight="1">
      <c r="A22" s="26"/>
      <c r="B22" s="27" t="s">
        <v>5</v>
      </c>
      <c r="C22" s="28">
        <f>+C15+C18+C21</f>
        <v>1</v>
      </c>
      <c r="D22" s="28"/>
      <c r="E22" s="28">
        <f>+E15+E18+E21</f>
        <v>0.25</v>
      </c>
      <c r="F22" s="28">
        <f>+F15+F18+F21</f>
        <v>0.22999999999999998</v>
      </c>
      <c r="G22" s="28">
        <f aca="true" t="shared" si="4" ref="E22:M22">+G15+G18+G21</f>
        <v>0.25</v>
      </c>
      <c r="H22" s="28"/>
      <c r="I22" s="28"/>
      <c r="J22" s="28">
        <f t="shared" si="4"/>
        <v>0.25</v>
      </c>
      <c r="K22" s="28"/>
      <c r="L22" s="28"/>
      <c r="M22" s="28">
        <f t="shared" si="4"/>
        <v>0.25</v>
      </c>
      <c r="N22" s="28"/>
      <c r="O22" s="28"/>
      <c r="P22" s="50"/>
      <c r="Q22" s="50"/>
      <c r="R22" s="50"/>
      <c r="S22" s="7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row>
    <row r="23" spans="1:19" ht="357.75" customHeight="1">
      <c r="A23" s="192" t="s">
        <v>147</v>
      </c>
      <c r="B23" s="17" t="s">
        <v>28</v>
      </c>
      <c r="C23" s="21">
        <f>SUM(E23+G23+J23+M23)</f>
        <v>0.52</v>
      </c>
      <c r="D23" s="17" t="s">
        <v>29</v>
      </c>
      <c r="E23" s="19">
        <v>0.13</v>
      </c>
      <c r="F23" s="19">
        <v>0.13</v>
      </c>
      <c r="G23" s="19">
        <v>0.13</v>
      </c>
      <c r="H23" s="19"/>
      <c r="I23" s="19"/>
      <c r="J23" s="19">
        <v>0.13</v>
      </c>
      <c r="K23" s="19"/>
      <c r="L23" s="19"/>
      <c r="M23" s="19">
        <v>0.13</v>
      </c>
      <c r="N23" s="19"/>
      <c r="O23" s="19"/>
      <c r="P23" s="67" t="s">
        <v>131</v>
      </c>
      <c r="Q23" s="187" t="s">
        <v>285</v>
      </c>
      <c r="R23" s="188" t="s">
        <v>286</v>
      </c>
      <c r="S23" s="73" t="s">
        <v>195</v>
      </c>
    </row>
    <row r="24" spans="1:19" ht="296.25" customHeight="1">
      <c r="A24" s="192"/>
      <c r="B24" s="17" t="s">
        <v>30</v>
      </c>
      <c r="C24" s="21">
        <f>SUM(E24+G24+J24+M24)</f>
        <v>0.48</v>
      </c>
      <c r="D24" s="17" t="s">
        <v>31</v>
      </c>
      <c r="E24" s="19">
        <v>0.12</v>
      </c>
      <c r="F24" s="21">
        <v>0.07</v>
      </c>
      <c r="G24" s="19">
        <v>0.12</v>
      </c>
      <c r="H24" s="19"/>
      <c r="I24" s="19"/>
      <c r="J24" s="19">
        <v>0.12</v>
      </c>
      <c r="K24" s="19"/>
      <c r="L24" s="19"/>
      <c r="M24" s="19">
        <v>0.12</v>
      </c>
      <c r="N24" s="19"/>
      <c r="O24" s="19"/>
      <c r="P24" s="51" t="s">
        <v>283</v>
      </c>
      <c r="Q24" s="187"/>
      <c r="R24" s="189"/>
      <c r="S24" s="73" t="s">
        <v>239</v>
      </c>
    </row>
    <row r="25" spans="1:60" s="29" customFormat="1" ht="15.75" customHeight="1">
      <c r="A25" s="26"/>
      <c r="B25" s="27" t="s">
        <v>5</v>
      </c>
      <c r="C25" s="28">
        <f>(E25+G25+J25+M25)</f>
        <v>1</v>
      </c>
      <c r="D25" s="28"/>
      <c r="E25" s="28">
        <f>(E23+E24)</f>
        <v>0.25</v>
      </c>
      <c r="F25" s="28">
        <f>(F23+F24)</f>
        <v>0.2</v>
      </c>
      <c r="G25" s="28">
        <f aca="true" t="shared" si="5" ref="G25:M25">(G23+G24)</f>
        <v>0.25</v>
      </c>
      <c r="H25" s="28"/>
      <c r="I25" s="28"/>
      <c r="J25" s="28">
        <f t="shared" si="5"/>
        <v>0.25</v>
      </c>
      <c r="K25" s="28"/>
      <c r="L25" s="28"/>
      <c r="M25" s="28">
        <f t="shared" si="5"/>
        <v>0.25</v>
      </c>
      <c r="N25" s="28"/>
      <c r="O25" s="28"/>
      <c r="P25" s="50"/>
      <c r="Q25" s="50"/>
      <c r="R25" s="50"/>
      <c r="S25" s="72"/>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row>
    <row r="26" spans="1:19" ht="330">
      <c r="A26" s="192" t="s">
        <v>148</v>
      </c>
      <c r="B26" s="17" t="s">
        <v>32</v>
      </c>
      <c r="C26" s="21">
        <f>SUM(E26+G26+J26+M26)</f>
        <v>0.28</v>
      </c>
      <c r="D26" s="17" t="s">
        <v>33</v>
      </c>
      <c r="E26" s="132">
        <v>0.07</v>
      </c>
      <c r="F26" s="132">
        <v>0.07</v>
      </c>
      <c r="G26" s="132">
        <v>0.07</v>
      </c>
      <c r="H26" s="132"/>
      <c r="I26" s="132"/>
      <c r="J26" s="132">
        <v>0.07</v>
      </c>
      <c r="K26" s="132"/>
      <c r="L26" s="132"/>
      <c r="M26" s="132">
        <v>0.07</v>
      </c>
      <c r="N26" s="132"/>
      <c r="O26" s="132"/>
      <c r="P26" s="67" t="s">
        <v>132</v>
      </c>
      <c r="Q26" s="20" t="s">
        <v>270</v>
      </c>
      <c r="R26" s="20" t="s">
        <v>269</v>
      </c>
      <c r="S26" s="73" t="s">
        <v>196</v>
      </c>
    </row>
    <row r="27" spans="1:19" ht="409.5">
      <c r="A27" s="192"/>
      <c r="B27" s="17" t="s">
        <v>133</v>
      </c>
      <c r="C27" s="21">
        <f>SUM(E27+G27+J27+M27)</f>
        <v>0.24</v>
      </c>
      <c r="D27" s="17" t="s">
        <v>134</v>
      </c>
      <c r="E27" s="132">
        <v>0.06</v>
      </c>
      <c r="F27" s="132">
        <v>0.06</v>
      </c>
      <c r="G27" s="132">
        <v>0.06</v>
      </c>
      <c r="H27" s="132"/>
      <c r="I27" s="132"/>
      <c r="J27" s="132">
        <v>0.06</v>
      </c>
      <c r="K27" s="132"/>
      <c r="L27" s="132"/>
      <c r="M27" s="132">
        <v>0.06</v>
      </c>
      <c r="N27" s="132"/>
      <c r="O27" s="132"/>
      <c r="P27" s="67" t="s">
        <v>153</v>
      </c>
      <c r="Q27" s="157" t="s">
        <v>284</v>
      </c>
      <c r="R27" s="140" t="s">
        <v>212</v>
      </c>
      <c r="S27" s="73" t="s">
        <v>197</v>
      </c>
    </row>
    <row r="28" spans="1:19" ht="384.75">
      <c r="A28" s="120"/>
      <c r="B28" s="17"/>
      <c r="C28" s="21">
        <f>SUM(E28+G28+J28+M28)</f>
        <v>0.24</v>
      </c>
      <c r="D28" s="17" t="s">
        <v>137</v>
      </c>
      <c r="E28" s="132">
        <v>0.06</v>
      </c>
      <c r="F28" s="147">
        <v>0.06</v>
      </c>
      <c r="G28" s="132">
        <v>0.06</v>
      </c>
      <c r="H28" s="132"/>
      <c r="I28" s="132"/>
      <c r="J28" s="132">
        <v>0.06</v>
      </c>
      <c r="K28" s="132"/>
      <c r="L28" s="132"/>
      <c r="M28" s="132">
        <v>0.06</v>
      </c>
      <c r="N28" s="132"/>
      <c r="O28" s="132"/>
      <c r="P28" s="67" t="s">
        <v>138</v>
      </c>
      <c r="Q28" s="56" t="s">
        <v>261</v>
      </c>
      <c r="R28" s="65" t="s">
        <v>262</v>
      </c>
      <c r="S28" s="73" t="s">
        <v>238</v>
      </c>
    </row>
    <row r="29" spans="1:19" ht="300">
      <c r="A29" s="120"/>
      <c r="B29" s="17"/>
      <c r="C29" s="21">
        <f>SUM(E29+G29+J29+M29)</f>
        <v>0.24</v>
      </c>
      <c r="D29" s="17" t="s">
        <v>136</v>
      </c>
      <c r="E29" s="132">
        <v>0.06</v>
      </c>
      <c r="F29" s="132">
        <v>0.06</v>
      </c>
      <c r="G29" s="132">
        <v>0.06</v>
      </c>
      <c r="H29" s="132"/>
      <c r="I29" s="132"/>
      <c r="J29" s="132">
        <v>0.06</v>
      </c>
      <c r="K29" s="132"/>
      <c r="L29" s="132"/>
      <c r="M29" s="132">
        <v>0.06</v>
      </c>
      <c r="N29" s="132"/>
      <c r="O29" s="132"/>
      <c r="P29" s="67" t="s">
        <v>135</v>
      </c>
      <c r="Q29" s="56" t="s">
        <v>236</v>
      </c>
      <c r="R29" s="20" t="s">
        <v>237</v>
      </c>
      <c r="S29" s="73" t="s">
        <v>225</v>
      </c>
    </row>
    <row r="30" spans="1:60" s="29" customFormat="1" ht="15.75" customHeight="1">
      <c r="A30" s="26"/>
      <c r="B30" s="27" t="s">
        <v>5</v>
      </c>
      <c r="C30" s="28">
        <f>(E30+G30+J30+M30)</f>
        <v>1</v>
      </c>
      <c r="D30" s="28"/>
      <c r="E30" s="28">
        <f>SUM(E26:E29)</f>
        <v>0.25</v>
      </c>
      <c r="F30" s="28">
        <f>SUM(F26:F29)</f>
        <v>0.25</v>
      </c>
      <c r="G30" s="28">
        <f aca="true" t="shared" si="6" ref="G30:M30">SUM(G26:G29)</f>
        <v>0.25</v>
      </c>
      <c r="H30" s="28"/>
      <c r="I30" s="28"/>
      <c r="J30" s="28">
        <f t="shared" si="6"/>
        <v>0.25</v>
      </c>
      <c r="K30" s="28"/>
      <c r="L30" s="28"/>
      <c r="M30" s="28">
        <f t="shared" si="6"/>
        <v>0.25</v>
      </c>
      <c r="N30" s="28"/>
      <c r="O30" s="28"/>
      <c r="P30" s="50"/>
      <c r="Q30" s="50"/>
      <c r="R30" s="66"/>
      <c r="S30" s="72"/>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19" ht="158.25" customHeight="1">
      <c r="A31" s="192" t="s">
        <v>150</v>
      </c>
      <c r="B31" s="121" t="s">
        <v>34</v>
      </c>
      <c r="C31" s="21">
        <f>SUM(E31+G31+J31+M31)</f>
        <v>0.52</v>
      </c>
      <c r="D31" s="17" t="s">
        <v>35</v>
      </c>
      <c r="E31" s="30">
        <v>0.13</v>
      </c>
      <c r="F31" s="30">
        <v>0.13</v>
      </c>
      <c r="G31" s="30">
        <v>0.13</v>
      </c>
      <c r="H31" s="30"/>
      <c r="I31" s="30"/>
      <c r="J31" s="30">
        <v>0.13</v>
      </c>
      <c r="K31" s="30"/>
      <c r="L31" s="30"/>
      <c r="M31" s="30">
        <v>0.13</v>
      </c>
      <c r="N31" s="30"/>
      <c r="O31" s="30"/>
      <c r="P31" s="205" t="s">
        <v>139</v>
      </c>
      <c r="Q31" s="186" t="s">
        <v>221</v>
      </c>
      <c r="R31" s="186" t="s">
        <v>222</v>
      </c>
      <c r="S31" s="73" t="s">
        <v>198</v>
      </c>
    </row>
    <row r="32" spans="1:19" ht="89.25" customHeight="1">
      <c r="A32" s="192"/>
      <c r="B32" s="121"/>
      <c r="C32" s="21">
        <f>SUM(E32+G32+J32+M32)</f>
        <v>0.48</v>
      </c>
      <c r="D32" s="17" t="s">
        <v>36</v>
      </c>
      <c r="E32" s="30">
        <v>0.12</v>
      </c>
      <c r="F32" s="30">
        <v>0.12</v>
      </c>
      <c r="G32" s="30">
        <v>0.12</v>
      </c>
      <c r="H32" s="30"/>
      <c r="I32" s="30"/>
      <c r="J32" s="30">
        <v>0.12</v>
      </c>
      <c r="K32" s="30"/>
      <c r="L32" s="30"/>
      <c r="M32" s="30">
        <v>0.12</v>
      </c>
      <c r="N32" s="30"/>
      <c r="O32" s="30"/>
      <c r="P32" s="198"/>
      <c r="Q32" s="186"/>
      <c r="R32" s="186"/>
      <c r="S32" s="73" t="s">
        <v>198</v>
      </c>
    </row>
    <row r="33" spans="1:60" s="29" customFormat="1" ht="15.75" customHeight="1">
      <c r="A33" s="26"/>
      <c r="B33" s="27" t="s">
        <v>5</v>
      </c>
      <c r="C33" s="28">
        <f>(E33+G33+J33+M33)</f>
        <v>1</v>
      </c>
      <c r="D33" s="28"/>
      <c r="E33" s="28">
        <f>(E31+E32)</f>
        <v>0.25</v>
      </c>
      <c r="F33" s="28">
        <f>(F31+F32)</f>
        <v>0.25</v>
      </c>
      <c r="G33" s="28">
        <f aca="true" t="shared" si="7" ref="G33:M33">(G31+G32)</f>
        <v>0.25</v>
      </c>
      <c r="H33" s="28"/>
      <c r="I33" s="28"/>
      <c r="J33" s="28">
        <f t="shared" si="7"/>
        <v>0.25</v>
      </c>
      <c r="K33" s="28"/>
      <c r="L33" s="28"/>
      <c r="M33" s="28">
        <f t="shared" si="7"/>
        <v>0.25</v>
      </c>
      <c r="N33" s="28"/>
      <c r="O33" s="28"/>
      <c r="P33" s="50"/>
      <c r="Q33" s="50"/>
      <c r="R33" s="50"/>
      <c r="S33" s="72"/>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19" ht="182.25" customHeight="1">
      <c r="A34" s="192" t="s">
        <v>151</v>
      </c>
      <c r="B34" s="121" t="s">
        <v>37</v>
      </c>
      <c r="C34" s="21">
        <f>SUM(E34+G34+J34+M34)</f>
        <v>0.52</v>
      </c>
      <c r="D34" s="17" t="s">
        <v>38</v>
      </c>
      <c r="E34" s="30">
        <v>0.13</v>
      </c>
      <c r="F34" s="30">
        <v>0.13</v>
      </c>
      <c r="G34" s="30">
        <v>0.13</v>
      </c>
      <c r="H34" s="30"/>
      <c r="I34" s="30"/>
      <c r="J34" s="30">
        <v>0.13</v>
      </c>
      <c r="K34" s="30"/>
      <c r="L34" s="30"/>
      <c r="M34" s="30">
        <v>0.13</v>
      </c>
      <c r="N34" s="30"/>
      <c r="O34" s="30"/>
      <c r="P34" s="205" t="s">
        <v>140</v>
      </c>
      <c r="Q34" s="186" t="s">
        <v>223</v>
      </c>
      <c r="R34" s="186" t="s">
        <v>224</v>
      </c>
      <c r="S34" s="73" t="s">
        <v>198</v>
      </c>
    </row>
    <row r="35" spans="1:19" ht="105" customHeight="1">
      <c r="A35" s="192"/>
      <c r="B35" s="121"/>
      <c r="C35" s="21">
        <f>SUM(E35+G35+J35+M35)</f>
        <v>0.48</v>
      </c>
      <c r="D35" s="17" t="s">
        <v>39</v>
      </c>
      <c r="E35" s="30">
        <v>0.12</v>
      </c>
      <c r="F35" s="30">
        <v>0.12</v>
      </c>
      <c r="G35" s="30">
        <v>0.12</v>
      </c>
      <c r="H35" s="30"/>
      <c r="I35" s="30"/>
      <c r="J35" s="30">
        <v>0.12</v>
      </c>
      <c r="K35" s="30"/>
      <c r="L35" s="30"/>
      <c r="M35" s="30">
        <v>0.12</v>
      </c>
      <c r="N35" s="30"/>
      <c r="O35" s="30"/>
      <c r="P35" s="198"/>
      <c r="Q35" s="186"/>
      <c r="R35" s="186"/>
      <c r="S35" s="73" t="s">
        <v>198</v>
      </c>
    </row>
    <row r="36" spans="1:60" s="29" customFormat="1" ht="15.75" customHeight="1">
      <c r="A36" s="26"/>
      <c r="B36" s="27" t="s">
        <v>5</v>
      </c>
      <c r="C36" s="28">
        <f>(E36+G36+J36+M36)</f>
        <v>1</v>
      </c>
      <c r="D36" s="28"/>
      <c r="E36" s="28">
        <f aca="true" t="shared" si="8" ref="E36:M36">(E34+E35)</f>
        <v>0.25</v>
      </c>
      <c r="F36" s="28">
        <f>(F34+F35)</f>
        <v>0.25</v>
      </c>
      <c r="G36" s="28">
        <f t="shared" si="8"/>
        <v>0.25</v>
      </c>
      <c r="H36" s="28"/>
      <c r="I36" s="28"/>
      <c r="J36" s="28">
        <f t="shared" si="8"/>
        <v>0.25</v>
      </c>
      <c r="K36" s="28"/>
      <c r="L36" s="28"/>
      <c r="M36" s="28">
        <f t="shared" si="8"/>
        <v>0.25</v>
      </c>
      <c r="N36" s="28"/>
      <c r="O36" s="28"/>
      <c r="P36" s="50"/>
      <c r="Q36" s="50"/>
      <c r="R36" s="50"/>
      <c r="S36" s="72"/>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row>
    <row r="37" spans="1:19" ht="144.75" customHeight="1">
      <c r="A37" s="192" t="s">
        <v>152</v>
      </c>
      <c r="B37" s="121" t="s">
        <v>40</v>
      </c>
      <c r="C37" s="21">
        <f>SUM(E37+G37+J37+M37)</f>
        <v>0.32</v>
      </c>
      <c r="D37" s="17" t="s">
        <v>41</v>
      </c>
      <c r="E37" s="30">
        <v>0.08</v>
      </c>
      <c r="F37" s="30">
        <v>0.08</v>
      </c>
      <c r="G37" s="30">
        <v>0.08</v>
      </c>
      <c r="H37" s="30"/>
      <c r="I37" s="30"/>
      <c r="J37" s="30">
        <v>0.08</v>
      </c>
      <c r="K37" s="30"/>
      <c r="L37" s="30"/>
      <c r="M37" s="30">
        <v>0.08</v>
      </c>
      <c r="N37" s="30"/>
      <c r="O37" s="30"/>
      <c r="P37" s="67" t="s">
        <v>154</v>
      </c>
      <c r="Q37" s="140" t="s">
        <v>215</v>
      </c>
      <c r="R37" s="140" t="s">
        <v>213</v>
      </c>
      <c r="S37" s="184" t="s">
        <v>197</v>
      </c>
    </row>
    <row r="38" spans="1:19" ht="329.25" customHeight="1">
      <c r="A38" s="192"/>
      <c r="B38" s="121"/>
      <c r="C38" s="21">
        <f>SUM(E38+G38+J38+M38)</f>
        <v>0.32</v>
      </c>
      <c r="D38" s="18" t="s">
        <v>42</v>
      </c>
      <c r="E38" s="30">
        <v>0.08</v>
      </c>
      <c r="F38" s="30">
        <v>0.08</v>
      </c>
      <c r="G38" s="30">
        <v>0.08</v>
      </c>
      <c r="H38" s="30"/>
      <c r="I38" s="30"/>
      <c r="J38" s="30">
        <v>0.08</v>
      </c>
      <c r="K38" s="30"/>
      <c r="L38" s="30"/>
      <c r="M38" s="30">
        <v>0.08</v>
      </c>
      <c r="N38" s="30"/>
      <c r="O38" s="30"/>
      <c r="P38" s="67" t="s">
        <v>155</v>
      </c>
      <c r="Q38" s="140" t="s">
        <v>216</v>
      </c>
      <c r="R38" s="140" t="s">
        <v>214</v>
      </c>
      <c r="S38" s="184"/>
    </row>
    <row r="39" spans="1:19" ht="221.25" customHeight="1">
      <c r="A39" s="192"/>
      <c r="B39" s="121"/>
      <c r="C39" s="21">
        <f>SUM(E39+G39+J39+M39)</f>
        <v>0.36</v>
      </c>
      <c r="D39" s="17" t="s">
        <v>43</v>
      </c>
      <c r="E39" s="30">
        <v>0.09</v>
      </c>
      <c r="F39" s="30">
        <v>0.09</v>
      </c>
      <c r="G39" s="30">
        <v>0.09</v>
      </c>
      <c r="H39" s="30"/>
      <c r="I39" s="30"/>
      <c r="J39" s="30">
        <v>0.09</v>
      </c>
      <c r="K39" s="30"/>
      <c r="L39" s="30"/>
      <c r="M39" s="30">
        <v>0.09</v>
      </c>
      <c r="N39" s="30"/>
      <c r="O39" s="30"/>
      <c r="P39" s="118" t="s">
        <v>156</v>
      </c>
      <c r="Q39" s="140" t="s">
        <v>217</v>
      </c>
      <c r="R39" s="140" t="s">
        <v>218</v>
      </c>
      <c r="S39" s="184"/>
    </row>
    <row r="40" spans="1:60" s="29" customFormat="1" ht="15.75" customHeight="1">
      <c r="A40" s="26"/>
      <c r="B40" s="27" t="s">
        <v>5</v>
      </c>
      <c r="C40" s="28">
        <f>(E40+G40+J40+M40)</f>
        <v>1</v>
      </c>
      <c r="D40" s="28"/>
      <c r="E40" s="92">
        <f>(E37+E38+E39)</f>
        <v>0.25</v>
      </c>
      <c r="F40" s="92">
        <f>(F37+F38+F39)</f>
        <v>0.25</v>
      </c>
      <c r="G40" s="92">
        <f aca="true" t="shared" si="9" ref="G40:M40">(G37+G38+G39)</f>
        <v>0.25</v>
      </c>
      <c r="H40" s="92"/>
      <c r="I40" s="92"/>
      <c r="J40" s="92">
        <f t="shared" si="9"/>
        <v>0.25</v>
      </c>
      <c r="K40" s="92"/>
      <c r="L40" s="92"/>
      <c r="M40" s="92">
        <f t="shared" si="9"/>
        <v>0.25</v>
      </c>
      <c r="N40" s="92"/>
      <c r="O40" s="92"/>
      <c r="P40" s="50"/>
      <c r="Q40" s="50"/>
      <c r="R40" s="50"/>
      <c r="S40" s="72"/>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row>
    <row r="41" spans="1:19" ht="229.5">
      <c r="A41" s="31" t="s">
        <v>149</v>
      </c>
      <c r="B41" s="17" t="s">
        <v>44</v>
      </c>
      <c r="C41" s="21">
        <f>SUM(E41+G41+J41+M41)</f>
        <v>1</v>
      </c>
      <c r="D41" s="17" t="s">
        <v>45</v>
      </c>
      <c r="E41" s="22">
        <v>0.25</v>
      </c>
      <c r="F41" s="22">
        <v>0.25</v>
      </c>
      <c r="G41" s="22">
        <v>0.25</v>
      </c>
      <c r="H41" s="22"/>
      <c r="I41" s="22"/>
      <c r="J41" s="22">
        <v>0.25</v>
      </c>
      <c r="K41" s="22"/>
      <c r="L41" s="22"/>
      <c r="M41" s="22">
        <v>0.25</v>
      </c>
      <c r="N41" s="22"/>
      <c r="O41" s="22"/>
      <c r="P41" s="153" t="s">
        <v>141</v>
      </c>
      <c r="Q41" s="141" t="s">
        <v>209</v>
      </c>
      <c r="R41" s="154" t="s">
        <v>208</v>
      </c>
      <c r="S41" s="70" t="s">
        <v>199</v>
      </c>
    </row>
    <row r="42" spans="1:60" s="29" customFormat="1" ht="15.75" customHeight="1">
      <c r="A42" s="26"/>
      <c r="B42" s="27" t="s">
        <v>5</v>
      </c>
      <c r="C42" s="28">
        <f>(E42+G42+J42+M42)</f>
        <v>1</v>
      </c>
      <c r="D42" s="28"/>
      <c r="E42" s="28">
        <f>E41</f>
        <v>0.25</v>
      </c>
      <c r="F42" s="28">
        <f>F41</f>
        <v>0.25</v>
      </c>
      <c r="G42" s="28">
        <f aca="true" t="shared" si="10" ref="G42:M42">G41</f>
        <v>0.25</v>
      </c>
      <c r="H42" s="28"/>
      <c r="I42" s="28"/>
      <c r="J42" s="28">
        <f t="shared" si="10"/>
        <v>0.25</v>
      </c>
      <c r="K42" s="28"/>
      <c r="L42" s="28"/>
      <c r="M42" s="28">
        <f t="shared" si="10"/>
        <v>0.25</v>
      </c>
      <c r="N42" s="28"/>
      <c r="O42" s="28"/>
      <c r="P42" s="50"/>
      <c r="Q42" s="50"/>
      <c r="R42" s="50"/>
      <c r="S42" s="7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row>
    <row r="43" spans="1:19" ht="60" customHeight="1">
      <c r="A43" s="193" t="s">
        <v>100</v>
      </c>
      <c r="B43" s="17" t="s">
        <v>101</v>
      </c>
      <c r="C43" s="21">
        <f aca="true" t="shared" si="11" ref="C43:C54">SUM(E43+G43+J43+M43)</f>
        <v>0.05</v>
      </c>
      <c r="D43" s="58" t="s">
        <v>102</v>
      </c>
      <c r="E43" s="106">
        <v>0.01</v>
      </c>
      <c r="F43" s="21">
        <f>1%*10%</f>
        <v>0.001</v>
      </c>
      <c r="G43" s="106">
        <v>0.04</v>
      </c>
      <c r="H43" s="129"/>
      <c r="I43" s="106"/>
      <c r="J43" s="106"/>
      <c r="K43" s="129"/>
      <c r="L43" s="106"/>
      <c r="M43" s="106"/>
      <c r="N43" s="129"/>
      <c r="O43" s="106"/>
      <c r="P43" s="20" t="s">
        <v>103</v>
      </c>
      <c r="Q43" s="56" t="s">
        <v>278</v>
      </c>
      <c r="R43" s="56" t="s">
        <v>241</v>
      </c>
      <c r="S43" s="70" t="s">
        <v>201</v>
      </c>
    </row>
    <row r="44" spans="1:19" ht="60" customHeight="1">
      <c r="A44" s="194"/>
      <c r="B44" s="17" t="s">
        <v>46</v>
      </c>
      <c r="C44" s="21">
        <f t="shared" si="11"/>
        <v>0.12</v>
      </c>
      <c r="D44" s="58" t="s">
        <v>62</v>
      </c>
      <c r="E44" s="19">
        <v>0.03</v>
      </c>
      <c r="F44" s="19">
        <v>0.03</v>
      </c>
      <c r="G44" s="19">
        <v>0.03</v>
      </c>
      <c r="H44" s="30"/>
      <c r="I44" s="21"/>
      <c r="J44" s="19">
        <v>0.03</v>
      </c>
      <c r="K44" s="30"/>
      <c r="L44" s="21"/>
      <c r="M44" s="19">
        <v>0.03</v>
      </c>
      <c r="N44" s="30"/>
      <c r="O44" s="21"/>
      <c r="P44" s="20" t="s">
        <v>47</v>
      </c>
      <c r="Q44" s="56" t="s">
        <v>243</v>
      </c>
      <c r="R44" s="20" t="s">
        <v>242</v>
      </c>
      <c r="S44" s="109" t="s">
        <v>200</v>
      </c>
    </row>
    <row r="45" spans="1:19" ht="156.75">
      <c r="A45" s="194"/>
      <c r="B45" s="178" t="s">
        <v>48</v>
      </c>
      <c r="C45" s="21">
        <f t="shared" si="11"/>
        <v>0.08</v>
      </c>
      <c r="D45" s="59" t="s">
        <v>166</v>
      </c>
      <c r="E45" s="30">
        <v>0.08</v>
      </c>
      <c r="F45" s="30">
        <v>0.08</v>
      </c>
      <c r="G45" s="30"/>
      <c r="H45" s="30"/>
      <c r="I45" s="30"/>
      <c r="J45" s="30"/>
      <c r="K45" s="30"/>
      <c r="L45" s="30"/>
      <c r="M45" s="30"/>
      <c r="N45" s="30"/>
      <c r="O45" s="30"/>
      <c r="P45" s="186" t="s">
        <v>106</v>
      </c>
      <c r="Q45" s="20" t="s">
        <v>254</v>
      </c>
      <c r="R45" s="20" t="s">
        <v>244</v>
      </c>
      <c r="S45" s="70" t="s">
        <v>201</v>
      </c>
    </row>
    <row r="46" spans="1:19" ht="85.5">
      <c r="A46" s="194"/>
      <c r="B46" s="179"/>
      <c r="C46" s="21">
        <f t="shared" si="11"/>
        <v>0.12</v>
      </c>
      <c r="D46" s="59" t="s">
        <v>104</v>
      </c>
      <c r="E46" s="30">
        <v>0.03</v>
      </c>
      <c r="F46" s="30">
        <v>0.03</v>
      </c>
      <c r="G46" s="30">
        <v>0.03</v>
      </c>
      <c r="H46" s="30"/>
      <c r="I46" s="30"/>
      <c r="J46" s="30">
        <v>0.03</v>
      </c>
      <c r="K46" s="30"/>
      <c r="L46" s="30"/>
      <c r="M46" s="30">
        <v>0.03</v>
      </c>
      <c r="N46" s="30"/>
      <c r="O46" s="30"/>
      <c r="P46" s="186"/>
      <c r="Q46" s="56" t="s">
        <v>246</v>
      </c>
      <c r="R46" s="20" t="s">
        <v>245</v>
      </c>
      <c r="S46" s="70" t="s">
        <v>201</v>
      </c>
    </row>
    <row r="47" spans="1:19" ht="199.5">
      <c r="A47" s="194"/>
      <c r="B47" s="180"/>
      <c r="C47" s="21">
        <f t="shared" si="11"/>
        <v>0.06</v>
      </c>
      <c r="D47" s="59" t="s">
        <v>105</v>
      </c>
      <c r="E47" s="30">
        <v>0.03</v>
      </c>
      <c r="F47" s="30">
        <f>3%*97%</f>
        <v>0.029099999999999997</v>
      </c>
      <c r="G47" s="30"/>
      <c r="H47" s="30"/>
      <c r="I47" s="30"/>
      <c r="J47" s="30">
        <v>0.03</v>
      </c>
      <c r="K47" s="30"/>
      <c r="L47" s="30"/>
      <c r="M47" s="30"/>
      <c r="N47" s="30"/>
      <c r="O47" s="30"/>
      <c r="P47" s="186"/>
      <c r="Q47" s="20" t="s">
        <v>248</v>
      </c>
      <c r="R47" s="20" t="s">
        <v>247</v>
      </c>
      <c r="S47" s="70" t="s">
        <v>201</v>
      </c>
    </row>
    <row r="48" spans="1:19" ht="85.5" customHeight="1">
      <c r="A48" s="194"/>
      <c r="B48" s="178" t="s">
        <v>49</v>
      </c>
      <c r="C48" s="21">
        <f t="shared" si="11"/>
        <v>0.08</v>
      </c>
      <c r="D48" s="60" t="s">
        <v>63</v>
      </c>
      <c r="E48" s="30"/>
      <c r="F48" s="30"/>
      <c r="G48" s="30"/>
      <c r="H48" s="30"/>
      <c r="I48" s="30"/>
      <c r="J48" s="129">
        <v>0.08</v>
      </c>
      <c r="K48" s="30"/>
      <c r="L48" s="30"/>
      <c r="M48" s="30"/>
      <c r="N48" s="30"/>
      <c r="O48" s="30"/>
      <c r="P48" s="196" t="s">
        <v>167</v>
      </c>
      <c r="Q48" s="196" t="s">
        <v>250</v>
      </c>
      <c r="R48" s="196" t="s">
        <v>249</v>
      </c>
      <c r="S48" s="70" t="s">
        <v>201</v>
      </c>
    </row>
    <row r="49" spans="1:19" ht="42.75" customHeight="1">
      <c r="A49" s="194"/>
      <c r="B49" s="179"/>
      <c r="C49" s="21">
        <f t="shared" si="11"/>
        <v>0.08</v>
      </c>
      <c r="D49" s="60" t="s">
        <v>64</v>
      </c>
      <c r="E49" s="30"/>
      <c r="F49" s="30"/>
      <c r="G49" s="30"/>
      <c r="H49" s="30"/>
      <c r="I49" s="30"/>
      <c r="J49" s="30">
        <v>0.08</v>
      </c>
      <c r="K49" s="30"/>
      <c r="L49" s="30"/>
      <c r="M49" s="30"/>
      <c r="N49" s="30"/>
      <c r="O49" s="30"/>
      <c r="P49" s="197"/>
      <c r="Q49" s="197"/>
      <c r="R49" s="199"/>
      <c r="S49" s="70" t="s">
        <v>201</v>
      </c>
    </row>
    <row r="50" spans="1:19" ht="42.75" customHeight="1">
      <c r="A50" s="194"/>
      <c r="B50" s="180"/>
      <c r="C50" s="21">
        <f t="shared" si="11"/>
        <v>0.05</v>
      </c>
      <c r="D50" s="60" t="s">
        <v>65</v>
      </c>
      <c r="E50" s="30"/>
      <c r="F50" s="30"/>
      <c r="G50" s="30"/>
      <c r="H50" s="30"/>
      <c r="I50" s="30"/>
      <c r="J50" s="30">
        <v>0.05</v>
      </c>
      <c r="K50" s="30"/>
      <c r="L50" s="30"/>
      <c r="M50" s="30"/>
      <c r="N50" s="30"/>
      <c r="O50" s="30"/>
      <c r="P50" s="198"/>
      <c r="Q50" s="198"/>
      <c r="R50" s="200"/>
      <c r="S50" s="70" t="s">
        <v>201</v>
      </c>
    </row>
    <row r="51" spans="1:19" ht="45" customHeight="1">
      <c r="A51" s="194"/>
      <c r="B51" s="33" t="s">
        <v>50</v>
      </c>
      <c r="C51" s="21">
        <f t="shared" si="11"/>
        <v>0.05</v>
      </c>
      <c r="D51" s="32" t="s">
        <v>66</v>
      </c>
      <c r="E51" s="34"/>
      <c r="F51" s="34"/>
      <c r="G51" s="34"/>
      <c r="H51" s="30"/>
      <c r="I51" s="34"/>
      <c r="J51" s="130">
        <v>0.05</v>
      </c>
      <c r="K51" s="30"/>
      <c r="L51" s="34"/>
      <c r="M51" s="130"/>
      <c r="N51" s="30"/>
      <c r="O51" s="34"/>
      <c r="P51" s="53" t="s">
        <v>168</v>
      </c>
      <c r="Q51" s="20" t="s">
        <v>277</v>
      </c>
      <c r="R51" s="20" t="s">
        <v>277</v>
      </c>
      <c r="S51" s="70" t="s">
        <v>201</v>
      </c>
    </row>
    <row r="52" spans="1:19" ht="45" customHeight="1">
      <c r="A52" s="194"/>
      <c r="B52" s="33" t="s">
        <v>51</v>
      </c>
      <c r="C52" s="21">
        <f t="shared" si="11"/>
        <v>0.24</v>
      </c>
      <c r="D52" s="61" t="s">
        <v>67</v>
      </c>
      <c r="E52" s="34"/>
      <c r="F52" s="34"/>
      <c r="G52" s="34">
        <v>0.12</v>
      </c>
      <c r="H52" s="30"/>
      <c r="I52" s="34"/>
      <c r="J52" s="130"/>
      <c r="K52" s="30"/>
      <c r="L52" s="34"/>
      <c r="M52" s="130">
        <v>0.12</v>
      </c>
      <c r="N52" s="30"/>
      <c r="O52" s="34"/>
      <c r="P52" s="53" t="s">
        <v>110</v>
      </c>
      <c r="Q52" s="20" t="s">
        <v>277</v>
      </c>
      <c r="R52" s="20" t="s">
        <v>277</v>
      </c>
      <c r="S52" s="70" t="s">
        <v>201</v>
      </c>
    </row>
    <row r="53" spans="1:23" ht="185.25">
      <c r="A53" s="194"/>
      <c r="B53" s="178" t="s">
        <v>52</v>
      </c>
      <c r="C53" s="21">
        <f t="shared" si="11"/>
        <v>0.02</v>
      </c>
      <c r="D53" s="61" t="s">
        <v>68</v>
      </c>
      <c r="E53" s="129"/>
      <c r="F53" s="129"/>
      <c r="G53" s="129"/>
      <c r="H53" s="129"/>
      <c r="I53" s="129"/>
      <c r="J53" s="129"/>
      <c r="K53" s="129"/>
      <c r="L53" s="129"/>
      <c r="M53" s="129">
        <v>0.02</v>
      </c>
      <c r="N53" s="129"/>
      <c r="O53" s="129"/>
      <c r="P53" s="20" t="s">
        <v>109</v>
      </c>
      <c r="Q53" s="56" t="s">
        <v>252</v>
      </c>
      <c r="R53" s="20" t="s">
        <v>251</v>
      </c>
      <c r="S53" s="70" t="s">
        <v>201</v>
      </c>
      <c r="T53" s="128"/>
      <c r="U53" s="128"/>
      <c r="V53" s="128"/>
      <c r="W53" s="128"/>
    </row>
    <row r="54" spans="1:19" ht="60" customHeight="1">
      <c r="A54" s="195"/>
      <c r="B54" s="180"/>
      <c r="C54" s="106">
        <f t="shared" si="11"/>
        <v>0.05</v>
      </c>
      <c r="D54" s="32" t="s">
        <v>163</v>
      </c>
      <c r="E54" s="106"/>
      <c r="F54" s="106"/>
      <c r="G54" s="106"/>
      <c r="H54" s="129"/>
      <c r="I54" s="133"/>
      <c r="J54" s="106">
        <v>0.05</v>
      </c>
      <c r="K54" s="129"/>
      <c r="L54" s="133"/>
      <c r="M54" s="106"/>
      <c r="N54" s="129"/>
      <c r="O54" s="133"/>
      <c r="P54" s="65" t="s">
        <v>164</v>
      </c>
      <c r="Q54" s="20" t="s">
        <v>277</v>
      </c>
      <c r="R54" s="20" t="s">
        <v>253</v>
      </c>
      <c r="S54" s="70" t="s">
        <v>201</v>
      </c>
    </row>
    <row r="55" spans="1:60" s="29" customFormat="1" ht="15.75" customHeight="1">
      <c r="A55" s="26"/>
      <c r="B55" s="27" t="s">
        <v>5</v>
      </c>
      <c r="C55" s="28">
        <f>(E55+G55+J55+M55)</f>
        <v>1</v>
      </c>
      <c r="D55" s="28"/>
      <c r="E55" s="28">
        <f aca="true" t="shared" si="12" ref="E55:M55">SUM(E43:E54)</f>
        <v>0.18</v>
      </c>
      <c r="F55" s="28">
        <f>SUM(F43:F54)</f>
        <v>0.1701</v>
      </c>
      <c r="G55" s="28">
        <f t="shared" si="12"/>
        <v>0.22</v>
      </c>
      <c r="H55" s="28"/>
      <c r="I55" s="28"/>
      <c r="J55" s="28">
        <f t="shared" si="12"/>
        <v>0.39999999999999997</v>
      </c>
      <c r="K55" s="28"/>
      <c r="L55" s="28"/>
      <c r="M55" s="28">
        <f t="shared" si="12"/>
        <v>0.19999999999999998</v>
      </c>
      <c r="N55" s="28"/>
      <c r="O55" s="28"/>
      <c r="P55" s="50"/>
      <c r="Q55" s="50"/>
      <c r="R55" s="50"/>
      <c r="S55" s="7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row>
    <row r="56" spans="1:19" ht="255">
      <c r="A56" s="119" t="s">
        <v>99</v>
      </c>
      <c r="B56" s="33" t="s">
        <v>107</v>
      </c>
      <c r="C56" s="21">
        <f>SUM(E56+G56+J56+M56)</f>
        <v>1</v>
      </c>
      <c r="D56" s="32" t="s">
        <v>165</v>
      </c>
      <c r="E56" s="133">
        <v>0.25</v>
      </c>
      <c r="F56" s="133">
        <v>0.25</v>
      </c>
      <c r="G56" s="133">
        <v>0.25</v>
      </c>
      <c r="H56" s="129"/>
      <c r="I56" s="133"/>
      <c r="J56" s="133">
        <v>0.25</v>
      </c>
      <c r="K56" s="129"/>
      <c r="L56" s="133"/>
      <c r="M56" s="133">
        <v>0.25</v>
      </c>
      <c r="N56" s="129"/>
      <c r="O56" s="133"/>
      <c r="P56" s="51" t="s">
        <v>108</v>
      </c>
      <c r="Q56" s="20" t="s">
        <v>256</v>
      </c>
      <c r="R56" s="20" t="s">
        <v>255</v>
      </c>
      <c r="S56" s="70" t="s">
        <v>202</v>
      </c>
    </row>
    <row r="57" spans="1:60" s="29" customFormat="1" ht="15.75" customHeight="1">
      <c r="A57" s="26"/>
      <c r="B57" s="27" t="s">
        <v>5</v>
      </c>
      <c r="C57" s="28">
        <f>(E57+G57+J57+M57)</f>
        <v>1</v>
      </c>
      <c r="D57" s="28"/>
      <c r="E57" s="28">
        <f>SUM(E56:E56)</f>
        <v>0.25</v>
      </c>
      <c r="F57" s="28">
        <f>SUM(F56:F56)</f>
        <v>0.25</v>
      </c>
      <c r="G57" s="28">
        <f aca="true" t="shared" si="13" ref="G57:M57">SUM(G56:G56)</f>
        <v>0.25</v>
      </c>
      <c r="H57" s="28"/>
      <c r="I57" s="28"/>
      <c r="J57" s="28">
        <f t="shared" si="13"/>
        <v>0.25</v>
      </c>
      <c r="K57" s="28"/>
      <c r="L57" s="28"/>
      <c r="M57" s="28">
        <f t="shared" si="13"/>
        <v>0.25</v>
      </c>
      <c r="N57" s="28"/>
      <c r="O57" s="28"/>
      <c r="P57" s="50"/>
      <c r="Q57" s="50"/>
      <c r="R57" s="50"/>
      <c r="S57" s="7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row>
    <row r="58" spans="1:60" s="36" customFormat="1" ht="15.75" customHeight="1">
      <c r="A58" s="37" t="s">
        <v>53</v>
      </c>
      <c r="B58" s="38" t="s">
        <v>54</v>
      </c>
      <c r="C58" s="40"/>
      <c r="D58" s="39"/>
      <c r="E58" s="40"/>
      <c r="F58" s="40"/>
      <c r="G58" s="40"/>
      <c r="H58" s="40"/>
      <c r="I58" s="40"/>
      <c r="J58" s="40"/>
      <c r="K58" s="40"/>
      <c r="L58" s="40"/>
      <c r="M58" s="40"/>
      <c r="N58" s="40"/>
      <c r="O58" s="40"/>
      <c r="P58" s="41"/>
      <c r="Q58" s="41"/>
      <c r="R58" s="41"/>
      <c r="S58" s="41"/>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row>
    <row r="59" spans="1:60" s="36" customFormat="1" ht="15.75" customHeight="1">
      <c r="A59" s="38" t="s">
        <v>55</v>
      </c>
      <c r="B59" s="38"/>
      <c r="C59" s="40"/>
      <c r="D59" s="39"/>
      <c r="E59" s="40"/>
      <c r="F59" s="40"/>
      <c r="G59" s="40"/>
      <c r="H59" s="40"/>
      <c r="I59" s="40"/>
      <c r="J59" s="40"/>
      <c r="K59" s="40"/>
      <c r="L59" s="40"/>
      <c r="M59" s="40"/>
      <c r="N59" s="40"/>
      <c r="O59" s="40"/>
      <c r="P59" s="41"/>
      <c r="Q59" s="41"/>
      <c r="R59" s="41"/>
      <c r="S59" s="41"/>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row>
    <row r="60" spans="1:60" s="36" customFormat="1" ht="31.5" customHeight="1">
      <c r="A60" s="42" t="s">
        <v>56</v>
      </c>
      <c r="B60" s="42" t="s">
        <v>57</v>
      </c>
      <c r="C60" s="40"/>
      <c r="D60" s="43"/>
      <c r="E60" s="40"/>
      <c r="F60" s="40"/>
      <c r="G60" s="40"/>
      <c r="H60" s="40"/>
      <c r="I60" s="40"/>
      <c r="J60" s="40"/>
      <c r="K60" s="40"/>
      <c r="L60" s="40"/>
      <c r="M60" s="40"/>
      <c r="N60" s="40"/>
      <c r="O60" s="40"/>
      <c r="P60" s="41"/>
      <c r="Q60" s="41"/>
      <c r="R60" s="85"/>
      <c r="S60" s="41"/>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row>
    <row r="61" spans="1:60" s="36" customFormat="1" ht="47.25" customHeight="1">
      <c r="A61" s="42" t="s">
        <v>58</v>
      </c>
      <c r="B61" s="42" t="s">
        <v>59</v>
      </c>
      <c r="C61" s="40"/>
      <c r="D61" s="43"/>
      <c r="E61" s="40"/>
      <c r="F61" s="40"/>
      <c r="G61" s="40"/>
      <c r="H61" s="40"/>
      <c r="I61" s="40"/>
      <c r="J61" s="40"/>
      <c r="K61" s="40"/>
      <c r="L61" s="40"/>
      <c r="M61" s="40"/>
      <c r="N61" s="40"/>
      <c r="O61" s="40"/>
      <c r="P61" s="41"/>
      <c r="Q61" s="41"/>
      <c r="R61" s="86"/>
      <c r="S61" s="4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row>
    <row r="62" spans="1:60" s="29" customFormat="1" ht="15.75" customHeight="1">
      <c r="A62" s="42" t="s">
        <v>60</v>
      </c>
      <c r="B62" s="44">
        <v>43878</v>
      </c>
      <c r="C62" s="41"/>
      <c r="D62" s="45"/>
      <c r="E62" s="41"/>
      <c r="F62" s="41"/>
      <c r="G62" s="41"/>
      <c r="H62" s="62"/>
      <c r="I62" s="41"/>
      <c r="J62" s="41"/>
      <c r="K62" s="62"/>
      <c r="L62" s="41"/>
      <c r="M62" s="41"/>
      <c r="N62" s="62"/>
      <c r="O62" s="41"/>
      <c r="P62" s="41"/>
      <c r="Q62" s="41"/>
      <c r="R62" s="41"/>
      <c r="S62" s="41"/>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row>
    <row r="63" spans="5:10" ht="15.75" customHeight="1">
      <c r="E63" s="46"/>
      <c r="F63" s="46"/>
      <c r="J63" s="110"/>
    </row>
    <row r="64" spans="3:15" ht="15.75" customHeight="1">
      <c r="C64" s="47"/>
      <c r="E64" s="46"/>
      <c r="F64" s="46"/>
      <c r="G64" s="47"/>
      <c r="H64" s="47"/>
      <c r="I64" s="57"/>
      <c r="J64" s="47"/>
      <c r="K64" s="47"/>
      <c r="L64" s="57"/>
      <c r="M64" s="47"/>
      <c r="N64" s="47"/>
      <c r="O64" s="57"/>
    </row>
    <row r="65" spans="1:20" ht="15.75" customHeight="1">
      <c r="A65" s="47"/>
      <c r="B65" s="47"/>
      <c r="D65" s="47"/>
      <c r="E65" s="47"/>
      <c r="F65" s="46"/>
      <c r="R65" s="87"/>
      <c r="S65" s="87"/>
      <c r="T65" s="89"/>
    </row>
    <row r="66" spans="18:20" ht="15.75" customHeight="1">
      <c r="R66" s="87"/>
      <c r="S66" s="87"/>
      <c r="T66" s="89"/>
    </row>
    <row r="67" ht="15.75" customHeight="1">
      <c r="S67" s="87"/>
    </row>
    <row r="68" spans="18:20" ht="15.75" customHeight="1">
      <c r="R68" s="88"/>
      <c r="S68" s="88"/>
      <c r="T68" s="89"/>
    </row>
    <row r="69" ht="15.75" customHeight="1"/>
    <row r="70" ht="15.75" customHeight="1"/>
    <row r="71" ht="15.75" customHeight="1">
      <c r="R71" s="90"/>
    </row>
    <row r="72" ht="15.75" customHeight="1">
      <c r="R72" s="90"/>
    </row>
    <row r="73" ht="15.75" customHeight="1"/>
    <row r="74" ht="15.75" customHeight="1">
      <c r="R74" s="88"/>
    </row>
    <row r="75" spans="18:19" ht="15.75" customHeight="1">
      <c r="R75" s="88"/>
      <c r="S75" s="74"/>
    </row>
    <row r="76" ht="15.75" customHeight="1"/>
    <row r="77" ht="15.75" customHeight="1">
      <c r="R77" s="88"/>
    </row>
    <row r="78" ht="15.75" customHeight="1"/>
    <row r="79" ht="15.75" customHeight="1"/>
    <row r="80" ht="15.75" customHeight="1">
      <c r="R80" s="90"/>
    </row>
    <row r="81" ht="15.75" customHeight="1"/>
    <row r="82" spans="18:19" ht="15.75" customHeight="1">
      <c r="R82" s="88"/>
      <c r="S82" s="74"/>
    </row>
    <row r="83" ht="15.75" customHeight="1"/>
    <row r="84" ht="15.75" customHeight="1">
      <c r="R84" s="88"/>
    </row>
    <row r="85" ht="15.75" customHeight="1"/>
    <row r="86" ht="15.75" customHeight="1"/>
    <row r="87" ht="15.75" customHeight="1">
      <c r="R87" s="90"/>
    </row>
    <row r="88" ht="15.75" customHeight="1"/>
    <row r="89" ht="15.75" customHeight="1"/>
    <row r="90" ht="15.75" customHeight="1"/>
    <row r="91" ht="15.75" customHeight="1">
      <c r="R91" s="88"/>
    </row>
    <row r="92" ht="15.75" customHeight="1">
      <c r="R92" s="88"/>
    </row>
    <row r="93" ht="15.75" customHeight="1">
      <c r="R93" s="88"/>
    </row>
    <row r="94" ht="15.75" customHeight="1">
      <c r="R94" s="91"/>
    </row>
    <row r="95" ht="15.75" customHeight="1"/>
  </sheetData>
  <sheetProtection formatColumns="0" selectLockedCells="1" selectUnlockedCells="1"/>
  <mergeCells count="29">
    <mergeCell ref="Q48:Q50"/>
    <mergeCell ref="R48:R50"/>
    <mergeCell ref="B1:O1"/>
    <mergeCell ref="P1:Q1"/>
    <mergeCell ref="B53:B54"/>
    <mergeCell ref="P31:P32"/>
    <mergeCell ref="P34:P35"/>
    <mergeCell ref="P45:P47"/>
    <mergeCell ref="P2:R2"/>
    <mergeCell ref="P48:P50"/>
    <mergeCell ref="B16:B17"/>
    <mergeCell ref="B45:B47"/>
    <mergeCell ref="B48:B50"/>
    <mergeCell ref="Q19:Q20"/>
    <mergeCell ref="A23:A24"/>
    <mergeCell ref="A26:A27"/>
    <mergeCell ref="A43:A54"/>
    <mergeCell ref="A31:A32"/>
    <mergeCell ref="A34:A35"/>
    <mergeCell ref="A37:A39"/>
    <mergeCell ref="S19:S20"/>
    <mergeCell ref="S37:S39"/>
    <mergeCell ref="R19:R20"/>
    <mergeCell ref="Q23:Q24"/>
    <mergeCell ref="Q34:Q35"/>
    <mergeCell ref="Q31:Q32"/>
    <mergeCell ref="R31:R32"/>
    <mergeCell ref="R34:R35"/>
    <mergeCell ref="R23:R24"/>
  </mergeCells>
  <printOptions/>
  <pageMargins left="0.7086614173228347" right="0.7086614173228347" top="0.7480314960629921" bottom="0.7480314960629921" header="0.31496062992125984" footer="0.31496062992125984"/>
  <pageSetup fitToHeight="1" fitToWidth="1" orientation="landscape"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Amado Camacho, Alvaro Augusto</cp:lastModifiedBy>
  <cp:lastPrinted>2019-07-11T16:16:46Z</cp:lastPrinted>
  <dcterms:created xsi:type="dcterms:W3CDTF">2012-08-13T16:12:09Z</dcterms:created>
  <dcterms:modified xsi:type="dcterms:W3CDTF">2020-05-04T15:06:03Z</dcterms:modified>
  <cp:category/>
  <cp:version/>
  <cp:contentType/>
  <cp:contentStatus/>
</cp:coreProperties>
</file>