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00" firstSheet="22" activeTab="23"/>
  </bookViews>
  <sheets>
    <sheet name="CONSOLIDADO anterio" sheetId="1" r:id="rId1"/>
    <sheet name="CONSOLIDADO" sheetId="2" r:id="rId2"/>
    <sheet name="Enero" sheetId="3" r:id="rId3"/>
    <sheet name="Resolución 1 01-01-2022" sheetId="4" r:id="rId4"/>
    <sheet name="Resolución 2 01-01-2022" sheetId="5" r:id="rId5"/>
    <sheet name="Febrero" sheetId="6" r:id="rId6"/>
    <sheet name="Marzo" sheetId="7" r:id="rId7"/>
    <sheet name="Resol 563 18-03-2022" sheetId="8" r:id="rId8"/>
    <sheet name="Abril" sheetId="9" r:id="rId9"/>
    <sheet name="Resol_797_18_04_2022" sheetId="10" r:id="rId10"/>
    <sheet name="Acuerdo_381_04_04_2022" sheetId="11" r:id="rId11"/>
    <sheet name="Mayo" sheetId="12" r:id="rId12"/>
    <sheet name="Resol_980_11-05-2022" sheetId="13" r:id="rId13"/>
    <sheet name="Junio" sheetId="14" r:id="rId14"/>
    <sheet name="Acuerdo 384" sheetId="15" r:id="rId15"/>
    <sheet name="Julio" sheetId="16" r:id="rId16"/>
    <sheet name="Acuerdo 386 29-07-2022" sheetId="17" r:id="rId17"/>
    <sheet name="Resol_1318_06_07_2022" sheetId="18" r:id="rId18"/>
    <sheet name="Agosto" sheetId="19" r:id="rId19"/>
    <sheet name="Decreto_320 05_08_2022" sheetId="20" r:id="rId20"/>
    <sheet name="Acuerdo_390_30_08_2022" sheetId="21" r:id="rId21"/>
    <sheet name="Acuerdo_388_12_08_2022" sheetId="22" r:id="rId22"/>
    <sheet name="Resol_1692_25_08_2022" sheetId="23" r:id="rId23"/>
    <sheet name="Septiembre" sheetId="24" r:id="rId24"/>
    <sheet name="Acuerdo 387 12-08-2022" sheetId="25" r:id="rId25"/>
    <sheet name="Acuerdo 390_12_08_2022" sheetId="26" r:id="rId26"/>
    <sheet name="Resol_1803_15_09_2022" sheetId="27" r:id="rId27"/>
    <sheet name="Resol 1844_21-09-2022" sheetId="28" r:id="rId28"/>
  </sheets>
  <definedNames>
    <definedName name="_xlnm._FilterDatabase" localSheetId="24" hidden="1">'Acuerdo 387 12-08-2022'!$A$122:$F$197</definedName>
    <definedName name="_xlnm._FilterDatabase" localSheetId="25" hidden="1">'Acuerdo 390_12_08_2022'!$A$122:$F$197</definedName>
    <definedName name="_xlnm._FilterDatabase" localSheetId="21" hidden="1">'Acuerdo_388_12_08_2022'!$A$122:$F$197</definedName>
    <definedName name="_xlnm._FilterDatabase" localSheetId="20" hidden="1">'Acuerdo_390_30_08_2022'!$A$122:$F$197</definedName>
    <definedName name="_xlnm._FilterDatabase" localSheetId="18" hidden="1">'Agosto'!$A$122:$F$197</definedName>
    <definedName name="_xlnm._FilterDatabase" localSheetId="1" hidden="1">'CONSOLIDADO'!$A$120:$AQ$198</definedName>
    <definedName name="_xlnm._FilterDatabase" localSheetId="19" hidden="1">'Decreto_320 05_08_2022'!$A$122:$H$197</definedName>
    <definedName name="_xlnm._FilterDatabase" localSheetId="27" hidden="1">'Resol 1844_21-09-2022'!$A$122:$F$197</definedName>
    <definedName name="_xlnm._FilterDatabase" localSheetId="22" hidden="1">'Resol_1692_25_08_2022'!$A$122:$F$197</definedName>
    <definedName name="_xlnm._FilterDatabase" localSheetId="12" hidden="1">'Resol_980_11-05-2022'!$A$4:$E$148</definedName>
  </definedNames>
  <calcPr fullCalcOnLoad="1"/>
</workbook>
</file>

<file path=xl/comments2.xml><?xml version="1.0" encoding="utf-8"?>
<comments xmlns="http://schemas.openxmlformats.org/spreadsheetml/2006/main">
  <authors>
    <author>Bravo Arandia, Angelica Yadira</author>
  </authors>
  <commentList>
    <comment ref="J140" authorId="0">
      <text>
        <r>
          <rPr>
            <b/>
            <sz val="9"/>
            <rFont val="Tahoma"/>
            <family val="2"/>
          </rPr>
          <t>Bravo Arandia, Angelica Yadira:</t>
        </r>
        <r>
          <rPr>
            <sz val="9"/>
            <rFont val="Tahoma"/>
            <family val="2"/>
          </rPr>
          <t xml:space="preserve">
CAMBIO MISMA POSPRE DIFERENTE PROYECTO DE REGIMEN SUBSIDIADO A SALUD PUBLICA EFECTO CERO</t>
        </r>
      </text>
    </comment>
  </commentList>
</comments>
</file>

<file path=xl/sharedStrings.xml><?xml version="1.0" encoding="utf-8"?>
<sst xmlns="http://schemas.openxmlformats.org/spreadsheetml/2006/main" count="7232" uniqueCount="617">
  <si>
    <t>Ce.gestores / Pos.presupuestarias</t>
  </si>
  <si>
    <t>Apropiación Inicial</t>
  </si>
  <si>
    <t>Modificaciones Mes</t>
  </si>
  <si>
    <t>Apropiación Vigente</t>
  </si>
  <si>
    <t>TOTAL</t>
  </si>
  <si>
    <t>0201-01  FONDO FINANCIERO DISTRITAL DE SALUD - FF</t>
  </si>
  <si>
    <t>INFORME DE EJECUCION DEL PRESUPUESTO DE GASTO</t>
  </si>
  <si>
    <t>FONDO FINANCIERO DISTRITAL DE SALUD</t>
  </si>
  <si>
    <t>VIGENCIA A ENERO DE 2022</t>
  </si>
  <si>
    <t xml:space="preserve"> - </t>
  </si>
  <si>
    <t>Pospre Funcionamiento</t>
  </si>
  <si>
    <t>O2130509016             Tribunales de ética médica, odontología y enfermer</t>
  </si>
  <si>
    <t>O2131301001             Sentencias</t>
  </si>
  <si>
    <t>O2180151                Impuesto sobre vehículos automotores</t>
  </si>
  <si>
    <t>O21201010030208         Otra maquinaria para usos especiales y sus partes</t>
  </si>
  <si>
    <t>O21201010030301         Máquinas para oficina y contabilidad, y sus partes</t>
  </si>
  <si>
    <t>O21201010030404         Acumuladores, pilas y baterías primarias y sus par</t>
  </si>
  <si>
    <t>O21201010030406         Otro equipo eléctrico y sus partes y piezas</t>
  </si>
  <si>
    <t>O21201010030505         Discos, cintas, dispositivos de almacenamiento en</t>
  </si>
  <si>
    <t>O21201010030602         Instrumentos y aparatos de medición, verificación,</t>
  </si>
  <si>
    <t>O2120201002012118411    Carnes frías preparadas, embutidas</t>
  </si>
  <si>
    <t>O2120201002032342001    Pan de trigo</t>
  </si>
  <si>
    <t>O2120201002032342002    Pan de maíz, queso, yuca y similares</t>
  </si>
  <si>
    <t>O2120201002032349004    Pasteles, empanadas, panzerottis y productos simil</t>
  </si>
  <si>
    <t>O2120201002032399198    Preparados de frutas, legumbres, hortalizas y otro</t>
  </si>
  <si>
    <t>O2120201002032399799    Otros platos y comidas preparadas n.c.p.</t>
  </si>
  <si>
    <t>O2120201002042441001    Agua purificada (envasada)</t>
  </si>
  <si>
    <t>O2120201002042449001    Bebidas gaseosas no alcohólicas (maltas, gaseosas,</t>
  </si>
  <si>
    <t>O2120201002042449002    Bebidas no alcohólicas sin gasificar-refrescos</t>
  </si>
  <si>
    <t>O2120201002082822205    Camisas de fibras artificiales y sintéticas en tej</t>
  </si>
  <si>
    <t>O2120201002082822404    Blusas de fibras artificiales y sintéticas en teji</t>
  </si>
  <si>
    <t>O2120201002082823111    Pantalones de tejidos sintéticos para hombre</t>
  </si>
  <si>
    <t>O2120201002082823117    Chaquetas o sacos, excepto de cuero y plástico par</t>
  </si>
  <si>
    <t>O2120201002082823313    Chaquetas o sacos, excepto de cuero y plástico par</t>
  </si>
  <si>
    <t>O2120201002082823328    Pantalones o slaks en lino, para mujer</t>
  </si>
  <si>
    <t>O2120201002092933001    Calzado de cuero para hombre</t>
  </si>
  <si>
    <t>O2120201002092933003    Calzado de cuero para mujer</t>
  </si>
  <si>
    <t>O2120201003023212899    Papeles n.c.p.</t>
  </si>
  <si>
    <t>O2120201003023212901    Papel bond</t>
  </si>
  <si>
    <t>O2120201003023212908    Cartulina Bristol</t>
  </si>
  <si>
    <t>O2120201003023215307    Cajas de cartón litografiadas</t>
  </si>
  <si>
    <t>O2120201003023219104    Papel térmico o termosensible</t>
  </si>
  <si>
    <t>O2120201003023219202    Sobres de manila</t>
  </si>
  <si>
    <t>O2120201003023219702    Etiquetas impresas</t>
  </si>
  <si>
    <t>O2120201003023219703    Etiquetas impresas autoadhesivas de papel</t>
  </si>
  <si>
    <t>O2120201003023219921    Tapas de cartón</t>
  </si>
  <si>
    <t>O2120201003023219924    Cinta de papel engomado</t>
  </si>
  <si>
    <t>O2120201003023219996    Artículos n.c.p. de papel para escritorio</t>
  </si>
  <si>
    <t>O2120201003023230001    Periódicos impresos publicados cuatro o más veces</t>
  </si>
  <si>
    <t>O2120201003023270112    Blocs de papel cuadriculado o rayado</t>
  </si>
  <si>
    <t>O2120201003033331101    Gasolina motor corriente</t>
  </si>
  <si>
    <t>O2120201003033336103    Diésel oil ACPM (fuel gas gasoil marine gas)</t>
  </si>
  <si>
    <t>O2120201003053514007    Tinta para sellos</t>
  </si>
  <si>
    <t>O2120201003053542006    Pegantes sintéticos</t>
  </si>
  <si>
    <t>O2120201003063627018    Borradores de caucho</t>
  </si>
  <si>
    <t>O2120201003063627096    Artículos n.c.p. de caucho para farmacia y laborat</t>
  </si>
  <si>
    <t>O2120201003063627099    Artículos de caucho n.c.p.</t>
  </si>
  <si>
    <t>O2120201003063649005    Cajas de material plástico</t>
  </si>
  <si>
    <t>O2120201003063649015    Tambores y canecas plásticas</t>
  </si>
  <si>
    <t>O2120201003063649018    Zuncho plástico</t>
  </si>
  <si>
    <t>O2120201003063649028    Partes y piezas plásticas para cartuchos de impres</t>
  </si>
  <si>
    <t>O2120201003063692002    Cinta autoadhesiva</t>
  </si>
  <si>
    <t>O2120201003063692007    Cintas pegantes (transparentes)</t>
  </si>
  <si>
    <t>O2120201003063699006    Ganchos legajadores plásticos</t>
  </si>
  <si>
    <t>O2120201003063699061    Figuras decorativas y artísticas de material plást</t>
  </si>
  <si>
    <t>O2120201003063699098    Artículos n.c.p. de material plástico para uso elé</t>
  </si>
  <si>
    <t>O2120201003083891102    Bolígrafos</t>
  </si>
  <si>
    <t>O2120201003083891106    Lápices</t>
  </si>
  <si>
    <t>O2120201003083891107    Lápices de colores</t>
  </si>
  <si>
    <t>O2120201003083891108    Minas para lápices</t>
  </si>
  <si>
    <t>O2120201003083891117    Puntas y micropuntas especiales para bolígrafos, m</t>
  </si>
  <si>
    <t>O2120201003083891203    Cintas para máquinas de escribir y análogos</t>
  </si>
  <si>
    <t>O2120201004024291305    Tijeras para artes y oficios</t>
  </si>
  <si>
    <t>O2120201004024291501    Tajalápices de bolsillo</t>
  </si>
  <si>
    <t>O2120201004024291502    Cortaúñas, pinzas y similares</t>
  </si>
  <si>
    <t>O2120201004024299205    Cerraduras para muebles</t>
  </si>
  <si>
    <t>O2120201004024299502    Clips</t>
  </si>
  <si>
    <t>O2120201004024299504    Grapas de alambre para engrapadoras de oficina</t>
  </si>
  <si>
    <t>O2120201004024299702    Alfileres</t>
  </si>
  <si>
    <t>O2120201004024299988    Artículos de alambre n.c.p.</t>
  </si>
  <si>
    <t>O2120201004024299991    Artículos n.c.p. de ferretería y cerrajería</t>
  </si>
  <si>
    <t>O2120201004024299994    Artículos de aluminio n.c.p.</t>
  </si>
  <si>
    <t>O21202020060363220      Servicios de alojamiento en habitaciones o instala</t>
  </si>
  <si>
    <t>O21202020060363311      Servicios de suministro de comidas a la mesa, en r</t>
  </si>
  <si>
    <t>O21202020060363400      Servicios de suministro de bebidas alcohólicas par</t>
  </si>
  <si>
    <t>O21202020060464112      Servicios de transporte terrestre local regular de</t>
  </si>
  <si>
    <t>O21202020060464115      Servicios de taxi</t>
  </si>
  <si>
    <t>O21202020060464119      Otros servicios de transporte terrestre local de p</t>
  </si>
  <si>
    <t>O21202020060464220      Servicios de transporte terrestre de pasajeros, di</t>
  </si>
  <si>
    <t>O21202020060464241      Servicios de transporte aéreo de pasajeros, except</t>
  </si>
  <si>
    <t>O21202020060868021      Servicios locales de mensajería nacional</t>
  </si>
  <si>
    <t>O212020200701030471347  Servicio de seguro obligatorio de accidentes de tr</t>
  </si>
  <si>
    <t>O212020200701030571351  Servicios de seguros de vehículos automotores</t>
  </si>
  <si>
    <t>O212020200701030571355  Servicios de seguros generales de responsabilidad</t>
  </si>
  <si>
    <t>O212020200701030571359  Otros servicios de seguros distintos de los seguro</t>
  </si>
  <si>
    <t>O21202020080282130      Servicios de documentación y certificación jurídic</t>
  </si>
  <si>
    <t>O21202020080383310      Servicios de asesoría en ingeniería</t>
  </si>
  <si>
    <t>O21202020080383619      Otros servicios de publicidad</t>
  </si>
  <si>
    <t>O21202020080383939      Otros servicios de consultoría científica y técnic</t>
  </si>
  <si>
    <t>O21202020080383990      Otros servicios profesionales, técnicos y empresar</t>
  </si>
  <si>
    <t>O21202020080484120      Servicios de telefonía fija (acceso)</t>
  </si>
  <si>
    <t>O21202020080484131      Servicios móviles de voz</t>
  </si>
  <si>
    <t>O21202020080484210      Servicios básicos de Internet</t>
  </si>
  <si>
    <t>O21202020080484510      Servicios de bibliotecas</t>
  </si>
  <si>
    <t>O21202020080484612      Servicios de transmisión de programas de televisió</t>
  </si>
  <si>
    <t>O21202020080585250      Servicios de protección (guardas de seguridad)</t>
  </si>
  <si>
    <t>O21202020080585330      Servicios de limpieza general</t>
  </si>
  <si>
    <t>O21202020080585951      Servicios de copia y reproducción</t>
  </si>
  <si>
    <t>O21202020080585961      Servicios de organización y asistencia de convenci</t>
  </si>
  <si>
    <t>O21202020080686312      Servicios de distribución de electricidad (a comis</t>
  </si>
  <si>
    <t>O21202020080686320      Servicios de distribución de gas por tuberías (a c</t>
  </si>
  <si>
    <t>O21202020080686330      Servicios de distribución de agua por tubería (a c</t>
  </si>
  <si>
    <t>O2120202008078711099    Servicio de mantenimiento y reparación de otros pr</t>
  </si>
  <si>
    <t>O2120202008078714102    Servicio de mantenimiento y reparación de vehículo</t>
  </si>
  <si>
    <t>O2120202008078714199    Servicio de mantenimiento y reparación de vehículo</t>
  </si>
  <si>
    <t>O2120202008078715202    Servicio de mantenimiento y reparación de motores,</t>
  </si>
  <si>
    <t>O2120202008078715701    Servicio de mantenimiento y reparación de ascensor</t>
  </si>
  <si>
    <t>O2120202008078715999    Servicio de mantenimiento y reparación de otros eq</t>
  </si>
  <si>
    <t>O21202020090292919      Otros tipos de servicios educativos y de formación</t>
  </si>
  <si>
    <t>O21202020090393199      Otros servicios sanitarios n.c.p.</t>
  </si>
  <si>
    <t>O21202020090494239      Servicios generales de recolección de otros desech</t>
  </si>
  <si>
    <t>O21202020090696990      Otros servicios de diversión y entretenimiento n.c</t>
  </si>
  <si>
    <t>Pospre Inversión</t>
  </si>
  <si>
    <t>O23201010010208         Edificios relacionados con salud</t>
  </si>
  <si>
    <t>O23201010030208         Otra maquinaria para usos especiales y sus partes</t>
  </si>
  <si>
    <t>O23201010030302         Maquinaria de informática y sus partes, piezas y a</t>
  </si>
  <si>
    <t>O23201010030601         Aparatos médicos y quirúrgicos y aparatos ortésico</t>
  </si>
  <si>
    <t>O23201010030701         Vehículos automotores, remolques y semirremolques;</t>
  </si>
  <si>
    <t>O23201010030807         Otros equipos</t>
  </si>
  <si>
    <t>O2320101004010102       Muebles del tipo utilizado en la oficina</t>
  </si>
  <si>
    <t>O232010100502030101     Paquetes de software</t>
  </si>
  <si>
    <t>O2320201003053544204    Tiras reactivas para análisis de laboratorio</t>
  </si>
  <si>
    <t>O232020200664114        Servicios de transporte terrestre especial local d</t>
  </si>
  <si>
    <t>O232020200882199        Otros servicios jurídicos n.c.p.</t>
  </si>
  <si>
    <t>O232020200882210        Servicios de auditoría financiera</t>
  </si>
  <si>
    <t>O232020200883132        Servicios de soporte en tecnologías de la informac</t>
  </si>
  <si>
    <t>O232020200883142        Servicios de diseño y desarrollo de redes y sistem</t>
  </si>
  <si>
    <t>O232020200883213        Servicios de arquitectura para proyectos de constr</t>
  </si>
  <si>
    <t>O232020200883329        Otros servicios de ingeniería en proyectos n.c.p.</t>
  </si>
  <si>
    <t>O232020200883611        Servicios integrales de publicidad</t>
  </si>
  <si>
    <t>O232020200883939        Otros servicios de consultoría científica y técnic</t>
  </si>
  <si>
    <t>O232020200883990        Otros servicios profesionales, técnicos y empresar</t>
  </si>
  <si>
    <t>O232020200884190        Otros servicios de telecomunicaciones</t>
  </si>
  <si>
    <t>O232020200884520        Servicios de archivos</t>
  </si>
  <si>
    <t>O232020200991122        Servicios de la administración pública relacionado</t>
  </si>
  <si>
    <t>O232020200993199        Otros servicios sanitarios n.c.p.</t>
  </si>
  <si>
    <t>O2330501095             Colciencias - Fondo de Investigaciones en Salud</t>
  </si>
  <si>
    <t>O2380402                Contribución - Superintendencia Financiera de Colo</t>
  </si>
  <si>
    <t>VIGENCIA A FEBRERO DE 2022</t>
  </si>
  <si>
    <t>*En el mes de febrero no se generaron actos administrativos que respalden modificaciones presupuestales, sin embargo, en la ejecución se evidencia una modificacion realizada al interior del proyecto de inversión 7904 "Implementación y fortalecimiento de la red distrital de servicios de  salud" correspondiente a cambios en posiciones presupuestales de inversión.</t>
  </si>
  <si>
    <t>VIGENCIA A MARZO DE 2022</t>
  </si>
  <si>
    <t>Resol 563 18-03-2022</t>
  </si>
  <si>
    <t>*</t>
  </si>
  <si>
    <t>*En el mes de marzo se realizó modificacion presupuestal mediante la Resolucion  563 del 18 de marzo de 2022, sin embargo, en la ejecución se evidencia una modificacion realizada al interior de los proyectos de inversión 7790 "'Fortalecimiento de la infraestructura y dotación delsector salud Bogotá" y 7834 "Formulación programa para la producción y uso del conocimiento en salud y bienestar Bogotá", correspondientes a cambios en posiciones presupuestales de inversión.</t>
  </si>
  <si>
    <t>VIGENCIA A ABRIL DE 2022</t>
  </si>
  <si>
    <t>O2120201002082823117    Chaquetas o sacos, excepto de cuero y plástico para hombre</t>
  </si>
  <si>
    <t>O2120201002082823313    Chaquetas o sacos, excepto de cuero y plástico para mujer</t>
  </si>
  <si>
    <t>*En el mes de abril se realizó modificacion presupuestal mediante la Resolucion  797 del 18 de abril de 2022 y Acuerdo 381 del 8 de abril de 2022.</t>
  </si>
  <si>
    <t>VIGENCIA A MAYO DE 2022</t>
  </si>
  <si>
    <t>Resol 980 11-05-2022 $ 507.350.000</t>
  </si>
  <si>
    <t>O2120201003063699060    Cartuchos plásticos para impresora de computador</t>
  </si>
  <si>
    <t>O2120201003063649035    Estibas plásticas para transporte de mercancías</t>
  </si>
  <si>
    <t>O2120201002072719002    Estandares de banderas</t>
  </si>
  <si>
    <t>O2380407                Contribución de vigilancia - Superintendencia Naci</t>
  </si>
  <si>
    <t>*En el mes de mayo se realizaron modificaciones presupuestal mediante la Resolucion 980 del 11 de mayo de 2022;  sin embargo, en la ejecución se evidencian modificaciones realizadas al interior de los proyectos de inversión 7790 "'Fortalecimiento de la infraestructura y dotación del sector salud Bogotá" y 7828 "Servicio; condiciones favorables para la salud y la vida Bogotá  ", correspondientes a cambios en posiciones presupuestales de inversión.</t>
  </si>
  <si>
    <t>O2130509016</t>
  </si>
  <si>
    <t>Tribunales de ética médica, odontología y enfermer</t>
  </si>
  <si>
    <t>O2131301001</t>
  </si>
  <si>
    <t>Sentencias</t>
  </si>
  <si>
    <t>O2180151</t>
  </si>
  <si>
    <t>Impuesto sobre vehículos automotores</t>
  </si>
  <si>
    <t>O21201010030208</t>
  </si>
  <si>
    <t>Otra maquinaria para usos especiales y sus partes</t>
  </si>
  <si>
    <t>O21201010030301</t>
  </si>
  <si>
    <t>Máquinas para oficina y contabilidad, y sus partes</t>
  </si>
  <si>
    <t>O21201010030404</t>
  </si>
  <si>
    <t>Acumuladores, pilas y baterías primarias y sus par</t>
  </si>
  <si>
    <t>O21201010030406</t>
  </si>
  <si>
    <t>Otro equipo eléctrico y sus partes y piezas</t>
  </si>
  <si>
    <t>O21201010030505</t>
  </si>
  <si>
    <t>Discos, cintas, dispositivos de almacenamiento en</t>
  </si>
  <si>
    <t>O21201010030602</t>
  </si>
  <si>
    <t>Instrumentos y aparatos de medición, verificación,</t>
  </si>
  <si>
    <t>O2120201002012118411</t>
  </si>
  <si>
    <t>Carnes frías preparadas, embutidas</t>
  </si>
  <si>
    <t>O2120201002032342001</t>
  </si>
  <si>
    <t>Pan de trigo</t>
  </si>
  <si>
    <t>O2120201002032342002</t>
  </si>
  <si>
    <t>Pan de maíz, queso, yuca y similares</t>
  </si>
  <si>
    <t>O2120201002032349004</t>
  </si>
  <si>
    <t>Pasteles, empanadas, panzerottis y productos simil</t>
  </si>
  <si>
    <t>O2120201002032399198</t>
  </si>
  <si>
    <t>Preparados de frutas, legumbres, hortalizas y otro</t>
  </si>
  <si>
    <t>O2120201002032399799</t>
  </si>
  <si>
    <t>Otros platos y comidas preparadas n.c.p.</t>
  </si>
  <si>
    <t>O2120201002042441001</t>
  </si>
  <si>
    <t>Agua purificada (envasada)</t>
  </si>
  <si>
    <t>O2120201002042449001</t>
  </si>
  <si>
    <t>Bebidas gaseosas no alcohólicas (maltas, gaseosas,</t>
  </si>
  <si>
    <t>O2120201002042449002</t>
  </si>
  <si>
    <t>Bebidas no alcohólicas sin gasificar-refrescos</t>
  </si>
  <si>
    <t>O2120201002082822205</t>
  </si>
  <si>
    <t>Camisas de fibras artificiales y sintéticas en tej</t>
  </si>
  <si>
    <t>O2120201002082822404</t>
  </si>
  <si>
    <t>Blusas de fibras artificiales y sintéticas en teji</t>
  </si>
  <si>
    <t>O2120201002082823111</t>
  </si>
  <si>
    <t>Pantalones de tejidos sintéticos para hombre</t>
  </si>
  <si>
    <t>O2120201002082823117</t>
  </si>
  <si>
    <t>Chaquetas o sacos, excepto de cuero y plástico par</t>
  </si>
  <si>
    <t>O2120201002082823313</t>
  </si>
  <si>
    <t>O2120201002082823328</t>
  </si>
  <si>
    <t>Pantalones o slaks en lino, para mujer</t>
  </si>
  <si>
    <t>O2120201002092933001</t>
  </si>
  <si>
    <t>Calzado de cuero para hombre</t>
  </si>
  <si>
    <t>O2120201002092933003</t>
  </si>
  <si>
    <t>Calzado de cuero para mujer</t>
  </si>
  <si>
    <t>O2120201003023212899</t>
  </si>
  <si>
    <t>Papeles n.c.p.</t>
  </si>
  <si>
    <t>O2120201003023212901</t>
  </si>
  <si>
    <t>Papel bond</t>
  </si>
  <si>
    <t>O2120201003023212908</t>
  </si>
  <si>
    <t>Cartulina Bristol</t>
  </si>
  <si>
    <t>O2120201003023215307</t>
  </si>
  <si>
    <t>Cajas de cartón litografiadas</t>
  </si>
  <si>
    <t>O2120201003023219104</t>
  </si>
  <si>
    <t>Papel térmico o termosensible</t>
  </si>
  <si>
    <t>O2120201003023219202</t>
  </si>
  <si>
    <t>Sobres de manila</t>
  </si>
  <si>
    <t>O2120201003023219702</t>
  </si>
  <si>
    <t>Etiquetas impresas</t>
  </si>
  <si>
    <t>O2120201003023219703</t>
  </si>
  <si>
    <t>Etiquetas impresas autoadhesivas de papel</t>
  </si>
  <si>
    <t>O2120201003023219921</t>
  </si>
  <si>
    <t>Tapas de cartón</t>
  </si>
  <si>
    <t>O2120201003023219924</t>
  </si>
  <si>
    <t>Cinta de papel engomado</t>
  </si>
  <si>
    <t>O2120201003023219996</t>
  </si>
  <si>
    <t>Artículos n.c.p. de papel para escritorio</t>
  </si>
  <si>
    <t>O2120201003023230001</t>
  </si>
  <si>
    <t>Periódicos impresos publicados cuatro o más veces</t>
  </si>
  <si>
    <t>O2120201003023270112</t>
  </si>
  <si>
    <t>Blocs de papel cuadriculado o rayado</t>
  </si>
  <si>
    <t>O2120201003033331101</t>
  </si>
  <si>
    <t>Gasolina motor corriente</t>
  </si>
  <si>
    <t>O2120201003033336103</t>
  </si>
  <si>
    <t>Diésel oil ACPM (fuel gas gasoil marine gas)</t>
  </si>
  <si>
    <t>O2120201003053514007</t>
  </si>
  <si>
    <t>Tinta para sellos</t>
  </si>
  <si>
    <t>O2120201003053542006</t>
  </si>
  <si>
    <t>Pegantes sintéticos</t>
  </si>
  <si>
    <t>O2120201003063627018</t>
  </si>
  <si>
    <t>Borradores de caucho</t>
  </si>
  <si>
    <t>O2120201003063627096</t>
  </si>
  <si>
    <t>Artículos n.c.p. de caucho para farmacia y laborat</t>
  </si>
  <si>
    <t>O2120201003063627099</t>
  </si>
  <si>
    <t>Artículos de caucho n.c.p.</t>
  </si>
  <si>
    <t>O2120201003063649005</t>
  </si>
  <si>
    <t>Cajas de material plástico</t>
  </si>
  <si>
    <t>O2120201003063649015</t>
  </si>
  <si>
    <t>Tambores y canecas plásticas</t>
  </si>
  <si>
    <t>O2120201003063649018</t>
  </si>
  <si>
    <t>Zuncho plástico</t>
  </si>
  <si>
    <t>O2120201003063649028</t>
  </si>
  <si>
    <t>Partes y piezas plásticas para cartuchos de impres</t>
  </si>
  <si>
    <t>O2120201003063692002</t>
  </si>
  <si>
    <t>Cinta autoadhesiva</t>
  </si>
  <si>
    <t>O2120201003063692007</t>
  </si>
  <si>
    <t>Cintas pegantes (transparentes)</t>
  </si>
  <si>
    <t>O2120201003063699006</t>
  </si>
  <si>
    <t>Ganchos legajadores plásticos</t>
  </si>
  <si>
    <t>O2120201003063699061</t>
  </si>
  <si>
    <t>Figuras decorativas y artísticas de material plást</t>
  </si>
  <si>
    <t>O2120201003063699098</t>
  </si>
  <si>
    <t>Artículos n.c.p. de material plástico para uso elé</t>
  </si>
  <si>
    <t>O2120201003083891102</t>
  </si>
  <si>
    <t>Bolígrafos</t>
  </si>
  <si>
    <t>O2120201003083891106</t>
  </si>
  <si>
    <t>Lápices</t>
  </si>
  <si>
    <t>O2120201003083891107</t>
  </si>
  <si>
    <t>Lápices de colores</t>
  </si>
  <si>
    <t>O2120201003083891108</t>
  </si>
  <si>
    <t>Minas para lápices</t>
  </si>
  <si>
    <t>O2120201003083891117</t>
  </si>
  <si>
    <t>Puntas y micropuntas especiales para bolígrafos, m</t>
  </si>
  <si>
    <t>O2120201003083891203</t>
  </si>
  <si>
    <t>Cintas para máquinas de escribir y análogos</t>
  </si>
  <si>
    <t>O2120201004024291305</t>
  </si>
  <si>
    <t>Tijeras para artes y oficios</t>
  </si>
  <si>
    <t>O2120201004024291501</t>
  </si>
  <si>
    <t>Tajalápices de bolsillo</t>
  </si>
  <si>
    <t>O2120201004024291502</t>
  </si>
  <si>
    <t>Cortaúñas, pinzas y similares</t>
  </si>
  <si>
    <t>O2120201004024299205</t>
  </si>
  <si>
    <t>Cerraduras para muebles</t>
  </si>
  <si>
    <t>O2120201004024299502</t>
  </si>
  <si>
    <t>Clips</t>
  </si>
  <si>
    <t>O2120201004024299504</t>
  </si>
  <si>
    <t>Grapas de alambre para engrapadoras de oficina</t>
  </si>
  <si>
    <t>O2120201004024299702</t>
  </si>
  <si>
    <t>Alfileres</t>
  </si>
  <si>
    <t>O2120201004024299988</t>
  </si>
  <si>
    <t>Artículos de alambre n.c.p.</t>
  </si>
  <si>
    <t>O2120201004024299991</t>
  </si>
  <si>
    <t>Artículos n.c.p. de ferretería y cerrajería</t>
  </si>
  <si>
    <t>O2120201004024299994</t>
  </si>
  <si>
    <t>Artículos de aluminio n.c.p.</t>
  </si>
  <si>
    <t>O21202020060363220</t>
  </si>
  <si>
    <t>Servicios de alojamiento en habitaciones o instala</t>
  </si>
  <si>
    <t>O21202020060363311</t>
  </si>
  <si>
    <t>Servicios de suministro de comidas a la mesa, en r</t>
  </si>
  <si>
    <t>O21202020060363400</t>
  </si>
  <si>
    <t>Servicios de suministro de bebidas alcohólicas par</t>
  </si>
  <si>
    <t>O21202020060464112</t>
  </si>
  <si>
    <t>Servicios de transporte terrestre local regular de</t>
  </si>
  <si>
    <t>O21202020060464115</t>
  </si>
  <si>
    <t>Servicios de taxi</t>
  </si>
  <si>
    <t>O21202020060464119</t>
  </si>
  <si>
    <t>Otros servicios de transporte terrestre local de p</t>
  </si>
  <si>
    <t>O21202020060464220</t>
  </si>
  <si>
    <t>Servicios de transporte terrestre de pasajeros, di</t>
  </si>
  <si>
    <t>O21202020060464241</t>
  </si>
  <si>
    <t>Servicios de transporte aéreo de pasajeros, except</t>
  </si>
  <si>
    <t>O21202020060868021</t>
  </si>
  <si>
    <t>Servicios locales de mensajería nacional</t>
  </si>
  <si>
    <t>O212020200701030471347</t>
  </si>
  <si>
    <t>Servicio de seguro obligatorio de accidentes de tr</t>
  </si>
  <si>
    <t>O212020200701030571351</t>
  </si>
  <si>
    <t>Servicios de seguros de vehículos automotores</t>
  </si>
  <si>
    <t>O212020200701030571355</t>
  </si>
  <si>
    <t>Servicios de seguros generales de responsabilidad</t>
  </si>
  <si>
    <t>O212020200701030571359</t>
  </si>
  <si>
    <t>Otros servicios de seguros distintos de los seguro</t>
  </si>
  <si>
    <t>O21202020080282130</t>
  </si>
  <si>
    <t>Servicios de documentación y certificación jurídic</t>
  </si>
  <si>
    <t>O21202020080383310</t>
  </si>
  <si>
    <t>Servicios de asesoría en ingeniería</t>
  </si>
  <si>
    <t>O21202020080383619</t>
  </si>
  <si>
    <t>Otros servicios de publicidad</t>
  </si>
  <si>
    <t>O21202020080383939</t>
  </si>
  <si>
    <t>Otros servicios de consultoría científica y técnic</t>
  </si>
  <si>
    <t>O21202020080383990</t>
  </si>
  <si>
    <t>Otros servicios profesionales, técnicos y empresar</t>
  </si>
  <si>
    <t>O21202020080484120</t>
  </si>
  <si>
    <t>Servicios de telefonía fija (acceso)</t>
  </si>
  <si>
    <t>O21202020080484131</t>
  </si>
  <si>
    <t>Servicios móviles de voz</t>
  </si>
  <si>
    <t>O21202020080484210</t>
  </si>
  <si>
    <t>Servicios básicos de Internet</t>
  </si>
  <si>
    <t>O21202020080484510</t>
  </si>
  <si>
    <t>Servicios de bibliotecas</t>
  </si>
  <si>
    <t>O21202020080484612</t>
  </si>
  <si>
    <t>Servicios de transmisión de programas de televisió</t>
  </si>
  <si>
    <t>O21202020080585250</t>
  </si>
  <si>
    <t>Servicios de protección (guardas de seguridad)</t>
  </si>
  <si>
    <t>O21202020080585330</t>
  </si>
  <si>
    <t>Servicios de limpieza general</t>
  </si>
  <si>
    <t>O21202020080585951</t>
  </si>
  <si>
    <t>Servicios de copia y reproducción</t>
  </si>
  <si>
    <t>O21202020080585961</t>
  </si>
  <si>
    <t>Servicios de organización y asistencia de convenci</t>
  </si>
  <si>
    <t>O21202020080686312</t>
  </si>
  <si>
    <t>Servicios de distribución de electricidad (a comis</t>
  </si>
  <si>
    <t>O21202020080686320</t>
  </si>
  <si>
    <t>Servicios de distribución de gas por tuberías (a c</t>
  </si>
  <si>
    <t>O21202020080686330</t>
  </si>
  <si>
    <t>Servicios de distribución de agua por tubería (a c</t>
  </si>
  <si>
    <t>O2120202008078711099</t>
  </si>
  <si>
    <t>Servicio de mantenimiento y reparación de otros pr</t>
  </si>
  <si>
    <t>O2120202008078714102</t>
  </si>
  <si>
    <t>Servicio de mantenimiento y reparación de vehículo</t>
  </si>
  <si>
    <t>O2120202008078714199</t>
  </si>
  <si>
    <t>O2120202008078715202</t>
  </si>
  <si>
    <t>Servicio de mantenimiento y reparación de motores,</t>
  </si>
  <si>
    <t>O2120202008078715701</t>
  </si>
  <si>
    <t>Servicio de mantenimiento y reparación de ascensor</t>
  </si>
  <si>
    <t>O2120202008078715999</t>
  </si>
  <si>
    <t>Servicio de mantenimiento y reparación de otros eq</t>
  </si>
  <si>
    <t>O21202020090292919</t>
  </si>
  <si>
    <t>Otros tipos de servicios educativos y de formación</t>
  </si>
  <si>
    <t>O21202020090393199</t>
  </si>
  <si>
    <t>Otros servicios sanitarios n.c.p.</t>
  </si>
  <si>
    <t>O21202020090494239</t>
  </si>
  <si>
    <t>Servicios generales de recolección de otros desech</t>
  </si>
  <si>
    <t>O21202020090696990</t>
  </si>
  <si>
    <t>Otros servicios de diversión y entretenimiento n.c</t>
  </si>
  <si>
    <t>O23201010010208</t>
  </si>
  <si>
    <t>Edificios relacionados con salud</t>
  </si>
  <si>
    <t>O23201010030208</t>
  </si>
  <si>
    <t>O23201010030302</t>
  </si>
  <si>
    <t>Maquinaria de informática y sus partes, piezas y a</t>
  </si>
  <si>
    <t>O23201010030601</t>
  </si>
  <si>
    <t>Aparatos médicos y quirúrgicos y aparatos ortésico</t>
  </si>
  <si>
    <t>O23201010030701</t>
  </si>
  <si>
    <t>Vehículos automotores, remolques y semirremolques;</t>
  </si>
  <si>
    <t>O23201010030807</t>
  </si>
  <si>
    <t>Otros equipos</t>
  </si>
  <si>
    <t>O2320101004010102</t>
  </si>
  <si>
    <t>Muebles del tipo utilizado en la oficina</t>
  </si>
  <si>
    <t>O232010100502030101</t>
  </si>
  <si>
    <t>Paquetes de software</t>
  </si>
  <si>
    <t>O2320201003053544204</t>
  </si>
  <si>
    <t>Tiras reactivas para análisis de laboratorio</t>
  </si>
  <si>
    <t>O232020200664114</t>
  </si>
  <si>
    <t>Servicios de transporte terrestre especial local d</t>
  </si>
  <si>
    <t>O232020200882199</t>
  </si>
  <si>
    <t>Otros servicios jurídicos n.c.p.</t>
  </si>
  <si>
    <t>O232020200882210</t>
  </si>
  <si>
    <t>Servicios de auditoría financiera</t>
  </si>
  <si>
    <t>O232020200883132</t>
  </si>
  <si>
    <t>Servicios de soporte en tecnologías de la informac</t>
  </si>
  <si>
    <t>O232020200883142</t>
  </si>
  <si>
    <t>Servicios de diseño y desarrollo de redes y sistem</t>
  </si>
  <si>
    <t>O232020200883213</t>
  </si>
  <si>
    <t>Servicios de arquitectura para proyectos de constr</t>
  </si>
  <si>
    <t>O232020200883329</t>
  </si>
  <si>
    <t>Otros servicios de ingeniería en proyectos n.c.p.</t>
  </si>
  <si>
    <t>O232020200883611</t>
  </si>
  <si>
    <t>Servicios integrales de publicidad</t>
  </si>
  <si>
    <t>O232020200883939</t>
  </si>
  <si>
    <t>O232020200883990</t>
  </si>
  <si>
    <t>O232020200884190</t>
  </si>
  <si>
    <t>Otros servicios de telecomunicaciones</t>
  </si>
  <si>
    <t>O232020200884520</t>
  </si>
  <si>
    <t>Servicios de archivos</t>
  </si>
  <si>
    <t>O232020200991122</t>
  </si>
  <si>
    <t>Servicios de la administración pública relacionado</t>
  </si>
  <si>
    <t>O232020200993199</t>
  </si>
  <si>
    <t>O2330501095</t>
  </si>
  <si>
    <t>Colciencias - Fondo de Investigaciones en Salud</t>
  </si>
  <si>
    <t>O2380402</t>
  </si>
  <si>
    <t>Contribución - Superintendencia Financiera de Colo</t>
  </si>
  <si>
    <t>RUBRO PRESUPUESTAL</t>
  </si>
  <si>
    <t>APROPIACIÓN INICIAL</t>
  </si>
  <si>
    <t>Total Funcionamiento</t>
  </si>
  <si>
    <t>Total Inversión</t>
  </si>
  <si>
    <t>MODIFICACIONES ACUMULADAS</t>
  </si>
  <si>
    <t>RES</t>
  </si>
  <si>
    <t>APROPIACIÓN VIGENTE</t>
  </si>
  <si>
    <t>( 1 )</t>
  </si>
  <si>
    <t>TOTAL PRESUPUESTO FFDS</t>
  </si>
  <si>
    <t>NOMBRE RUBRO PPTAL</t>
  </si>
  <si>
    <t>Cambio entre conceptos del gasto Marzo</t>
  </si>
  <si>
    <t>Cambio entre conceptos del gasto Febrero</t>
  </si>
  <si>
    <t>(3 = SUMATORIA CAMBIOS ENTRE CONCEPTOS DEL GASTO)</t>
  </si>
  <si>
    <t>CAMBIOS ENTRE CONCEPTOS DEL GASTO INVERSIÓN ACUMULADOS</t>
  </si>
  <si>
    <t>( 4 = 1 + 2+3)</t>
  </si>
  <si>
    <t>RESOLUCIÓN 980 DEL 11-05-2022   $507.350.000</t>
  </si>
  <si>
    <t>ACUERDO 381 DEL 04/04/2022 $173.000.000</t>
  </si>
  <si>
    <t>RESOLUCIÓN 797 DEL 18/04/2022 $849.000.000</t>
  </si>
  <si>
    <t>RESOLUCIÓN 563 DEL 18/03/2022 $202.500.000</t>
  </si>
  <si>
    <t>RESOLUCIÓN 2 DEL 01/01/2022 $2.528</t>
  </si>
  <si>
    <t>RESOLUCIÓN 1 DEL 01/01/2022 $2.000</t>
  </si>
  <si>
    <t xml:space="preserve">O2120201002072719002    </t>
  </si>
  <si>
    <t>Estandares de banderas</t>
  </si>
  <si>
    <t xml:space="preserve">O2120201003063649035    </t>
  </si>
  <si>
    <t>Estibas plásticas para transporte de mercancías</t>
  </si>
  <si>
    <t xml:space="preserve">O2120201003063699060    </t>
  </si>
  <si>
    <t>Cartuchos plásticos para impresora de computador</t>
  </si>
  <si>
    <t>(2 = SUMATORIA ACTOS ADTIVOS)</t>
  </si>
  <si>
    <t>VIGENCIA A JUNIO DE 2022</t>
  </si>
  <si>
    <t>133020000000000000201  Colciencias - Fondo de Investigaciones en Salud</t>
  </si>
  <si>
    <t>T</t>
  </si>
  <si>
    <t>M</t>
  </si>
  <si>
    <t>O23011601060000007826  Asistencia: discapacidad, cuidado, salud e inclusión Bogotá</t>
  </si>
  <si>
    <t>O23011601070000007785  Implementación de la arquitectura empresarial y el intercambio recíproco de información en Bogotá (Servicio de acceso y uso de Tecnologías de la Información y las Comunicaciones)</t>
  </si>
  <si>
    <t xml:space="preserve">O23011601070000007790  Fortalecimiento de la infraestructura y dotación delsector salud Bogotá </t>
  </si>
  <si>
    <t>O23011601070000007822  Fortalecimiento del aseguramiento en salud con accesoefectivo Bogotá</t>
  </si>
  <si>
    <t xml:space="preserve">O23011601070000007827  Implementación Bogotá nos cuida, un modelo de salud parauna ciudadanía plena Bogotá </t>
  </si>
  <si>
    <t>O23011601070000007835  Fortalecimiento de la gestión de urgencias, emergencias ydesastres en salud, Bogotá D.C. 2020-2024</t>
  </si>
  <si>
    <t>O23011601070000007904  Implementación y fortalecimiento de la red distrital de servicios de  salud</t>
  </si>
  <si>
    <t>O23011601100000007829  Asistencia; nuevas generaciones, salud e inclusión Bogotá</t>
  </si>
  <si>
    <t>O23011601110000007830  Asistencia; Infancia imparable Bogotá</t>
  </si>
  <si>
    <t xml:space="preserve">O23011602310000007911  Recuperación y puesta en funcionamiento del Complejo Hospitalario San Juan de Dios CHSJD </t>
  </si>
  <si>
    <t xml:space="preserve">O23011602350000007831  Saneamiento salud ambiental Bogotá </t>
  </si>
  <si>
    <t>O23011603390000007832  Asistencia: abriendo caminos para la paz y la reconciliación de las victimas del conflicto armados través de la atención psicosocial Bogotá</t>
  </si>
  <si>
    <t>O23011603410000007833  Asistencia; MujerEs, salud incluyente y diferencial Bogotá</t>
  </si>
  <si>
    <t>O23011605510000007750  Construcción de confianza, participación, datos abiertospara el Buen Vivir Bogotá</t>
  </si>
  <si>
    <t xml:space="preserve">O23011605540000007788  Transformación digital en salud Bogotá </t>
  </si>
  <si>
    <t>O23011605560000007791  Control vigilancia e Inspección en calidad a prestadoresde servicios de salud en Bogotá</t>
  </si>
  <si>
    <t xml:space="preserve">O23011605560000007824  Desarrollo institucional y dignificación del talento humano Bogotá </t>
  </si>
  <si>
    <t>O23011605560000007834  Formulación programa para la producción y uso del conocimiento en salud y bienestar Bogotá</t>
  </si>
  <si>
    <t>*En el mes de junio se realizaron modificaciones presupuestales mediante el acuerdo 384 del 09 de junio de 2022;  sin embargo, en la ejecución se evidencian modificaciones realizadas al interior de los proyectos de inversión 7835  Fortalecimiento de la gestión de urgencias, emergencias y desastres en salud, Bogotá D.C. 2020-2024 y 7824  Desarrollo institucional y dignificación del talento humano Bogotá.</t>
  </si>
  <si>
    <t xml:space="preserve">O23011601090000007828  Servicio; condiciones favorables para la salud y la vida Bogotá  </t>
  </si>
  <si>
    <t xml:space="preserve">ACUERDO 384 DEL </t>
  </si>
  <si>
    <t xml:space="preserve">O2330501095             </t>
  </si>
  <si>
    <t xml:space="preserve">O23011601060000007826  </t>
  </si>
  <si>
    <t xml:space="preserve">O232020200991122        </t>
  </si>
  <si>
    <t xml:space="preserve">O23201010030302         </t>
  </si>
  <si>
    <t xml:space="preserve">O232010100502030101     </t>
  </si>
  <si>
    <t xml:space="preserve">O232020200883132        </t>
  </si>
  <si>
    <t xml:space="preserve">Fortalecimiento de la infraestructura y dotación delsector salud Bogotá </t>
  </si>
  <si>
    <t>Implementación de la arquitectura empresarial y el intercambio recíproco de información en Bogotá (Servicio de acceso y uso de Tecnologías de la Información y las Comunicaciones)</t>
  </si>
  <si>
    <t>O23011601070000007785</t>
  </si>
  <si>
    <t xml:space="preserve">  Implementación de la arquitectura empresarial y el intercambio recíproco de información en Bogotá (Servicio de acceso y uso de Tecnologías de la Información y las Comunicaciones)</t>
  </si>
  <si>
    <t xml:space="preserve">O23011601070000007790 </t>
  </si>
  <si>
    <t xml:space="preserve"> Fortalecimiento de la infraestructura y dotación delsector salud Bogotá </t>
  </si>
  <si>
    <t xml:space="preserve">O23201010010208         </t>
  </si>
  <si>
    <t xml:space="preserve">O23201010030208         </t>
  </si>
  <si>
    <t xml:space="preserve">O23201010030601         </t>
  </si>
  <si>
    <t xml:space="preserve">O23201010030701         </t>
  </si>
  <si>
    <t xml:space="preserve">O2320101004010102       </t>
  </si>
  <si>
    <t xml:space="preserve">O232020200883213        </t>
  </si>
  <si>
    <t xml:space="preserve">O23011601070000007822  </t>
  </si>
  <si>
    <t>Fortalecimiento del aseguramiento en salud con accesoefectivo Bogotá</t>
  </si>
  <si>
    <t xml:space="preserve">O232020200882210        </t>
  </si>
  <si>
    <t xml:space="preserve">O2380402                </t>
  </si>
  <si>
    <t xml:space="preserve">O2380407                </t>
  </si>
  <si>
    <t>Contribución de vigilancia - Superintendencia Naci</t>
  </si>
  <si>
    <t xml:space="preserve">O23011601070000007827  </t>
  </si>
  <si>
    <t xml:space="preserve">Implementación Bogotá nos cuida, un modelo de salud parauna ciudadanía plena Bogotá </t>
  </si>
  <si>
    <t xml:space="preserve">O232020200883611        </t>
  </si>
  <si>
    <t xml:space="preserve">O23011601070000007835  </t>
  </si>
  <si>
    <t>Fortalecimiento de la gestión de urgencias, emergencias ydesastres en salud, Bogotá D.C. 2020-2024</t>
  </si>
  <si>
    <t xml:space="preserve">O23201010030701        </t>
  </si>
  <si>
    <t xml:space="preserve"> Vehículos automotores, remolques y semirremolques;</t>
  </si>
  <si>
    <t xml:space="preserve">O232020200883142        </t>
  </si>
  <si>
    <t xml:space="preserve">O232020200883990        </t>
  </si>
  <si>
    <t xml:space="preserve">O232020200884190        </t>
  </si>
  <si>
    <t xml:space="preserve">O232020200991122       </t>
  </si>
  <si>
    <t xml:space="preserve"> Servicios de la administración pública relacionado</t>
  </si>
  <si>
    <t xml:space="preserve">O232020200993199        </t>
  </si>
  <si>
    <t xml:space="preserve">O23011601070000007904  </t>
  </si>
  <si>
    <t>Implementación y fortalecimiento de la red distrital de servicios de  salud</t>
  </si>
  <si>
    <t xml:space="preserve">O23011601090000007828  </t>
  </si>
  <si>
    <t xml:space="preserve">Servicio; condiciones favorables para la salud y la vida Bogotá  </t>
  </si>
  <si>
    <t xml:space="preserve">O23201010030807         </t>
  </si>
  <si>
    <t xml:space="preserve">O2320201003053544204    </t>
  </si>
  <si>
    <t xml:space="preserve">O23011601100000007829  </t>
  </si>
  <si>
    <t>Asistencia; nuevas generaciones, salud e inclusión Bogotá</t>
  </si>
  <si>
    <t xml:space="preserve">O23011601110000007830  </t>
  </si>
  <si>
    <t>Asistencia; Infancia imparable Bogotá</t>
  </si>
  <si>
    <t xml:space="preserve">O23011602310000007911  </t>
  </si>
  <si>
    <t xml:space="preserve">Recuperación y puesta en funcionamiento del Complejo Hospitalario San Juan de Dios CHSJD </t>
  </si>
  <si>
    <t xml:space="preserve">O23011602350000007831  </t>
  </si>
  <si>
    <t xml:space="preserve">Saneamiento salud ambiental Bogotá </t>
  </si>
  <si>
    <t xml:space="preserve">O23011603390000007832  </t>
  </si>
  <si>
    <t>Asistencia: abriendo caminos para la paz y la reconciliación de las victimas del conflicto armados través de la atención psicosocial Bogotá</t>
  </si>
  <si>
    <t xml:space="preserve">O23011603410000007833 </t>
  </si>
  <si>
    <t xml:space="preserve"> Asistencia; MujerEs, salud incluyente y diferencial Bogotá</t>
  </si>
  <si>
    <t xml:space="preserve">O23011605510000007750  </t>
  </si>
  <si>
    <t>Construcción de confianza, participación, datos abiertospara el Buen Vivir Bogotá</t>
  </si>
  <si>
    <t xml:space="preserve">O23011605540000007788  </t>
  </si>
  <si>
    <t xml:space="preserve">Transformación digital en salud Bogotá </t>
  </si>
  <si>
    <t xml:space="preserve">O232020200883132       </t>
  </si>
  <si>
    <t xml:space="preserve"> Servicios de soporte en tecnologías de la informac</t>
  </si>
  <si>
    <t xml:space="preserve">O23011605560000007791  </t>
  </si>
  <si>
    <t>Control vigilancia e Inspección en calidad a prestadoresde servicios de salud en Bogotá</t>
  </si>
  <si>
    <t xml:space="preserve">O232020200664114        </t>
  </si>
  <si>
    <t xml:space="preserve">O232020200884190       </t>
  </si>
  <si>
    <t xml:space="preserve"> Otros servicios de telecomunicaciones</t>
  </si>
  <si>
    <t xml:space="preserve">O23011605560000007824  </t>
  </si>
  <si>
    <t xml:space="preserve">Desarrollo institucional y dignificación del talento humano Bogotá </t>
  </si>
  <si>
    <t xml:space="preserve">O232020200882199        </t>
  </si>
  <si>
    <t xml:space="preserve">O232020200883329        </t>
  </si>
  <si>
    <t xml:space="preserve">O232020200884520       </t>
  </si>
  <si>
    <t xml:space="preserve"> Servicios de archivos</t>
  </si>
  <si>
    <t xml:space="preserve">O23011605560000007834  </t>
  </si>
  <si>
    <t>Formulación programa para la producción y uso del conocimiento en salud y bienestar Bogotá</t>
  </si>
  <si>
    <t xml:space="preserve">O232020200883939        </t>
  </si>
  <si>
    <t>O23011601060000007826  Asistencia: discapacidad, cuidado, salud e inclusi</t>
  </si>
  <si>
    <t>O23011601070000007785  Implementación de la arquitectura empresarial y el</t>
  </si>
  <si>
    <t>O23011601070000007790  Fortalecimiento de la infraestructura y dotación d</t>
  </si>
  <si>
    <t>O23011601070000007822  Fortalecimiento del aseguramiento en salud con acc</t>
  </si>
  <si>
    <t>O23011601070000007827  Implementación Bogotá nos cuida, un modelo de salu</t>
  </si>
  <si>
    <t>O23011601070000007835  Fortalecimiento de la gestión de urgencias, emerge</t>
  </si>
  <si>
    <t>O23011601070000007904  Implementación y fortalecimiento de la Red Distrit</t>
  </si>
  <si>
    <t>O23011601090000007828  Servicio: condiciones favorables para la salud y l</t>
  </si>
  <si>
    <t>O23011601100000007829  Asistencia: nuevas generaciones, salud e inclusión</t>
  </si>
  <si>
    <t>O23011601110000007830  Asistencia: Infancia imparable Bogotá</t>
  </si>
  <si>
    <t>O23011602310000007911  Recuperación y puesta en funcionamiento del Comple</t>
  </si>
  <si>
    <t>O23011602350000007831  Saneamiento salud ambiental Bogotá</t>
  </si>
  <si>
    <t>O23011603390000007832  Asistencia: abriendo caminos para la paz y la reco</t>
  </si>
  <si>
    <t>O23011603410000007833  Asistencia: MujerEs, salud incluyente y diferencia</t>
  </si>
  <si>
    <t>O23011605510000007750  Construcción de confianza, participación, datos ab</t>
  </si>
  <si>
    <t>O23011605540000007788  Transformación digital en salud Bogotá</t>
  </si>
  <si>
    <t>O23011605560000007791  Control, vigilancia e inspección en calidad a pres</t>
  </si>
  <si>
    <t>O23011605560000007824  Desarrollo institucional y dignificación del talen</t>
  </si>
  <si>
    <t>O23011605560000007834  Formulación programa para la producción y uso del</t>
  </si>
  <si>
    <t>ACUERDO 384 DEL 04/04/2022 $1.281.217.362</t>
  </si>
  <si>
    <t>RESOLUCIÓN 980 DEL 11/05/2022   $507.350.000</t>
  </si>
  <si>
    <t>Cambio entre conceptos del gasto Mayo</t>
  </si>
  <si>
    <t>Cambio entre conceptos del gasto Junio</t>
  </si>
  <si>
    <t>CRUCE</t>
  </si>
  <si>
    <t>ACUERDO 386  29-07-2022</t>
  </si>
  <si>
    <t>RESOLUCION 1318 06-07-2022</t>
  </si>
  <si>
    <t>Cambio entre conceptos del gasto Julio</t>
  </si>
  <si>
    <t>O23305090700401</t>
  </si>
  <si>
    <t>Capitalización</t>
  </si>
  <si>
    <t>VIGENCIA A JULIO DE 2022</t>
  </si>
  <si>
    <t>*En el mes de julio se realizaron modificaciones presupuestales mediante la resolución 1318 y el acuerdo 386 del 6 y 29 de julio de 2022 respectivamente;  sin embargo, en la ejecución se evidencian modificaciones realizadas al interior del proyecto de inversión 7835  Fortalecimiento de la gestión de urgencias, emergencias y desastres en salud, Bogotá D.C. 2020-2024 y 7824  Desarrollo institucional y dignificación del talento humano Bogotá.</t>
  </si>
  <si>
    <t>O23305090700401         Capitalización</t>
  </si>
  <si>
    <t>O2390201                Capital Salud EPS</t>
  </si>
  <si>
    <t xml:space="preserve">O2390201               </t>
  </si>
  <si>
    <t xml:space="preserve"> Capital Salud EPS</t>
  </si>
  <si>
    <t>ADICIÓN DECRETO 320 05-08-2022 $238.340.264.000</t>
  </si>
  <si>
    <t>ACUERDO 387 12-08-2022 $4.149.534.627</t>
  </si>
  <si>
    <t>ACUERDO 388 12-08-2022 $14.087.750.188</t>
  </si>
  <si>
    <t>RESOLUCIÓN 1692 25-08-2022 $20.000.000</t>
  </si>
  <si>
    <t>Cambio entre conceptos del gasto Agosto</t>
  </si>
  <si>
    <t>VIGENCIA A AGOSTO DE 2022</t>
  </si>
  <si>
    <t xml:space="preserve">*En el mes de agosto se realizaron modificaciones presupuestales mediante el Decreto de adición 320 del 05-08-2022, Acuerdos 387 y 388 del 12 de agosto de 2022 y la resolución 1622 del 25 de agosto de 2022; sin embargo, en la ejecución se evidencian modificaciones realizadas al interior de los proyectos de inversión 7790 Fortalecimiento de la infraestructura y dotación delsector salud Bogotá, 7822 Fortalecimiento del aseguramiento en salud con acceso efectivo Bogotá, 7904 Implementación y fortalecimiento de la red distrital de servicios de  salud, 7828 Servicio; condiciones favorables para la salud y la vida Bogotá  </t>
  </si>
  <si>
    <t>ACUERDO 390 30-08-2022 $6.293.542.388</t>
  </si>
  <si>
    <t>O2120201002072719002    Estandartes y banderas</t>
  </si>
  <si>
    <t>O21202020070272240      Servicios de avalúo inmobiliario a comisión o por</t>
  </si>
  <si>
    <t>O21202020080585970      Servicios de mantenimiento y cuidado del paisaje</t>
  </si>
  <si>
    <t>133020000000000000201  0201 - Transferencias de Inversion - FONDO FINANCI</t>
  </si>
  <si>
    <t>RESOLUCIÓN 1803 15-09-2022 $26.329.137</t>
  </si>
  <si>
    <t>RESOLUCIÓN 1844 21-09-2022 $2.114.000</t>
  </si>
  <si>
    <t xml:space="preserve">O21202020070272240      </t>
  </si>
  <si>
    <t>Servicios de avalúo inmobiliario a comisión o por</t>
  </si>
  <si>
    <t xml:space="preserve">O21202020080585970     </t>
  </si>
  <si>
    <t xml:space="preserve"> Servicios de mantenimiento y cuidado del paisaje</t>
  </si>
  <si>
    <t>Cambio entre conceptos del gasto Septiembre</t>
  </si>
  <si>
    <t xml:space="preserve"> </t>
  </si>
  <si>
    <t>VIGENCIA A SPTIEMBRE DE 2022</t>
  </si>
  <si>
    <t>*En el mes de agosto se realizaron modificaciones presupuestales mediante el Decreto de adición 320 del 05-08-2022, Acuerdo 388 y 390 del 12 y 30 de agosto de 2022 y la resolución 1622 del 25 de agosto de 2022; sin embargo, en la ejecución se evidencian modificaciones realizadas al interior de los proyectos de inversión 7790 Fortalecimiento de la infraestructura y dotación delsector salud Bogotá, 7822 Fortalecimiento del aseguramiento en salud con acceso efectivo Bogotá, 7904 Implementación y fortalecimiento de la red distrital de servicios de  salud, 7828 Servicio; condiciones favorables para la salud y la vida Bogotá.</t>
  </si>
  <si>
    <t>*En el mes de septiembre se realizaron modificaciones presupuestales mediante el Acuerdos 387 y 390 del 12 y 30 de agosto de 2022 y las resoluciones 1803 y 1844 del 15 y 21 de septiembre de 2022; sin embargo, en la ejecución se evidencian modificaciones realizadas al interior de los proyectos de inversión 7785  Implementación de la arquitectura empresarial y el intercambio recíproco de información en Bogotá (Servicio de acceso y uso de Tecnologías de la Información y las Comunicaciones);7790  Fortalecimiento de la infraestructura y dotación delsector salud Bogotá y 7828  Servicio; condiciones favorables para la salud y la vida Bogotá.</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</si>
</sst>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s>
  <fonts count="46">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i/>
      <sz val="24"/>
      <color indexed="8"/>
      <name val="Calibri"/>
      <family val="2"/>
    </font>
    <font>
      <b/>
      <sz val="20"/>
      <color indexed="8"/>
      <name val="Calibri"/>
      <family val="2"/>
    </font>
    <font>
      <b/>
      <sz val="10"/>
      <name val="Arial"/>
      <family val="2"/>
    </font>
    <font>
      <sz val="10"/>
      <name val="Arial"/>
      <family val="2"/>
    </font>
    <font>
      <b/>
      <sz val="11"/>
      <name val="Calibri"/>
      <family val="2"/>
    </font>
    <font>
      <sz val="11"/>
      <name val="Calibri"/>
      <family val="2"/>
    </font>
    <font>
      <sz val="9"/>
      <name val="Tahoma"/>
      <family val="2"/>
    </font>
    <font>
      <b/>
      <sz val="9"/>
      <name val="Tahoma"/>
      <family val="2"/>
    </font>
    <font>
      <sz val="8"/>
      <name val="Segoe U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i/>
      <sz val="24"/>
      <color theme="1"/>
      <name val="Calibri"/>
      <family val="2"/>
    </font>
    <font>
      <b/>
      <sz val="20"/>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bottom style="thin"/>
    </border>
    <border>
      <left style="thin"/>
      <right style="thin"/>
      <top/>
      <bottom style="thin"/>
    </border>
    <border>
      <left style="thin"/>
      <right style="medium"/>
      <top/>
      <bottom style="thin"/>
    </border>
    <border>
      <left style="medium"/>
      <right style="thin"/>
      <top style="medium"/>
      <bottom style="thin"/>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186">
    <xf numFmtId="0" fontId="0" fillId="0" borderId="0" xfId="0" applyFont="1" applyAlignment="1">
      <alignment/>
    </xf>
    <xf numFmtId="43" fontId="0" fillId="0" borderId="0" xfId="47" applyFont="1" applyAlignment="1">
      <alignment/>
    </xf>
    <xf numFmtId="0" fontId="42" fillId="0" borderId="0" xfId="0" applyFont="1" applyAlignment="1">
      <alignment/>
    </xf>
    <xf numFmtId="0" fontId="42" fillId="14" borderId="10" xfId="0" applyFont="1" applyFill="1" applyBorder="1" applyAlignment="1">
      <alignment horizontal="center" vertical="center" wrapText="1"/>
    </xf>
    <xf numFmtId="43" fontId="42" fillId="14" borderId="10" xfId="47" applyFont="1" applyFill="1" applyBorder="1" applyAlignment="1">
      <alignment horizontal="center" vertical="center" wrapText="1"/>
    </xf>
    <xf numFmtId="43" fontId="0" fillId="0" borderId="0" xfId="47" applyFont="1" applyBorder="1" applyAlignment="1">
      <alignment/>
    </xf>
    <xf numFmtId="41" fontId="0" fillId="0" borderId="0" xfId="48" applyFont="1" applyAlignment="1">
      <alignment/>
    </xf>
    <xf numFmtId="0" fontId="0" fillId="0" borderId="0" xfId="0" applyBorder="1" applyAlignment="1">
      <alignment/>
    </xf>
    <xf numFmtId="0" fontId="0" fillId="0" borderId="0" xfId="53" applyBorder="1">
      <alignment/>
      <protection/>
    </xf>
    <xf numFmtId="0" fontId="42" fillId="0" borderId="0" xfId="53" applyFont="1" applyBorder="1">
      <alignment/>
      <protection/>
    </xf>
    <xf numFmtId="41" fontId="20" fillId="0" borderId="0" xfId="48" applyFont="1" applyBorder="1" applyAlignment="1">
      <alignment/>
    </xf>
    <xf numFmtId="41" fontId="20" fillId="0" borderId="0" xfId="49" applyFont="1" applyBorder="1" applyAlignment="1">
      <alignment/>
    </xf>
    <xf numFmtId="0" fontId="0" fillId="0" borderId="0" xfId="53" applyFont="1" applyBorder="1">
      <alignment/>
      <protection/>
    </xf>
    <xf numFmtId="41" fontId="21" fillId="0" borderId="0" xfId="48" applyFont="1" applyBorder="1" applyAlignment="1">
      <alignment/>
    </xf>
    <xf numFmtId="41" fontId="21" fillId="0" borderId="0" xfId="49" applyFont="1" applyBorder="1" applyAlignment="1">
      <alignment/>
    </xf>
    <xf numFmtId="41" fontId="0" fillId="0" borderId="0" xfId="48" applyFont="1" applyBorder="1" applyAlignment="1">
      <alignment/>
    </xf>
    <xf numFmtId="41" fontId="0" fillId="0" borderId="0" xfId="49" applyFont="1" applyBorder="1" applyAlignment="1">
      <alignment/>
    </xf>
    <xf numFmtId="41" fontId="42" fillId="14" borderId="10" xfId="48" applyFont="1" applyFill="1" applyBorder="1" applyAlignment="1">
      <alignment horizontal="center" vertical="center" wrapText="1"/>
    </xf>
    <xf numFmtId="41" fontId="20" fillId="0" borderId="0" xfId="48" applyNumberFormat="1" applyFont="1" applyBorder="1" applyAlignment="1">
      <alignment/>
    </xf>
    <xf numFmtId="41" fontId="21" fillId="0" borderId="0" xfId="48" applyNumberFormat="1" applyFont="1" applyBorder="1" applyAlignment="1">
      <alignment/>
    </xf>
    <xf numFmtId="41" fontId="0" fillId="0" borderId="0" xfId="48" applyNumberFormat="1" applyFont="1" applyBorder="1" applyAlignment="1">
      <alignment/>
    </xf>
    <xf numFmtId="41" fontId="20" fillId="0" borderId="0" xfId="49" applyNumberFormat="1" applyFont="1" applyBorder="1" applyAlignment="1">
      <alignment/>
    </xf>
    <xf numFmtId="41" fontId="21" fillId="0" borderId="0" xfId="49" applyNumberFormat="1" applyFont="1" applyBorder="1" applyAlignment="1">
      <alignment/>
    </xf>
    <xf numFmtId="41" fontId="0" fillId="0" borderId="0" xfId="49" applyNumberFormat="1" applyFont="1" applyBorder="1" applyAlignment="1">
      <alignment/>
    </xf>
    <xf numFmtId="41" fontId="0" fillId="0" borderId="0" xfId="47" applyNumberFormat="1" applyFont="1" applyBorder="1" applyAlignment="1">
      <alignment/>
    </xf>
    <xf numFmtId="41" fontId="0" fillId="0" borderId="0" xfId="0" applyNumberFormat="1" applyFont="1" applyAlignment="1">
      <alignment/>
    </xf>
    <xf numFmtId="41" fontId="22" fillId="0" borderId="0" xfId="49" applyFont="1" applyBorder="1" applyAlignment="1">
      <alignment/>
    </xf>
    <xf numFmtId="41" fontId="22" fillId="0" borderId="0" xfId="48" applyFont="1" applyBorder="1" applyAlignment="1">
      <alignment/>
    </xf>
    <xf numFmtId="41" fontId="23" fillId="0" borderId="0" xfId="49" applyFont="1" applyBorder="1" applyAlignment="1">
      <alignment/>
    </xf>
    <xf numFmtId="41" fontId="23" fillId="0" borderId="0" xfId="48" applyFont="1" applyBorder="1" applyAlignment="1">
      <alignment/>
    </xf>
    <xf numFmtId="0" fontId="0" fillId="0" borderId="0" xfId="0" applyAlignment="1">
      <alignment horizontal="left" vertical="center"/>
    </xf>
    <xf numFmtId="0" fontId="0" fillId="0" borderId="0" xfId="53" applyFont="1" applyBorder="1">
      <alignment/>
      <protection/>
    </xf>
    <xf numFmtId="41" fontId="23" fillId="0" borderId="0" xfId="49" applyFont="1" applyFill="1" applyBorder="1" applyAlignment="1">
      <alignment/>
    </xf>
    <xf numFmtId="41" fontId="0" fillId="0" borderId="0" xfId="0" applyNumberFormat="1" applyFont="1" applyFill="1" applyAlignment="1">
      <alignment/>
    </xf>
    <xf numFmtId="41" fontId="42" fillId="0" borderId="0" xfId="48" applyFont="1" applyBorder="1" applyAlignment="1">
      <alignment/>
    </xf>
    <xf numFmtId="164" fontId="0" fillId="0" borderId="0" xfId="47" applyNumberFormat="1" applyFont="1" applyAlignment="1">
      <alignment/>
    </xf>
    <xf numFmtId="0" fontId="0" fillId="0" borderId="0" xfId="0" applyFill="1" applyAlignment="1">
      <alignment/>
    </xf>
    <xf numFmtId="41" fontId="0" fillId="0" borderId="0" xfId="0" applyNumberFormat="1" applyAlignment="1">
      <alignment/>
    </xf>
    <xf numFmtId="41" fontId="42" fillId="33" borderId="0" xfId="0" applyNumberFormat="1" applyFont="1" applyFill="1" applyAlignment="1">
      <alignment/>
    </xf>
    <xf numFmtId="41" fontId="0" fillId="0" borderId="10" xfId="48" applyFont="1" applyBorder="1" applyAlignment="1">
      <alignment/>
    </xf>
    <xf numFmtId="0" fontId="0" fillId="0" borderId="0" xfId="0" applyAlignment="1">
      <alignment vertical="center"/>
    </xf>
    <xf numFmtId="0" fontId="0" fillId="0" borderId="0" xfId="0" applyAlignment="1">
      <alignment vertical="center" wrapText="1"/>
    </xf>
    <xf numFmtId="0" fontId="0" fillId="33" borderId="0" xfId="0" applyFill="1" applyAlignment="1">
      <alignment/>
    </xf>
    <xf numFmtId="41" fontId="0" fillId="0" borderId="0" xfId="48" applyFont="1" applyAlignment="1">
      <alignment vertical="center" wrapText="1"/>
    </xf>
    <xf numFmtId="41" fontId="42" fillId="0" borderId="10" xfId="48" applyFont="1" applyBorder="1" applyAlignment="1">
      <alignment horizontal="center" vertical="center" wrapText="1"/>
    </xf>
    <xf numFmtId="0" fontId="42" fillId="0" borderId="10" xfId="0" applyFont="1" applyBorder="1" applyAlignment="1">
      <alignment horizontal="center" vertical="center" wrapText="1"/>
    </xf>
    <xf numFmtId="49" fontId="42" fillId="0" borderId="10" xfId="0" applyNumberFormat="1" applyFont="1" applyBorder="1" applyAlignment="1">
      <alignment horizontal="center" vertical="center"/>
    </xf>
    <xf numFmtId="41" fontId="0" fillId="0" borderId="10" xfId="0" applyNumberFormat="1" applyBorder="1" applyAlignment="1">
      <alignment/>
    </xf>
    <xf numFmtId="41" fontId="0" fillId="0" borderId="10" xfId="49" applyNumberFormat="1" applyFont="1" applyBorder="1" applyAlignment="1">
      <alignment/>
    </xf>
    <xf numFmtId="41" fontId="23" fillId="0" borderId="10" xfId="49" applyFont="1" applyFill="1" applyBorder="1" applyAlignment="1">
      <alignment/>
    </xf>
    <xf numFmtId="41" fontId="23" fillId="0" borderId="10" xfId="49" applyFont="1" applyBorder="1" applyAlignment="1">
      <alignment/>
    </xf>
    <xf numFmtId="0" fontId="0" fillId="0" borderId="10" xfId="0" applyBorder="1" applyAlignment="1">
      <alignment/>
    </xf>
    <xf numFmtId="43" fontId="0" fillId="0" borderId="10" xfId="47" applyFont="1" applyBorder="1" applyAlignment="1">
      <alignment/>
    </xf>
    <xf numFmtId="41" fontId="42" fillId="0" borderId="10" xfId="48" applyFont="1" applyBorder="1" applyAlignment="1">
      <alignment horizontal="right"/>
    </xf>
    <xf numFmtId="41" fontId="0" fillId="0" borderId="10" xfId="49" applyFont="1" applyBorder="1" applyAlignment="1">
      <alignment/>
    </xf>
    <xf numFmtId="41" fontId="23" fillId="34" borderId="10" xfId="49" applyFont="1" applyFill="1" applyBorder="1" applyAlignment="1">
      <alignment/>
    </xf>
    <xf numFmtId="41" fontId="42" fillId="33" borderId="10" xfId="0" applyNumberFormat="1" applyFont="1" applyFill="1" applyBorder="1" applyAlignment="1">
      <alignment/>
    </xf>
    <xf numFmtId="41" fontId="0" fillId="0" borderId="10" xfId="0" applyNumberFormat="1" applyFont="1" applyBorder="1" applyAlignment="1">
      <alignment/>
    </xf>
    <xf numFmtId="0" fontId="0" fillId="0" borderId="10" xfId="53" applyBorder="1">
      <alignment/>
      <protection/>
    </xf>
    <xf numFmtId="0" fontId="42" fillId="33" borderId="10" xfId="0" applyFont="1" applyFill="1" applyBorder="1" applyAlignment="1">
      <alignment/>
    </xf>
    <xf numFmtId="0" fontId="0" fillId="33" borderId="10" xfId="53" applyFill="1" applyBorder="1">
      <alignment/>
      <protection/>
    </xf>
    <xf numFmtId="41" fontId="42" fillId="33" borderId="10" xfId="48" applyFont="1" applyFill="1" applyBorder="1" applyAlignment="1">
      <alignment horizontal="right"/>
    </xf>
    <xf numFmtId="43" fontId="0" fillId="33" borderId="0" xfId="47" applyFont="1" applyFill="1" applyAlignment="1">
      <alignment/>
    </xf>
    <xf numFmtId="41" fontId="0" fillId="33" borderId="0" xfId="0" applyNumberFormat="1" applyFill="1" applyAlignment="1">
      <alignment/>
    </xf>
    <xf numFmtId="41" fontId="0" fillId="33" borderId="10" xfId="48" applyFont="1" applyFill="1" applyBorder="1" applyAlignment="1">
      <alignment/>
    </xf>
    <xf numFmtId="0" fontId="42" fillId="0" borderId="11" xfId="0" applyFont="1" applyBorder="1" applyAlignment="1">
      <alignment vertical="center" wrapText="1"/>
    </xf>
    <xf numFmtId="41" fontId="42" fillId="0" borderId="11" xfId="48" applyFont="1" applyBorder="1" applyAlignment="1">
      <alignment horizontal="center" vertical="center" wrapText="1"/>
    </xf>
    <xf numFmtId="0" fontId="42" fillId="0" borderId="11" xfId="0" applyFont="1" applyBorder="1" applyAlignment="1">
      <alignment horizontal="center" vertical="center" wrapText="1"/>
    </xf>
    <xf numFmtId="0" fontId="42" fillId="0" borderId="12" xfId="0" applyFont="1" applyBorder="1" applyAlignment="1">
      <alignment vertical="center" wrapText="1"/>
    </xf>
    <xf numFmtId="0" fontId="42" fillId="0" borderId="13" xfId="0" applyFont="1" applyBorder="1" applyAlignment="1">
      <alignment horizontal="center" vertical="center"/>
    </xf>
    <xf numFmtId="0" fontId="0" fillId="0" borderId="14" xfId="53" applyBorder="1">
      <alignment/>
      <protection/>
    </xf>
    <xf numFmtId="41" fontId="42" fillId="0" borderId="13" xfId="0" applyNumberFormat="1" applyFont="1" applyBorder="1" applyAlignment="1">
      <alignment/>
    </xf>
    <xf numFmtId="0" fontId="0" fillId="0" borderId="14" xfId="53" applyFont="1" applyBorder="1">
      <alignment/>
      <protection/>
    </xf>
    <xf numFmtId="0" fontId="42" fillId="33" borderId="14" xfId="0" applyFont="1" applyFill="1" applyBorder="1" applyAlignment="1">
      <alignment/>
    </xf>
    <xf numFmtId="41" fontId="42" fillId="33" borderId="13" xfId="0" applyNumberFormat="1" applyFont="1" applyFill="1" applyBorder="1" applyAlignment="1">
      <alignment/>
    </xf>
    <xf numFmtId="0" fontId="42" fillId="0" borderId="15" xfId="0" applyFont="1" applyBorder="1" applyAlignment="1">
      <alignment/>
    </xf>
    <xf numFmtId="0" fontId="42" fillId="0" borderId="16" xfId="0" applyFont="1" applyBorder="1" applyAlignment="1">
      <alignment/>
    </xf>
    <xf numFmtId="41" fontId="42" fillId="0" borderId="16" xfId="0" applyNumberFormat="1" applyFont="1" applyBorder="1" applyAlignment="1">
      <alignment/>
    </xf>
    <xf numFmtId="41" fontId="0" fillId="0" borderId="16" xfId="48" applyFont="1" applyBorder="1" applyAlignment="1">
      <alignment/>
    </xf>
    <xf numFmtId="41" fontId="42" fillId="0" borderId="17" xfId="0" applyNumberFormat="1" applyFont="1" applyBorder="1" applyAlignment="1">
      <alignment/>
    </xf>
    <xf numFmtId="0" fontId="0" fillId="0" borderId="18" xfId="53" applyBorder="1">
      <alignment/>
      <protection/>
    </xf>
    <xf numFmtId="0" fontId="0" fillId="0" borderId="19" xfId="53" applyBorder="1">
      <alignment/>
      <protection/>
    </xf>
    <xf numFmtId="41" fontId="0" fillId="0" borderId="19" xfId="0" applyNumberFormat="1" applyBorder="1" applyAlignment="1">
      <alignment/>
    </xf>
    <xf numFmtId="41" fontId="0" fillId="0" borderId="19" xfId="49" applyNumberFormat="1" applyFont="1" applyBorder="1" applyAlignment="1">
      <alignment/>
    </xf>
    <xf numFmtId="41" fontId="23" fillId="0" borderId="19" xfId="49" applyFont="1" applyFill="1" applyBorder="1" applyAlignment="1">
      <alignment/>
    </xf>
    <xf numFmtId="41" fontId="23" fillId="0" borderId="19" xfId="49" applyFont="1" applyBorder="1" applyAlignment="1">
      <alignment/>
    </xf>
    <xf numFmtId="0" fontId="0" fillId="0" borderId="19" xfId="0" applyBorder="1" applyAlignment="1">
      <alignment/>
    </xf>
    <xf numFmtId="41" fontId="0" fillId="0" borderId="19" xfId="48" applyFont="1" applyBorder="1" applyAlignment="1">
      <alignment/>
    </xf>
    <xf numFmtId="43" fontId="0" fillId="0" borderId="19" xfId="47" applyFont="1" applyBorder="1" applyAlignment="1">
      <alignment/>
    </xf>
    <xf numFmtId="41" fontId="42" fillId="0" borderId="19" xfId="48" applyFont="1" applyBorder="1" applyAlignment="1">
      <alignment horizontal="center"/>
    </xf>
    <xf numFmtId="41" fontId="42" fillId="0" borderId="20" xfId="0" applyNumberFormat="1" applyFont="1" applyBorder="1" applyAlignment="1">
      <alignment/>
    </xf>
    <xf numFmtId="0" fontId="42" fillId="0" borderId="0" xfId="0" applyFont="1" applyFill="1" applyAlignment="1">
      <alignment/>
    </xf>
    <xf numFmtId="0" fontId="42" fillId="0" borderId="0" xfId="53" applyFont="1" applyFill="1" applyBorder="1">
      <alignment/>
      <protection/>
    </xf>
    <xf numFmtId="41" fontId="22" fillId="0" borderId="0" xfId="48" applyFont="1" applyFill="1" applyBorder="1" applyAlignment="1">
      <alignment/>
    </xf>
    <xf numFmtId="0" fontId="0" fillId="0" borderId="0" xfId="53" applyFill="1" applyBorder="1">
      <alignment/>
      <protection/>
    </xf>
    <xf numFmtId="41" fontId="0" fillId="0" borderId="0" xfId="48" applyFont="1" applyFill="1" applyBorder="1" applyAlignment="1">
      <alignment/>
    </xf>
    <xf numFmtId="41" fontId="23" fillId="0" borderId="0" xfId="48" applyFont="1" applyFill="1" applyBorder="1" applyAlignment="1">
      <alignment/>
    </xf>
    <xf numFmtId="0" fontId="0" fillId="0" borderId="0" xfId="53" applyFont="1" applyFill="1" applyBorder="1">
      <alignment/>
      <protection/>
    </xf>
    <xf numFmtId="41" fontId="42" fillId="0" borderId="0" xfId="48" applyFont="1" applyFill="1" applyBorder="1" applyAlignment="1">
      <alignment/>
    </xf>
    <xf numFmtId="41" fontId="42" fillId="0" borderId="0" xfId="48" applyFont="1" applyFill="1" applyAlignment="1">
      <alignment/>
    </xf>
    <xf numFmtId="41" fontId="0" fillId="0" borderId="0" xfId="48" applyFont="1" applyFill="1" applyAlignment="1">
      <alignment/>
    </xf>
    <xf numFmtId="43" fontId="0" fillId="0" borderId="0" xfId="47" applyFont="1" applyFill="1" applyAlignment="1">
      <alignment/>
    </xf>
    <xf numFmtId="0" fontId="0" fillId="0" borderId="0" xfId="0" applyFont="1" applyFill="1" applyAlignment="1">
      <alignment/>
    </xf>
    <xf numFmtId="0" fontId="42" fillId="0" borderId="0" xfId="53" applyFont="1" applyFill="1" applyBorder="1" applyAlignment="1">
      <alignment vertical="center"/>
      <protection/>
    </xf>
    <xf numFmtId="41" fontId="42" fillId="0" borderId="0" xfId="48" applyFont="1" applyFill="1" applyBorder="1" applyAlignment="1">
      <alignment vertical="center"/>
    </xf>
    <xf numFmtId="0" fontId="42" fillId="0" borderId="0" xfId="0" applyFont="1" applyFill="1" applyAlignment="1">
      <alignment vertical="center" wrapText="1"/>
    </xf>
    <xf numFmtId="41" fontId="42" fillId="0" borderId="0" xfId="48" applyFont="1" applyFill="1" applyAlignment="1">
      <alignment vertical="center"/>
    </xf>
    <xf numFmtId="0" fontId="42" fillId="0" borderId="0" xfId="0" applyFont="1" applyFill="1" applyAlignment="1">
      <alignment vertical="center"/>
    </xf>
    <xf numFmtId="0" fontId="42" fillId="0" borderId="0" xfId="0" applyFont="1" applyFill="1" applyAlignment="1">
      <alignment wrapText="1"/>
    </xf>
    <xf numFmtId="41" fontId="42" fillId="0" borderId="10" xfId="48" applyFont="1" applyFill="1" applyBorder="1" applyAlignment="1">
      <alignment vertical="center"/>
    </xf>
    <xf numFmtId="41" fontId="42" fillId="0" borderId="10" xfId="0" applyNumberFormat="1" applyFont="1" applyFill="1" applyBorder="1" applyAlignment="1">
      <alignment/>
    </xf>
    <xf numFmtId="41" fontId="0" fillId="0" borderId="10" xfId="48" applyFont="1" applyFill="1" applyBorder="1" applyAlignment="1">
      <alignment/>
    </xf>
    <xf numFmtId="41" fontId="42" fillId="0" borderId="10" xfId="48" applyFont="1" applyBorder="1" applyAlignment="1">
      <alignment horizontal="center"/>
    </xf>
    <xf numFmtId="41" fontId="42" fillId="0" borderId="10" xfId="0" applyNumberFormat="1" applyFont="1" applyBorder="1" applyAlignment="1">
      <alignment/>
    </xf>
    <xf numFmtId="0" fontId="0" fillId="0" borderId="10" xfId="53" applyFont="1" applyBorder="1">
      <alignment/>
      <protection/>
    </xf>
    <xf numFmtId="49" fontId="42" fillId="0" borderId="10" xfId="0" applyNumberFormat="1" applyFont="1" applyFill="1" applyBorder="1" applyAlignment="1">
      <alignment/>
    </xf>
    <xf numFmtId="0" fontId="42" fillId="0" borderId="10" xfId="0" applyFont="1" applyBorder="1" applyAlignment="1">
      <alignment/>
    </xf>
    <xf numFmtId="41" fontId="42" fillId="0" borderId="10" xfId="48" applyFont="1" applyFill="1" applyBorder="1" applyAlignment="1">
      <alignment/>
    </xf>
    <xf numFmtId="41" fontId="23" fillId="0" borderId="10" xfId="48" applyFont="1" applyFill="1" applyBorder="1" applyAlignment="1">
      <alignment/>
    </xf>
    <xf numFmtId="49" fontId="42" fillId="0" borderId="10" xfId="0" applyNumberFormat="1" applyFont="1" applyFill="1" applyBorder="1" applyAlignment="1">
      <alignment vertical="center" wrapText="1"/>
    </xf>
    <xf numFmtId="49" fontId="42" fillId="0" borderId="10" xfId="0" applyNumberFormat="1" applyFont="1" applyFill="1" applyBorder="1" applyAlignment="1">
      <alignment vertical="center"/>
    </xf>
    <xf numFmtId="41" fontId="42" fillId="0" borderId="0" xfId="0" applyNumberFormat="1" applyFont="1" applyAlignment="1">
      <alignment/>
    </xf>
    <xf numFmtId="41" fontId="42" fillId="0" borderId="10" xfId="48" applyFont="1" applyBorder="1" applyAlignment="1">
      <alignment/>
    </xf>
    <xf numFmtId="41" fontId="0" fillId="0" borderId="10" xfId="48" applyFont="1" applyBorder="1" applyAlignment="1">
      <alignment horizontal="right"/>
    </xf>
    <xf numFmtId="0" fontId="42" fillId="0" borderId="10" xfId="0" applyFont="1" applyFill="1" applyBorder="1" applyAlignment="1">
      <alignment/>
    </xf>
    <xf numFmtId="0" fontId="0" fillId="0" borderId="10" xfId="53" applyFill="1" applyBorder="1">
      <alignment/>
      <protection/>
    </xf>
    <xf numFmtId="41" fontId="42" fillId="0" borderId="10" xfId="48" applyFont="1" applyFill="1" applyBorder="1" applyAlignment="1">
      <alignment horizontal="right"/>
    </xf>
    <xf numFmtId="41" fontId="42" fillId="0" borderId="0" xfId="0" applyNumberFormat="1" applyFont="1" applyFill="1" applyAlignment="1">
      <alignment/>
    </xf>
    <xf numFmtId="0" fontId="42" fillId="0" borderId="10" xfId="53" applyFont="1" applyFill="1" applyBorder="1" applyAlignment="1">
      <alignment vertical="center"/>
      <protection/>
    </xf>
    <xf numFmtId="49" fontId="0" fillId="0" borderId="10" xfId="0" applyNumberFormat="1" applyFont="1" applyFill="1" applyBorder="1" applyAlignment="1">
      <alignment/>
    </xf>
    <xf numFmtId="0" fontId="0" fillId="0" borderId="10" xfId="0" applyFont="1" applyBorder="1" applyAlignment="1">
      <alignment/>
    </xf>
    <xf numFmtId="41" fontId="0" fillId="0" borderId="10" xfId="48" applyFont="1" applyFill="1" applyBorder="1" applyAlignment="1">
      <alignment/>
    </xf>
    <xf numFmtId="41" fontId="0" fillId="0" borderId="10" xfId="48" applyFont="1" applyBorder="1" applyAlignment="1">
      <alignment/>
    </xf>
    <xf numFmtId="43" fontId="0" fillId="0" borderId="10" xfId="47" applyFont="1" applyBorder="1" applyAlignment="1">
      <alignment/>
    </xf>
    <xf numFmtId="0" fontId="0" fillId="0" borderId="0" xfId="0" applyFont="1" applyAlignment="1">
      <alignment/>
    </xf>
    <xf numFmtId="41" fontId="0" fillId="0" borderId="0" xfId="48" applyFont="1" applyBorder="1" applyAlignment="1">
      <alignment/>
    </xf>
    <xf numFmtId="0" fontId="0" fillId="0" borderId="10" xfId="0" applyFont="1" applyFill="1" applyBorder="1" applyAlignment="1">
      <alignment/>
    </xf>
    <xf numFmtId="41" fontId="0" fillId="0" borderId="10" xfId="0" applyNumberFormat="1" applyFont="1" applyFill="1" applyBorder="1" applyAlignment="1">
      <alignment/>
    </xf>
    <xf numFmtId="41" fontId="0" fillId="0" borderId="0" xfId="48" applyFont="1" applyFill="1" applyBorder="1" applyAlignment="1">
      <alignment/>
    </xf>
    <xf numFmtId="41" fontId="0" fillId="0" borderId="0" xfId="48" applyFont="1" applyBorder="1" applyAlignment="1">
      <alignment horizontal="right"/>
    </xf>
    <xf numFmtId="41" fontId="42" fillId="0" borderId="0" xfId="48" applyFont="1" applyAlignment="1">
      <alignment horizontal="center" vertical="center" wrapText="1"/>
    </xf>
    <xf numFmtId="0" fontId="42" fillId="0" borderId="11" xfId="0" applyFont="1" applyBorder="1" applyAlignment="1">
      <alignment horizontal="center" vertical="center" wrapText="1"/>
    </xf>
    <xf numFmtId="0" fontId="42" fillId="0" borderId="10" xfId="0" applyFont="1" applyBorder="1" applyAlignment="1">
      <alignment horizontal="center" vertical="center" wrapText="1"/>
    </xf>
    <xf numFmtId="41" fontId="42" fillId="0" borderId="0" xfId="48" applyFont="1" applyAlignment="1">
      <alignment/>
    </xf>
    <xf numFmtId="41" fontId="0" fillId="0" borderId="0" xfId="0" applyNumberFormat="1" applyFill="1" applyAlignment="1">
      <alignment/>
    </xf>
    <xf numFmtId="41" fontId="42" fillId="0" borderId="11" xfId="48" applyFont="1" applyBorder="1" applyAlignment="1">
      <alignment horizontal="center" vertical="center" wrapText="1"/>
    </xf>
    <xf numFmtId="41" fontId="42" fillId="0" borderId="10" xfId="48" applyFont="1" applyBorder="1" applyAlignment="1">
      <alignment horizontal="center" vertical="center" wrapText="1"/>
    </xf>
    <xf numFmtId="0" fontId="0" fillId="0" borderId="0" xfId="0" applyAlignment="1">
      <alignment horizontal="left" wrapText="1"/>
    </xf>
    <xf numFmtId="41" fontId="23" fillId="0" borderId="10" xfId="48" applyFont="1" applyBorder="1" applyAlignment="1">
      <alignment/>
    </xf>
    <xf numFmtId="41" fontId="42" fillId="0" borderId="0" xfId="48" applyFont="1" applyAlignment="1">
      <alignment vertical="center"/>
    </xf>
    <xf numFmtId="41" fontId="0" fillId="0" borderId="0" xfId="0" applyNumberFormat="1" applyFill="1" applyAlignment="1">
      <alignment vertical="center"/>
    </xf>
    <xf numFmtId="41" fontId="0" fillId="0" borderId="0" xfId="48" applyFont="1" applyFill="1" applyAlignment="1">
      <alignment/>
    </xf>
    <xf numFmtId="0" fontId="0" fillId="0" borderId="0" xfId="0" applyAlignment="1">
      <alignment horizontal="left" wrapText="1"/>
    </xf>
    <xf numFmtId="41" fontId="0" fillId="0" borderId="0" xfId="48" applyFont="1" applyAlignment="1">
      <alignment vertical="center"/>
    </xf>
    <xf numFmtId="0" fontId="0" fillId="0" borderId="0" xfId="0" applyFont="1" applyBorder="1" applyAlignment="1">
      <alignment/>
    </xf>
    <xf numFmtId="0" fontId="42" fillId="0" borderId="0" xfId="0" applyFont="1" applyFill="1" applyAlignment="1">
      <alignment horizontal="center" vertical="center"/>
    </xf>
    <xf numFmtId="41" fontId="42" fillId="0" borderId="0" xfId="48" applyFont="1" applyFill="1" applyAlignment="1">
      <alignment horizontal="center" vertical="center"/>
    </xf>
    <xf numFmtId="0" fontId="0" fillId="0" borderId="0" xfId="0" applyAlignment="1">
      <alignment horizontal="center"/>
    </xf>
    <xf numFmtId="41" fontId="0" fillId="0" borderId="0" xfId="48" applyFont="1" applyAlignment="1">
      <alignment horizontal="center"/>
    </xf>
    <xf numFmtId="41" fontId="0" fillId="0" borderId="0" xfId="0" applyNumberFormat="1" applyFill="1" applyAlignment="1">
      <alignment horizontal="center" vertical="center"/>
    </xf>
    <xf numFmtId="0" fontId="0" fillId="0" borderId="0" xfId="0" applyAlignment="1">
      <alignment horizontal="center" vertical="center"/>
    </xf>
    <xf numFmtId="41" fontId="0" fillId="0" borderId="0" xfId="48" applyFont="1" applyAlignment="1">
      <alignment horizontal="center" vertical="center"/>
    </xf>
    <xf numFmtId="0" fontId="0" fillId="0" borderId="0" xfId="0" applyFill="1" applyAlignment="1">
      <alignment horizontal="center" vertical="center"/>
    </xf>
    <xf numFmtId="41" fontId="0" fillId="0" borderId="0" xfId="0" applyNumberFormat="1" applyFont="1" applyFill="1" applyBorder="1" applyAlignment="1">
      <alignment/>
    </xf>
    <xf numFmtId="0" fontId="42" fillId="0" borderId="0" xfId="0" applyFont="1" applyFill="1" applyAlignment="1">
      <alignment horizontal="left" vertical="center" wrapText="1"/>
    </xf>
    <xf numFmtId="0" fontId="0" fillId="0" borderId="0" xfId="0" applyFont="1" applyFill="1" applyBorder="1" applyAlignment="1">
      <alignment/>
    </xf>
    <xf numFmtId="0" fontId="0" fillId="0" borderId="0" xfId="0" applyFill="1" applyAlignment="1">
      <alignment horizontal="left" wrapText="1"/>
    </xf>
    <xf numFmtId="41" fontId="0" fillId="0" borderId="0" xfId="0" applyNumberFormat="1" applyFill="1" applyAlignment="1">
      <alignment horizontal="left"/>
    </xf>
    <xf numFmtId="0" fontId="42" fillId="0" borderId="11"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21" xfId="0" applyFont="1" applyBorder="1" applyAlignment="1">
      <alignment horizontal="center" vertical="center" wrapText="1"/>
    </xf>
    <xf numFmtId="0" fontId="42" fillId="0" borderId="14" xfId="0" applyFont="1" applyBorder="1" applyAlignment="1">
      <alignment horizontal="center" vertical="center" wrapText="1"/>
    </xf>
    <xf numFmtId="41" fontId="42" fillId="0" borderId="11" xfId="48" applyFont="1" applyBorder="1" applyAlignment="1">
      <alignment horizontal="center" vertical="center" wrapText="1"/>
    </xf>
    <xf numFmtId="41" fontId="42" fillId="0" borderId="10" xfId="48" applyFont="1" applyBorder="1" applyAlignment="1">
      <alignment horizontal="center" vertical="center" wrapText="1"/>
    </xf>
    <xf numFmtId="0" fontId="42" fillId="7" borderId="11" xfId="0" applyFont="1" applyFill="1" applyBorder="1" applyAlignment="1">
      <alignment horizontal="center" vertical="center" wrapText="1"/>
    </xf>
    <xf numFmtId="0" fontId="42" fillId="7" borderId="10" xfId="0" applyFont="1" applyFill="1" applyBorder="1" applyAlignment="1">
      <alignment horizontal="center" vertical="center" wrapText="1"/>
    </xf>
    <xf numFmtId="41" fontId="42" fillId="7" borderId="11" xfId="48" applyFont="1" applyFill="1" applyBorder="1" applyAlignment="1">
      <alignment horizontal="center" vertical="center" wrapText="1"/>
    </xf>
    <xf numFmtId="41" fontId="42" fillId="7" borderId="10" xfId="48" applyFont="1" applyFill="1" applyBorder="1" applyAlignment="1">
      <alignment horizontal="center" vertical="center" wrapText="1"/>
    </xf>
    <xf numFmtId="49" fontId="43" fillId="0" borderId="0" xfId="0" applyNumberFormat="1" applyFont="1" applyAlignment="1">
      <alignment horizontal="center" vertical="center"/>
    </xf>
    <xf numFmtId="49" fontId="44" fillId="0" borderId="0" xfId="0" applyNumberFormat="1" applyFont="1" applyAlignment="1">
      <alignment horizontal="center" vertical="center"/>
    </xf>
    <xf numFmtId="49" fontId="44" fillId="0" borderId="22" xfId="0" applyNumberFormat="1" applyFont="1" applyBorder="1" applyAlignment="1">
      <alignment horizontal="center" vertical="center"/>
    </xf>
    <xf numFmtId="0" fontId="0" fillId="0" borderId="0" xfId="0" applyAlignment="1">
      <alignment horizontal="left" wrapText="1"/>
    </xf>
    <xf numFmtId="0" fontId="0" fillId="0" borderId="0" xfId="0" applyAlignment="1">
      <alignment horizontal="left" vertical="center" wrapText="1"/>
    </xf>
    <xf numFmtId="49" fontId="43" fillId="0" borderId="0" xfId="0" applyNumberFormat="1" applyFont="1" applyFill="1" applyAlignment="1">
      <alignment horizontal="center" vertical="center"/>
    </xf>
    <xf numFmtId="49" fontId="44" fillId="0" borderId="0" xfId="0" applyNumberFormat="1" applyFont="1" applyFill="1" applyAlignment="1">
      <alignment horizontal="center" vertical="center"/>
    </xf>
    <xf numFmtId="49" fontId="44" fillId="0" borderId="22" xfId="0" applyNumberFormat="1"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0] 2"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customProperty" Target="../customProperty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customProperty" Target="../customProperty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customProperty" Target="../customProperty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customProperty" Target="../customProperty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customProperty" Target="../customProperty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customProperty" Target="../customProperty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F144"/>
  <sheetViews>
    <sheetView showGridLines="0" zoomScalePageLayoutView="0" workbookViewId="0" topLeftCell="A1">
      <selection activeCell="L15" sqref="L15"/>
    </sheetView>
  </sheetViews>
  <sheetFormatPr defaultColWidth="11.421875" defaultRowHeight="15"/>
  <cols>
    <col min="1" max="1" width="24.7109375" style="0" bestFit="1" customWidth="1"/>
    <col min="2" max="2" width="50.00390625" style="0" bestFit="1" customWidth="1"/>
    <col min="3" max="3" width="20.57421875" style="0" bestFit="1" customWidth="1"/>
    <col min="4" max="9" width="18.7109375" style="0" customWidth="1"/>
    <col min="10" max="24" width="11.421875" style="0" customWidth="1"/>
    <col min="25" max="25" width="19.00390625" style="6" customWidth="1"/>
    <col min="26" max="27" width="18.7109375" style="0" customWidth="1"/>
    <col min="28" max="28" width="30.421875" style="0" customWidth="1"/>
    <col min="29" max="29" width="22.00390625" style="0" bestFit="1" customWidth="1"/>
    <col min="31" max="31" width="20.421875" style="6" bestFit="1" customWidth="1"/>
    <col min="32" max="32" width="17.8515625" style="0" bestFit="1" customWidth="1"/>
  </cols>
  <sheetData>
    <row r="1" spans="1:31" s="41" customFormat="1" ht="45">
      <c r="A1" s="170" t="s">
        <v>431</v>
      </c>
      <c r="B1" s="168" t="s">
        <v>440</v>
      </c>
      <c r="C1" s="65" t="s">
        <v>432</v>
      </c>
      <c r="D1" s="168" t="s">
        <v>451</v>
      </c>
      <c r="E1" s="168" t="s">
        <v>450</v>
      </c>
      <c r="F1" s="168" t="s">
        <v>449</v>
      </c>
      <c r="G1" s="168" t="s">
        <v>448</v>
      </c>
      <c r="H1" s="168" t="s">
        <v>447</v>
      </c>
      <c r="I1" s="168" t="s">
        <v>446</v>
      </c>
      <c r="J1" s="168" t="s">
        <v>483</v>
      </c>
      <c r="K1" s="168" t="s">
        <v>436</v>
      </c>
      <c r="L1" s="168" t="s">
        <v>436</v>
      </c>
      <c r="M1" s="168" t="s">
        <v>436</v>
      </c>
      <c r="N1" s="168" t="s">
        <v>436</v>
      </c>
      <c r="O1" s="168" t="s">
        <v>436</v>
      </c>
      <c r="P1" s="168" t="s">
        <v>436</v>
      </c>
      <c r="Q1" s="168" t="s">
        <v>436</v>
      </c>
      <c r="R1" s="168" t="s">
        <v>436</v>
      </c>
      <c r="S1" s="168" t="s">
        <v>436</v>
      </c>
      <c r="T1" s="168" t="s">
        <v>436</v>
      </c>
      <c r="U1" s="168" t="s">
        <v>436</v>
      </c>
      <c r="V1" s="168" t="s">
        <v>436</v>
      </c>
      <c r="W1" s="168" t="s">
        <v>436</v>
      </c>
      <c r="X1" s="168" t="s">
        <v>436</v>
      </c>
      <c r="Y1" s="66" t="s">
        <v>435</v>
      </c>
      <c r="Z1" s="168" t="s">
        <v>442</v>
      </c>
      <c r="AA1" s="168" t="s">
        <v>441</v>
      </c>
      <c r="AB1" s="67" t="s">
        <v>444</v>
      </c>
      <c r="AC1" s="68" t="s">
        <v>437</v>
      </c>
      <c r="AE1" s="43"/>
    </row>
    <row r="2" spans="1:31" s="40" customFormat="1" ht="30">
      <c r="A2" s="171"/>
      <c r="B2" s="169"/>
      <c r="C2" s="46" t="s">
        <v>438</v>
      </c>
      <c r="D2" s="169"/>
      <c r="E2" s="169"/>
      <c r="F2" s="169"/>
      <c r="G2" s="169"/>
      <c r="H2" s="169"/>
      <c r="I2" s="169"/>
      <c r="J2" s="169"/>
      <c r="K2" s="169"/>
      <c r="L2" s="169"/>
      <c r="M2" s="169"/>
      <c r="N2" s="169"/>
      <c r="O2" s="169"/>
      <c r="P2" s="169"/>
      <c r="Q2" s="169"/>
      <c r="R2" s="169"/>
      <c r="S2" s="169"/>
      <c r="T2" s="169"/>
      <c r="U2" s="169"/>
      <c r="V2" s="169"/>
      <c r="W2" s="169"/>
      <c r="X2" s="169"/>
      <c r="Y2" s="44" t="s">
        <v>458</v>
      </c>
      <c r="Z2" s="169"/>
      <c r="AA2" s="169"/>
      <c r="AB2" s="45" t="s">
        <v>443</v>
      </c>
      <c r="AC2" s="69" t="s">
        <v>445</v>
      </c>
      <c r="AE2" s="29">
        <f>SUM(AE3:AE116)</f>
        <v>23016670000</v>
      </c>
    </row>
    <row r="3" spans="1:32" ht="15">
      <c r="A3" s="80" t="s">
        <v>165</v>
      </c>
      <c r="B3" s="81" t="s">
        <v>166</v>
      </c>
      <c r="C3" s="82">
        <v>2617517000</v>
      </c>
      <c r="D3" s="82">
        <v>0</v>
      </c>
      <c r="E3" s="83">
        <v>0</v>
      </c>
      <c r="F3" s="84">
        <v>0</v>
      </c>
      <c r="G3" s="84">
        <v>0</v>
      </c>
      <c r="H3" s="85">
        <v>0</v>
      </c>
      <c r="I3" s="82">
        <v>0</v>
      </c>
      <c r="J3" s="86"/>
      <c r="K3" s="86"/>
      <c r="L3" s="86"/>
      <c r="M3" s="86"/>
      <c r="N3" s="86"/>
      <c r="O3" s="86"/>
      <c r="P3" s="86"/>
      <c r="Q3" s="86"/>
      <c r="R3" s="86"/>
      <c r="S3" s="86"/>
      <c r="T3" s="86"/>
      <c r="U3" s="86"/>
      <c r="V3" s="86"/>
      <c r="W3" s="86"/>
      <c r="X3" s="86"/>
      <c r="Y3" s="87">
        <f>SUM(D3:X3)</f>
        <v>0</v>
      </c>
      <c r="Z3" s="88"/>
      <c r="AA3" s="88"/>
      <c r="AB3" s="89">
        <f>SUM(Z3:AA3)</f>
        <v>0</v>
      </c>
      <c r="AC3" s="90">
        <f>+Y3+C3+AB3</f>
        <v>2617517000</v>
      </c>
      <c r="AE3" s="29">
        <f>+AC3+AD3</f>
        <v>2617517000</v>
      </c>
      <c r="AF3" s="37">
        <f>+AC3-AE3</f>
        <v>0</v>
      </c>
    </row>
    <row r="4" spans="1:32" ht="15">
      <c r="A4" s="70" t="s">
        <v>167</v>
      </c>
      <c r="B4" s="58" t="s">
        <v>168</v>
      </c>
      <c r="C4" s="47">
        <v>1485000000</v>
      </c>
      <c r="D4" s="47">
        <v>0</v>
      </c>
      <c r="E4" s="48">
        <v>0</v>
      </c>
      <c r="F4" s="47">
        <v>0</v>
      </c>
      <c r="G4" s="49">
        <v>0</v>
      </c>
      <c r="H4" s="49">
        <v>0</v>
      </c>
      <c r="I4" s="47">
        <v>0</v>
      </c>
      <c r="J4" s="51"/>
      <c r="K4" s="51"/>
      <c r="L4" s="51"/>
      <c r="M4" s="51"/>
      <c r="N4" s="51"/>
      <c r="O4" s="51"/>
      <c r="P4" s="51"/>
      <c r="Q4" s="51"/>
      <c r="R4" s="51"/>
      <c r="S4" s="51"/>
      <c r="T4" s="51"/>
      <c r="U4" s="51"/>
      <c r="V4" s="51"/>
      <c r="W4" s="51"/>
      <c r="X4" s="51"/>
      <c r="Y4" s="39">
        <f aca="true" t="shared" si="0" ref="Y4:Y67">SUM(D4:X4)</f>
        <v>0</v>
      </c>
      <c r="Z4" s="52"/>
      <c r="AA4" s="52"/>
      <c r="AB4" s="53">
        <f aca="true" t="shared" si="1" ref="AB4:AB69">SUM(Z4:AA4)</f>
        <v>0</v>
      </c>
      <c r="AC4" s="71">
        <f aca="true" t="shared" si="2" ref="AC4:AC70">+Y4+C4+AB4</f>
        <v>1485000000</v>
      </c>
      <c r="AE4" s="29">
        <f aca="true" t="shared" si="3" ref="AE4:AE70">+AC4+AD4</f>
        <v>1485000000</v>
      </c>
      <c r="AF4" s="37">
        <f>+AC4-AE4</f>
        <v>0</v>
      </c>
    </row>
    <row r="5" spans="1:32" ht="15">
      <c r="A5" s="70" t="s">
        <v>169</v>
      </c>
      <c r="B5" s="58" t="s">
        <v>170</v>
      </c>
      <c r="C5" s="47">
        <v>1266000</v>
      </c>
      <c r="D5" s="47">
        <v>0</v>
      </c>
      <c r="E5" s="48">
        <v>0</v>
      </c>
      <c r="F5" s="47">
        <v>0</v>
      </c>
      <c r="G5" s="49">
        <v>0</v>
      </c>
      <c r="H5" s="49">
        <v>0</v>
      </c>
      <c r="I5" s="47">
        <v>0</v>
      </c>
      <c r="J5" s="51"/>
      <c r="K5" s="51"/>
      <c r="L5" s="51"/>
      <c r="M5" s="51"/>
      <c r="N5" s="51"/>
      <c r="O5" s="51"/>
      <c r="P5" s="51"/>
      <c r="Q5" s="51"/>
      <c r="R5" s="51"/>
      <c r="S5" s="51"/>
      <c r="T5" s="51"/>
      <c r="U5" s="51"/>
      <c r="V5" s="51"/>
      <c r="W5" s="51"/>
      <c r="X5" s="51"/>
      <c r="Y5" s="39">
        <f t="shared" si="0"/>
        <v>0</v>
      </c>
      <c r="Z5" s="52"/>
      <c r="AA5" s="52"/>
      <c r="AB5" s="53">
        <f t="shared" si="1"/>
        <v>0</v>
      </c>
      <c r="AC5" s="71">
        <f t="shared" si="2"/>
        <v>1266000</v>
      </c>
      <c r="AE5" s="29">
        <f t="shared" si="3"/>
        <v>1266000</v>
      </c>
      <c r="AF5" s="37">
        <f aca="true" t="shared" si="4" ref="AF5:AF71">+AC5-AE5</f>
        <v>0</v>
      </c>
    </row>
    <row r="6" spans="1:32" ht="15">
      <c r="A6" s="70" t="s">
        <v>171</v>
      </c>
      <c r="B6" s="58" t="s">
        <v>172</v>
      </c>
      <c r="C6" s="47">
        <v>1055000</v>
      </c>
      <c r="D6" s="47">
        <v>0</v>
      </c>
      <c r="E6" s="48">
        <v>0</v>
      </c>
      <c r="F6" s="47">
        <v>0</v>
      </c>
      <c r="G6" s="49">
        <v>0</v>
      </c>
      <c r="H6" s="49">
        <v>9000000</v>
      </c>
      <c r="I6" s="47">
        <v>0</v>
      </c>
      <c r="J6" s="51"/>
      <c r="K6" s="51"/>
      <c r="L6" s="51"/>
      <c r="M6" s="51"/>
      <c r="N6" s="51"/>
      <c r="O6" s="51"/>
      <c r="P6" s="51"/>
      <c r="Q6" s="51"/>
      <c r="R6" s="51"/>
      <c r="S6" s="51"/>
      <c r="T6" s="51"/>
      <c r="U6" s="51"/>
      <c r="V6" s="51"/>
      <c r="W6" s="51"/>
      <c r="X6" s="51"/>
      <c r="Y6" s="39">
        <f t="shared" si="0"/>
        <v>9000000</v>
      </c>
      <c r="Z6" s="52"/>
      <c r="AA6" s="52"/>
      <c r="AB6" s="53">
        <f t="shared" si="1"/>
        <v>0</v>
      </c>
      <c r="AC6" s="71">
        <f t="shared" si="2"/>
        <v>10055000</v>
      </c>
      <c r="AE6" s="29">
        <f t="shared" si="3"/>
        <v>10055000</v>
      </c>
      <c r="AF6" s="37">
        <f t="shared" si="4"/>
        <v>0</v>
      </c>
    </row>
    <row r="7" spans="1:32" ht="15">
      <c r="A7" s="70" t="s">
        <v>173</v>
      </c>
      <c r="B7" s="58" t="s">
        <v>174</v>
      </c>
      <c r="C7" s="47">
        <v>39219000</v>
      </c>
      <c r="D7" s="47">
        <v>0</v>
      </c>
      <c r="E7" s="48">
        <v>0</v>
      </c>
      <c r="F7" s="47">
        <v>0</v>
      </c>
      <c r="G7" s="49">
        <v>0</v>
      </c>
      <c r="H7" s="49">
        <v>0</v>
      </c>
      <c r="I7" s="47">
        <v>0</v>
      </c>
      <c r="J7" s="51"/>
      <c r="K7" s="51"/>
      <c r="L7" s="51"/>
      <c r="M7" s="51"/>
      <c r="N7" s="51"/>
      <c r="O7" s="51"/>
      <c r="P7" s="51"/>
      <c r="Q7" s="51"/>
      <c r="R7" s="51"/>
      <c r="S7" s="51"/>
      <c r="T7" s="51"/>
      <c r="U7" s="51"/>
      <c r="V7" s="51"/>
      <c r="W7" s="51"/>
      <c r="X7" s="51"/>
      <c r="Y7" s="39">
        <f t="shared" si="0"/>
        <v>0</v>
      </c>
      <c r="Z7" s="52"/>
      <c r="AA7" s="52"/>
      <c r="AB7" s="53">
        <f t="shared" si="1"/>
        <v>0</v>
      </c>
      <c r="AC7" s="71">
        <f t="shared" si="2"/>
        <v>39219000</v>
      </c>
      <c r="AE7" s="29">
        <f t="shared" si="3"/>
        <v>39219000</v>
      </c>
      <c r="AF7" s="37">
        <f t="shared" si="4"/>
        <v>0</v>
      </c>
    </row>
    <row r="8" spans="1:32" ht="15">
      <c r="A8" s="70" t="s">
        <v>175</v>
      </c>
      <c r="B8" s="58" t="s">
        <v>176</v>
      </c>
      <c r="C8" s="47">
        <v>1000000</v>
      </c>
      <c r="D8" s="47">
        <v>0</v>
      </c>
      <c r="E8" s="48">
        <v>0</v>
      </c>
      <c r="F8" s="47">
        <v>0</v>
      </c>
      <c r="G8" s="49">
        <v>0</v>
      </c>
      <c r="H8" s="49">
        <v>0</v>
      </c>
      <c r="I8" s="47">
        <v>0</v>
      </c>
      <c r="J8" s="51"/>
      <c r="K8" s="51"/>
      <c r="L8" s="51"/>
      <c r="M8" s="51"/>
      <c r="N8" s="51"/>
      <c r="O8" s="51"/>
      <c r="P8" s="51"/>
      <c r="Q8" s="51"/>
      <c r="R8" s="51"/>
      <c r="S8" s="51"/>
      <c r="T8" s="51"/>
      <c r="U8" s="51"/>
      <c r="V8" s="51"/>
      <c r="W8" s="51"/>
      <c r="X8" s="51"/>
      <c r="Y8" s="39">
        <f t="shared" si="0"/>
        <v>0</v>
      </c>
      <c r="Z8" s="52"/>
      <c r="AA8" s="52"/>
      <c r="AB8" s="53">
        <f t="shared" si="1"/>
        <v>0</v>
      </c>
      <c r="AC8" s="71">
        <f t="shared" si="2"/>
        <v>1000000</v>
      </c>
      <c r="AE8" s="29">
        <f t="shared" si="3"/>
        <v>1000000</v>
      </c>
      <c r="AF8" s="37">
        <f t="shared" si="4"/>
        <v>0</v>
      </c>
    </row>
    <row r="9" spans="1:32" ht="15">
      <c r="A9" s="70" t="s">
        <v>177</v>
      </c>
      <c r="B9" s="58" t="s">
        <v>178</v>
      </c>
      <c r="C9" s="47">
        <v>2764000</v>
      </c>
      <c r="D9" s="47">
        <v>0</v>
      </c>
      <c r="E9" s="48">
        <v>0</v>
      </c>
      <c r="F9" s="47">
        <v>0</v>
      </c>
      <c r="G9" s="49">
        <v>0</v>
      </c>
      <c r="H9" s="49">
        <v>78000000</v>
      </c>
      <c r="I9" s="47">
        <v>0</v>
      </c>
      <c r="J9" s="51"/>
      <c r="K9" s="51"/>
      <c r="L9" s="51"/>
      <c r="M9" s="51"/>
      <c r="N9" s="51"/>
      <c r="O9" s="51"/>
      <c r="P9" s="51"/>
      <c r="Q9" s="51"/>
      <c r="R9" s="51"/>
      <c r="S9" s="51"/>
      <c r="T9" s="51"/>
      <c r="U9" s="51"/>
      <c r="V9" s="51"/>
      <c r="W9" s="51"/>
      <c r="X9" s="51"/>
      <c r="Y9" s="39">
        <f t="shared" si="0"/>
        <v>78000000</v>
      </c>
      <c r="Z9" s="52"/>
      <c r="AA9" s="52"/>
      <c r="AB9" s="53">
        <f t="shared" si="1"/>
        <v>0</v>
      </c>
      <c r="AC9" s="71">
        <f t="shared" si="2"/>
        <v>80764000</v>
      </c>
      <c r="AE9" s="29">
        <f t="shared" si="3"/>
        <v>80764000</v>
      </c>
      <c r="AF9" s="37">
        <f t="shared" si="4"/>
        <v>0</v>
      </c>
    </row>
    <row r="10" spans="1:32" ht="15">
      <c r="A10" s="70" t="s">
        <v>179</v>
      </c>
      <c r="B10" s="58" t="s">
        <v>180</v>
      </c>
      <c r="C10" s="47">
        <v>44026000</v>
      </c>
      <c r="D10" s="47">
        <v>0</v>
      </c>
      <c r="E10" s="48">
        <v>0</v>
      </c>
      <c r="F10" s="47">
        <v>0</v>
      </c>
      <c r="G10" s="49">
        <v>0</v>
      </c>
      <c r="H10" s="49">
        <v>0</v>
      </c>
      <c r="I10" s="47">
        <v>0</v>
      </c>
      <c r="J10" s="51"/>
      <c r="K10" s="51"/>
      <c r="L10" s="51"/>
      <c r="M10" s="51"/>
      <c r="N10" s="51"/>
      <c r="O10" s="51"/>
      <c r="P10" s="51"/>
      <c r="Q10" s="51"/>
      <c r="R10" s="51"/>
      <c r="S10" s="51"/>
      <c r="T10" s="51"/>
      <c r="U10" s="51"/>
      <c r="V10" s="51"/>
      <c r="W10" s="51"/>
      <c r="X10" s="51"/>
      <c r="Y10" s="39">
        <f t="shared" si="0"/>
        <v>0</v>
      </c>
      <c r="Z10" s="52"/>
      <c r="AA10" s="52"/>
      <c r="AB10" s="53">
        <f t="shared" si="1"/>
        <v>0</v>
      </c>
      <c r="AC10" s="71">
        <f t="shared" si="2"/>
        <v>44026000</v>
      </c>
      <c r="AE10" s="29">
        <f t="shared" si="3"/>
        <v>44026000</v>
      </c>
      <c r="AF10" s="37">
        <f t="shared" si="4"/>
        <v>0</v>
      </c>
    </row>
    <row r="11" spans="1:32" ht="15">
      <c r="A11" s="70" t="s">
        <v>181</v>
      </c>
      <c r="B11" s="58" t="s">
        <v>182</v>
      </c>
      <c r="C11" s="47">
        <v>502000</v>
      </c>
      <c r="D11" s="47">
        <v>0</v>
      </c>
      <c r="E11" s="48">
        <v>0</v>
      </c>
      <c r="F11" s="47">
        <v>0</v>
      </c>
      <c r="G11" s="49">
        <v>0</v>
      </c>
      <c r="H11" s="49">
        <v>0</v>
      </c>
      <c r="I11" s="47">
        <v>0</v>
      </c>
      <c r="J11" s="51"/>
      <c r="K11" s="51"/>
      <c r="L11" s="51"/>
      <c r="M11" s="51"/>
      <c r="N11" s="51"/>
      <c r="O11" s="51"/>
      <c r="P11" s="51"/>
      <c r="Q11" s="51"/>
      <c r="R11" s="51"/>
      <c r="S11" s="51"/>
      <c r="T11" s="51"/>
      <c r="U11" s="51"/>
      <c r="V11" s="51"/>
      <c r="W11" s="51"/>
      <c r="X11" s="51"/>
      <c r="Y11" s="39">
        <f t="shared" si="0"/>
        <v>0</v>
      </c>
      <c r="Z11" s="52"/>
      <c r="AA11" s="52"/>
      <c r="AB11" s="53">
        <f t="shared" si="1"/>
        <v>0</v>
      </c>
      <c r="AC11" s="71">
        <f t="shared" si="2"/>
        <v>502000</v>
      </c>
      <c r="AE11" s="29">
        <f t="shared" si="3"/>
        <v>502000</v>
      </c>
      <c r="AF11" s="37">
        <f t="shared" si="4"/>
        <v>0</v>
      </c>
    </row>
    <row r="12" spans="1:32" ht="15">
      <c r="A12" s="70" t="s">
        <v>183</v>
      </c>
      <c r="B12" s="58" t="s">
        <v>184</v>
      </c>
      <c r="C12" s="47">
        <v>114000</v>
      </c>
      <c r="D12" s="47">
        <v>0</v>
      </c>
      <c r="E12" s="48">
        <v>0</v>
      </c>
      <c r="F12" s="47">
        <v>0</v>
      </c>
      <c r="G12" s="49">
        <v>0</v>
      </c>
      <c r="H12" s="49">
        <v>0</v>
      </c>
      <c r="I12" s="47">
        <v>0</v>
      </c>
      <c r="J12" s="51"/>
      <c r="K12" s="51"/>
      <c r="L12" s="51"/>
      <c r="M12" s="51"/>
      <c r="N12" s="51"/>
      <c r="O12" s="51"/>
      <c r="P12" s="51"/>
      <c r="Q12" s="51"/>
      <c r="R12" s="51"/>
      <c r="S12" s="51"/>
      <c r="T12" s="51"/>
      <c r="U12" s="51"/>
      <c r="V12" s="51"/>
      <c r="W12" s="51"/>
      <c r="X12" s="51"/>
      <c r="Y12" s="39">
        <f t="shared" si="0"/>
        <v>0</v>
      </c>
      <c r="Z12" s="52"/>
      <c r="AA12" s="52"/>
      <c r="AB12" s="53">
        <f t="shared" si="1"/>
        <v>0</v>
      </c>
      <c r="AC12" s="71">
        <f t="shared" si="2"/>
        <v>114000</v>
      </c>
      <c r="AE12" s="29">
        <f t="shared" si="3"/>
        <v>114000</v>
      </c>
      <c r="AF12" s="37">
        <f t="shared" si="4"/>
        <v>0</v>
      </c>
    </row>
    <row r="13" spans="1:32" ht="15">
      <c r="A13" s="70" t="s">
        <v>185</v>
      </c>
      <c r="B13" s="58" t="s">
        <v>186</v>
      </c>
      <c r="C13" s="47">
        <v>479000</v>
      </c>
      <c r="D13" s="47">
        <v>0</v>
      </c>
      <c r="E13" s="48">
        <v>0</v>
      </c>
      <c r="F13" s="47">
        <v>0</v>
      </c>
      <c r="G13" s="49">
        <v>0</v>
      </c>
      <c r="H13" s="49">
        <v>0</v>
      </c>
      <c r="I13" s="47">
        <v>0</v>
      </c>
      <c r="J13" s="51"/>
      <c r="K13" s="51"/>
      <c r="L13" s="51"/>
      <c r="M13" s="51"/>
      <c r="N13" s="51"/>
      <c r="O13" s="51"/>
      <c r="P13" s="51"/>
      <c r="Q13" s="51"/>
      <c r="R13" s="51"/>
      <c r="S13" s="51"/>
      <c r="T13" s="51"/>
      <c r="U13" s="51"/>
      <c r="V13" s="51"/>
      <c r="W13" s="51"/>
      <c r="X13" s="51"/>
      <c r="Y13" s="39">
        <f t="shared" si="0"/>
        <v>0</v>
      </c>
      <c r="Z13" s="52"/>
      <c r="AA13" s="52"/>
      <c r="AB13" s="53">
        <f t="shared" si="1"/>
        <v>0</v>
      </c>
      <c r="AC13" s="71">
        <f t="shared" si="2"/>
        <v>479000</v>
      </c>
      <c r="AE13" s="29">
        <f t="shared" si="3"/>
        <v>479000</v>
      </c>
      <c r="AF13" s="37">
        <f t="shared" si="4"/>
        <v>0</v>
      </c>
    </row>
    <row r="14" spans="1:32" ht="15">
      <c r="A14" s="70" t="s">
        <v>187</v>
      </c>
      <c r="B14" s="58" t="s">
        <v>188</v>
      </c>
      <c r="C14" s="47">
        <v>81000</v>
      </c>
      <c r="D14" s="47">
        <v>0</v>
      </c>
      <c r="E14" s="48">
        <v>0</v>
      </c>
      <c r="F14" s="47">
        <v>0</v>
      </c>
      <c r="G14" s="49">
        <v>0</v>
      </c>
      <c r="H14" s="49">
        <v>0</v>
      </c>
      <c r="I14" s="47">
        <v>0</v>
      </c>
      <c r="J14" s="51"/>
      <c r="K14" s="51"/>
      <c r="L14" s="51"/>
      <c r="M14" s="51"/>
      <c r="N14" s="51"/>
      <c r="O14" s="51"/>
      <c r="P14" s="51"/>
      <c r="Q14" s="51"/>
      <c r="R14" s="51"/>
      <c r="S14" s="51"/>
      <c r="T14" s="51"/>
      <c r="U14" s="51"/>
      <c r="V14" s="51"/>
      <c r="W14" s="51"/>
      <c r="X14" s="51"/>
      <c r="Y14" s="39">
        <f t="shared" si="0"/>
        <v>0</v>
      </c>
      <c r="Z14" s="52"/>
      <c r="AA14" s="52"/>
      <c r="AB14" s="53">
        <f t="shared" si="1"/>
        <v>0</v>
      </c>
      <c r="AC14" s="71">
        <f t="shared" si="2"/>
        <v>81000</v>
      </c>
      <c r="AE14" s="29">
        <f t="shared" si="3"/>
        <v>81000</v>
      </c>
      <c r="AF14" s="37">
        <f t="shared" si="4"/>
        <v>0</v>
      </c>
    </row>
    <row r="15" spans="1:32" ht="15">
      <c r="A15" s="70" t="s">
        <v>189</v>
      </c>
      <c r="B15" s="58" t="s">
        <v>190</v>
      </c>
      <c r="C15" s="47">
        <v>785000</v>
      </c>
      <c r="D15" s="47">
        <v>0</v>
      </c>
      <c r="E15" s="48">
        <v>0</v>
      </c>
      <c r="F15" s="47">
        <v>0</v>
      </c>
      <c r="G15" s="49">
        <v>0</v>
      </c>
      <c r="H15" s="49">
        <v>0</v>
      </c>
      <c r="I15" s="47">
        <v>0</v>
      </c>
      <c r="J15" s="51"/>
      <c r="K15" s="51"/>
      <c r="L15" s="51"/>
      <c r="M15" s="51"/>
      <c r="N15" s="51"/>
      <c r="O15" s="51"/>
      <c r="P15" s="51"/>
      <c r="Q15" s="51"/>
      <c r="R15" s="51"/>
      <c r="S15" s="51"/>
      <c r="T15" s="51"/>
      <c r="U15" s="51"/>
      <c r="V15" s="51"/>
      <c r="W15" s="51"/>
      <c r="X15" s="51"/>
      <c r="Y15" s="39">
        <f t="shared" si="0"/>
        <v>0</v>
      </c>
      <c r="Z15" s="52"/>
      <c r="AA15" s="52"/>
      <c r="AB15" s="53">
        <f t="shared" si="1"/>
        <v>0</v>
      </c>
      <c r="AC15" s="71">
        <f t="shared" si="2"/>
        <v>785000</v>
      </c>
      <c r="AE15" s="29">
        <f t="shared" si="3"/>
        <v>785000</v>
      </c>
      <c r="AF15" s="37">
        <f t="shared" si="4"/>
        <v>0</v>
      </c>
    </row>
    <row r="16" spans="1:32" ht="15">
      <c r="A16" s="70" t="s">
        <v>191</v>
      </c>
      <c r="B16" s="58" t="s">
        <v>192</v>
      </c>
      <c r="C16" s="47">
        <v>396000</v>
      </c>
      <c r="D16" s="47">
        <v>0</v>
      </c>
      <c r="E16" s="48">
        <v>0</v>
      </c>
      <c r="F16" s="47">
        <v>0</v>
      </c>
      <c r="G16" s="49">
        <v>0</v>
      </c>
      <c r="H16" s="49">
        <v>0</v>
      </c>
      <c r="I16" s="47">
        <v>0</v>
      </c>
      <c r="J16" s="51"/>
      <c r="K16" s="51"/>
      <c r="L16" s="51"/>
      <c r="M16" s="51"/>
      <c r="N16" s="51"/>
      <c r="O16" s="51"/>
      <c r="P16" s="51"/>
      <c r="Q16" s="51"/>
      <c r="R16" s="51"/>
      <c r="S16" s="51"/>
      <c r="T16" s="51"/>
      <c r="U16" s="51"/>
      <c r="V16" s="51"/>
      <c r="W16" s="51"/>
      <c r="X16" s="51"/>
      <c r="Y16" s="39">
        <f t="shared" si="0"/>
        <v>0</v>
      </c>
      <c r="Z16" s="52"/>
      <c r="AA16" s="52"/>
      <c r="AB16" s="53">
        <f t="shared" si="1"/>
        <v>0</v>
      </c>
      <c r="AC16" s="71">
        <f t="shared" si="2"/>
        <v>396000</v>
      </c>
      <c r="AE16" s="29">
        <f t="shared" si="3"/>
        <v>396000</v>
      </c>
      <c r="AF16" s="37">
        <f t="shared" si="4"/>
        <v>0</v>
      </c>
    </row>
    <row r="17" spans="1:32" ht="15">
      <c r="A17" s="70" t="s">
        <v>193</v>
      </c>
      <c r="B17" s="58" t="s">
        <v>194</v>
      </c>
      <c r="C17" s="47">
        <v>1627000</v>
      </c>
      <c r="D17" s="47">
        <v>0</v>
      </c>
      <c r="E17" s="48">
        <v>0</v>
      </c>
      <c r="F17" s="47">
        <v>0</v>
      </c>
      <c r="G17" s="49">
        <v>0</v>
      </c>
      <c r="H17" s="49">
        <v>0</v>
      </c>
      <c r="I17" s="47">
        <v>0</v>
      </c>
      <c r="J17" s="51"/>
      <c r="K17" s="51"/>
      <c r="L17" s="51"/>
      <c r="M17" s="51"/>
      <c r="N17" s="51"/>
      <c r="O17" s="51"/>
      <c r="P17" s="51"/>
      <c r="Q17" s="51"/>
      <c r="R17" s="51"/>
      <c r="S17" s="51"/>
      <c r="T17" s="51"/>
      <c r="U17" s="51"/>
      <c r="V17" s="51"/>
      <c r="W17" s="51"/>
      <c r="X17" s="51"/>
      <c r="Y17" s="39">
        <f t="shared" si="0"/>
        <v>0</v>
      </c>
      <c r="Z17" s="52"/>
      <c r="AA17" s="52"/>
      <c r="AB17" s="53">
        <f t="shared" si="1"/>
        <v>0</v>
      </c>
      <c r="AC17" s="71">
        <f t="shared" si="2"/>
        <v>1627000</v>
      </c>
      <c r="AE17" s="29">
        <f t="shared" si="3"/>
        <v>1627000</v>
      </c>
      <c r="AF17" s="37">
        <f t="shared" si="4"/>
        <v>0</v>
      </c>
    </row>
    <row r="18" spans="1:32" ht="15">
      <c r="A18" s="70" t="s">
        <v>195</v>
      </c>
      <c r="B18" s="58" t="s">
        <v>196</v>
      </c>
      <c r="C18" s="47">
        <v>864000</v>
      </c>
      <c r="D18" s="47">
        <v>0</v>
      </c>
      <c r="E18" s="48">
        <v>0</v>
      </c>
      <c r="F18" s="47">
        <v>0</v>
      </c>
      <c r="G18" s="49">
        <v>0</v>
      </c>
      <c r="H18" s="49">
        <v>0</v>
      </c>
      <c r="I18" s="47">
        <v>0</v>
      </c>
      <c r="J18" s="51"/>
      <c r="K18" s="51"/>
      <c r="L18" s="51"/>
      <c r="M18" s="51"/>
      <c r="N18" s="51"/>
      <c r="O18" s="51"/>
      <c r="P18" s="51"/>
      <c r="Q18" s="51"/>
      <c r="R18" s="51"/>
      <c r="S18" s="51"/>
      <c r="T18" s="51"/>
      <c r="U18" s="51"/>
      <c r="V18" s="51"/>
      <c r="W18" s="51"/>
      <c r="X18" s="51"/>
      <c r="Y18" s="39">
        <f t="shared" si="0"/>
        <v>0</v>
      </c>
      <c r="Z18" s="52"/>
      <c r="AA18" s="52"/>
      <c r="AB18" s="53">
        <f t="shared" si="1"/>
        <v>0</v>
      </c>
      <c r="AC18" s="71">
        <f t="shared" si="2"/>
        <v>864000</v>
      </c>
      <c r="AE18" s="29">
        <f t="shared" si="3"/>
        <v>864000</v>
      </c>
      <c r="AF18" s="37">
        <f t="shared" si="4"/>
        <v>0</v>
      </c>
    </row>
    <row r="19" spans="1:32" ht="15">
      <c r="A19" s="70" t="s">
        <v>197</v>
      </c>
      <c r="B19" s="58" t="s">
        <v>198</v>
      </c>
      <c r="C19" s="47">
        <v>630000</v>
      </c>
      <c r="D19" s="47">
        <v>0</v>
      </c>
      <c r="E19" s="48">
        <v>0</v>
      </c>
      <c r="F19" s="47">
        <v>0</v>
      </c>
      <c r="G19" s="49">
        <v>0</v>
      </c>
      <c r="H19" s="49">
        <v>0</v>
      </c>
      <c r="I19" s="47">
        <v>0</v>
      </c>
      <c r="J19" s="51"/>
      <c r="K19" s="51"/>
      <c r="L19" s="51"/>
      <c r="M19" s="51"/>
      <c r="N19" s="51"/>
      <c r="O19" s="51"/>
      <c r="P19" s="51"/>
      <c r="Q19" s="51"/>
      <c r="R19" s="51"/>
      <c r="S19" s="51"/>
      <c r="T19" s="51"/>
      <c r="U19" s="51"/>
      <c r="V19" s="51"/>
      <c r="W19" s="51"/>
      <c r="X19" s="51"/>
      <c r="Y19" s="39">
        <f t="shared" si="0"/>
        <v>0</v>
      </c>
      <c r="Z19" s="52"/>
      <c r="AA19" s="52"/>
      <c r="AB19" s="53">
        <f t="shared" si="1"/>
        <v>0</v>
      </c>
      <c r="AC19" s="71">
        <f t="shared" si="2"/>
        <v>630000</v>
      </c>
      <c r="AE19" s="29">
        <f t="shared" si="3"/>
        <v>630000</v>
      </c>
      <c r="AF19" s="37">
        <f t="shared" si="4"/>
        <v>0</v>
      </c>
    </row>
    <row r="20" spans="1:32" ht="15">
      <c r="A20" s="70" t="s">
        <v>199</v>
      </c>
      <c r="B20" s="58" t="s">
        <v>200</v>
      </c>
      <c r="C20" s="47">
        <v>247000</v>
      </c>
      <c r="D20" s="47">
        <v>0</v>
      </c>
      <c r="E20" s="48">
        <v>0</v>
      </c>
      <c r="F20" s="47">
        <v>0</v>
      </c>
      <c r="G20" s="49">
        <v>0</v>
      </c>
      <c r="H20" s="49">
        <v>0</v>
      </c>
      <c r="I20" s="47">
        <v>0</v>
      </c>
      <c r="J20" s="51"/>
      <c r="K20" s="51"/>
      <c r="L20" s="51"/>
      <c r="M20" s="51"/>
      <c r="N20" s="51"/>
      <c r="O20" s="51"/>
      <c r="P20" s="51"/>
      <c r="Q20" s="51"/>
      <c r="R20" s="51"/>
      <c r="S20" s="51"/>
      <c r="T20" s="51"/>
      <c r="U20" s="51"/>
      <c r="V20" s="51"/>
      <c r="W20" s="51"/>
      <c r="X20" s="51"/>
      <c r="Y20" s="39">
        <f t="shared" si="0"/>
        <v>0</v>
      </c>
      <c r="Z20" s="52"/>
      <c r="AA20" s="52"/>
      <c r="AB20" s="53">
        <f t="shared" si="1"/>
        <v>0</v>
      </c>
      <c r="AC20" s="71">
        <f t="shared" si="2"/>
        <v>247000</v>
      </c>
      <c r="AE20" s="29">
        <f t="shared" si="3"/>
        <v>247000</v>
      </c>
      <c r="AF20" s="37">
        <f t="shared" si="4"/>
        <v>0</v>
      </c>
    </row>
    <row r="21" spans="1:32" ht="15">
      <c r="A21" s="72" t="s">
        <v>452</v>
      </c>
      <c r="B21" s="58" t="s">
        <v>453</v>
      </c>
      <c r="C21" s="47">
        <v>0</v>
      </c>
      <c r="D21" s="47"/>
      <c r="E21" s="48"/>
      <c r="F21" s="47"/>
      <c r="G21" s="49"/>
      <c r="H21" s="49"/>
      <c r="I21" s="49">
        <v>5000000</v>
      </c>
      <c r="J21" s="51"/>
      <c r="K21" s="51"/>
      <c r="L21" s="51"/>
      <c r="M21" s="51"/>
      <c r="N21" s="51"/>
      <c r="O21" s="51"/>
      <c r="P21" s="51"/>
      <c r="Q21" s="51"/>
      <c r="R21" s="51"/>
      <c r="S21" s="51"/>
      <c r="T21" s="51"/>
      <c r="U21" s="51"/>
      <c r="V21" s="51"/>
      <c r="W21" s="51"/>
      <c r="X21" s="51"/>
      <c r="Y21" s="39">
        <f t="shared" si="0"/>
        <v>5000000</v>
      </c>
      <c r="Z21" s="52"/>
      <c r="AA21" s="52"/>
      <c r="AB21" s="53"/>
      <c r="AC21" s="71">
        <f t="shared" si="2"/>
        <v>5000000</v>
      </c>
      <c r="AE21" s="29">
        <f t="shared" si="3"/>
        <v>5000000</v>
      </c>
      <c r="AF21" s="37"/>
    </row>
    <row r="22" spans="1:32" ht="15">
      <c r="A22" s="70" t="s">
        <v>201</v>
      </c>
      <c r="B22" s="58" t="s">
        <v>202</v>
      </c>
      <c r="C22" s="47">
        <v>8184000</v>
      </c>
      <c r="D22" s="47">
        <v>0</v>
      </c>
      <c r="E22" s="48">
        <v>0</v>
      </c>
      <c r="F22" s="47">
        <v>0</v>
      </c>
      <c r="G22" s="49">
        <v>0</v>
      </c>
      <c r="H22" s="49">
        <v>0</v>
      </c>
      <c r="I22" s="49">
        <v>0</v>
      </c>
      <c r="J22" s="51"/>
      <c r="K22" s="51"/>
      <c r="L22" s="51"/>
      <c r="M22" s="51"/>
      <c r="N22" s="51"/>
      <c r="O22" s="51"/>
      <c r="P22" s="51"/>
      <c r="Q22" s="51"/>
      <c r="R22" s="51"/>
      <c r="S22" s="51"/>
      <c r="T22" s="51"/>
      <c r="U22" s="51"/>
      <c r="V22" s="51"/>
      <c r="W22" s="51"/>
      <c r="X22" s="51"/>
      <c r="Y22" s="39">
        <f t="shared" si="0"/>
        <v>0</v>
      </c>
      <c r="Z22" s="52"/>
      <c r="AA22" s="52"/>
      <c r="AB22" s="53">
        <f t="shared" si="1"/>
        <v>0</v>
      </c>
      <c r="AC22" s="71">
        <f t="shared" si="2"/>
        <v>8184000</v>
      </c>
      <c r="AE22" s="29">
        <f t="shared" si="3"/>
        <v>8184000</v>
      </c>
      <c r="AF22" s="37">
        <f t="shared" si="4"/>
        <v>0</v>
      </c>
    </row>
    <row r="23" spans="1:32" ht="15">
      <c r="A23" s="70" t="s">
        <v>203</v>
      </c>
      <c r="B23" s="58" t="s">
        <v>204</v>
      </c>
      <c r="C23" s="47">
        <v>4224000</v>
      </c>
      <c r="D23" s="47">
        <v>0</v>
      </c>
      <c r="E23" s="48">
        <v>0</v>
      </c>
      <c r="F23" s="47">
        <v>0</v>
      </c>
      <c r="G23" s="49">
        <v>0</v>
      </c>
      <c r="H23" s="49">
        <v>0</v>
      </c>
      <c r="I23" s="47">
        <v>0</v>
      </c>
      <c r="J23" s="51"/>
      <c r="K23" s="51"/>
      <c r="L23" s="51"/>
      <c r="M23" s="51"/>
      <c r="N23" s="51"/>
      <c r="O23" s="51"/>
      <c r="P23" s="51"/>
      <c r="Q23" s="51"/>
      <c r="R23" s="51"/>
      <c r="S23" s="51"/>
      <c r="T23" s="51"/>
      <c r="U23" s="51"/>
      <c r="V23" s="51"/>
      <c r="W23" s="51"/>
      <c r="X23" s="51"/>
      <c r="Y23" s="39">
        <f t="shared" si="0"/>
        <v>0</v>
      </c>
      <c r="Z23" s="52"/>
      <c r="AA23" s="52"/>
      <c r="AB23" s="53">
        <f t="shared" si="1"/>
        <v>0</v>
      </c>
      <c r="AC23" s="71">
        <f t="shared" si="2"/>
        <v>4224000</v>
      </c>
      <c r="AE23" s="29">
        <f t="shared" si="3"/>
        <v>4224000</v>
      </c>
      <c r="AF23" s="37">
        <f t="shared" si="4"/>
        <v>0</v>
      </c>
    </row>
    <row r="24" spans="1:32" ht="15">
      <c r="A24" s="70" t="s">
        <v>205</v>
      </c>
      <c r="B24" s="58" t="s">
        <v>206</v>
      </c>
      <c r="C24" s="47">
        <v>10230000</v>
      </c>
      <c r="D24" s="47">
        <v>0</v>
      </c>
      <c r="E24" s="48">
        <v>0</v>
      </c>
      <c r="F24" s="47">
        <v>0</v>
      </c>
      <c r="G24" s="49">
        <v>0</v>
      </c>
      <c r="H24" s="49">
        <v>0</v>
      </c>
      <c r="I24" s="47">
        <v>0</v>
      </c>
      <c r="J24" s="51"/>
      <c r="K24" s="51"/>
      <c r="L24" s="51"/>
      <c r="M24" s="51"/>
      <c r="N24" s="51"/>
      <c r="O24" s="51"/>
      <c r="P24" s="51"/>
      <c r="Q24" s="51"/>
      <c r="R24" s="51"/>
      <c r="S24" s="51"/>
      <c r="T24" s="51"/>
      <c r="U24" s="51"/>
      <c r="V24" s="51"/>
      <c r="W24" s="51"/>
      <c r="X24" s="51"/>
      <c r="Y24" s="39">
        <f t="shared" si="0"/>
        <v>0</v>
      </c>
      <c r="Z24" s="52"/>
      <c r="AA24" s="52"/>
      <c r="AB24" s="53">
        <f t="shared" si="1"/>
        <v>0</v>
      </c>
      <c r="AC24" s="71">
        <f t="shared" si="2"/>
        <v>10230000</v>
      </c>
      <c r="AE24" s="29">
        <f t="shared" si="3"/>
        <v>10230000</v>
      </c>
      <c r="AF24" s="37">
        <f t="shared" si="4"/>
        <v>0</v>
      </c>
    </row>
    <row r="25" spans="1:32" ht="15">
      <c r="A25" s="70" t="s">
        <v>207</v>
      </c>
      <c r="B25" s="58" t="s">
        <v>208</v>
      </c>
      <c r="C25" s="47">
        <v>24180000</v>
      </c>
      <c r="D25" s="47">
        <v>0</v>
      </c>
      <c r="E25" s="48">
        <v>0</v>
      </c>
      <c r="F25" s="47">
        <v>0</v>
      </c>
      <c r="G25" s="49">
        <v>0</v>
      </c>
      <c r="H25" s="49">
        <v>21600000</v>
      </c>
      <c r="I25" s="47">
        <v>0</v>
      </c>
      <c r="J25" s="51"/>
      <c r="K25" s="51"/>
      <c r="L25" s="51"/>
      <c r="M25" s="51"/>
      <c r="N25" s="51"/>
      <c r="O25" s="51"/>
      <c r="P25" s="51"/>
      <c r="Q25" s="51"/>
      <c r="R25" s="51"/>
      <c r="S25" s="51"/>
      <c r="T25" s="51"/>
      <c r="U25" s="51"/>
      <c r="V25" s="51"/>
      <c r="W25" s="51"/>
      <c r="X25" s="51"/>
      <c r="Y25" s="39">
        <f t="shared" si="0"/>
        <v>21600000</v>
      </c>
      <c r="Z25" s="52"/>
      <c r="AA25" s="52"/>
      <c r="AB25" s="53">
        <f t="shared" si="1"/>
        <v>0</v>
      </c>
      <c r="AC25" s="71">
        <f t="shared" si="2"/>
        <v>45780000</v>
      </c>
      <c r="AE25" s="29">
        <f t="shared" si="3"/>
        <v>45780000</v>
      </c>
      <c r="AF25" s="37">
        <f t="shared" si="4"/>
        <v>0</v>
      </c>
    </row>
    <row r="26" spans="1:32" ht="15">
      <c r="A26" s="70" t="s">
        <v>209</v>
      </c>
      <c r="B26" s="58" t="s">
        <v>208</v>
      </c>
      <c r="C26" s="47">
        <v>8640000</v>
      </c>
      <c r="D26" s="47">
        <v>0</v>
      </c>
      <c r="E26" s="48">
        <v>0</v>
      </c>
      <c r="F26" s="47">
        <v>0</v>
      </c>
      <c r="G26" s="49">
        <v>0</v>
      </c>
      <c r="H26" s="49">
        <v>38400000</v>
      </c>
      <c r="I26" s="47">
        <v>0</v>
      </c>
      <c r="J26" s="51"/>
      <c r="K26" s="51"/>
      <c r="L26" s="51"/>
      <c r="M26" s="51"/>
      <c r="N26" s="51"/>
      <c r="O26" s="51"/>
      <c r="P26" s="51"/>
      <c r="Q26" s="51"/>
      <c r="R26" s="51"/>
      <c r="S26" s="51"/>
      <c r="T26" s="51"/>
      <c r="U26" s="51"/>
      <c r="V26" s="51"/>
      <c r="W26" s="51"/>
      <c r="X26" s="51"/>
      <c r="Y26" s="39">
        <f t="shared" si="0"/>
        <v>38400000</v>
      </c>
      <c r="Z26" s="52"/>
      <c r="AA26" s="52"/>
      <c r="AB26" s="53">
        <f t="shared" si="1"/>
        <v>0</v>
      </c>
      <c r="AC26" s="71">
        <f t="shared" si="2"/>
        <v>47040000</v>
      </c>
      <c r="AE26" s="29">
        <f t="shared" si="3"/>
        <v>47040000</v>
      </c>
      <c r="AF26" s="37">
        <f t="shared" si="4"/>
        <v>0</v>
      </c>
    </row>
    <row r="27" spans="1:32" ht="15">
      <c r="A27" s="70" t="s">
        <v>210</v>
      </c>
      <c r="B27" s="58" t="s">
        <v>211</v>
      </c>
      <c r="C27" s="47">
        <v>4058000</v>
      </c>
      <c r="D27" s="47">
        <v>0</v>
      </c>
      <c r="E27" s="48">
        <v>0</v>
      </c>
      <c r="F27" s="47">
        <v>0</v>
      </c>
      <c r="G27" s="49">
        <v>0</v>
      </c>
      <c r="H27" s="49">
        <v>0</v>
      </c>
      <c r="I27" s="47">
        <v>0</v>
      </c>
      <c r="J27" s="51"/>
      <c r="K27" s="51"/>
      <c r="L27" s="51"/>
      <c r="M27" s="51"/>
      <c r="N27" s="51"/>
      <c r="O27" s="51"/>
      <c r="P27" s="51"/>
      <c r="Q27" s="51"/>
      <c r="R27" s="51"/>
      <c r="S27" s="51"/>
      <c r="T27" s="51"/>
      <c r="U27" s="51"/>
      <c r="V27" s="51"/>
      <c r="W27" s="51"/>
      <c r="X27" s="51"/>
      <c r="Y27" s="39">
        <f t="shared" si="0"/>
        <v>0</v>
      </c>
      <c r="Z27" s="52"/>
      <c r="AA27" s="52"/>
      <c r="AB27" s="53">
        <f t="shared" si="1"/>
        <v>0</v>
      </c>
      <c r="AC27" s="71">
        <f t="shared" si="2"/>
        <v>4058000</v>
      </c>
      <c r="AE27" s="29">
        <f t="shared" si="3"/>
        <v>4058000</v>
      </c>
      <c r="AF27" s="37">
        <f t="shared" si="4"/>
        <v>0</v>
      </c>
    </row>
    <row r="28" spans="1:32" ht="15">
      <c r="A28" s="70" t="s">
        <v>212</v>
      </c>
      <c r="B28" s="58" t="s">
        <v>213</v>
      </c>
      <c r="C28" s="47">
        <v>13764000</v>
      </c>
      <c r="D28" s="47">
        <v>0</v>
      </c>
      <c r="E28" s="48">
        <v>0</v>
      </c>
      <c r="F28" s="47">
        <v>0</v>
      </c>
      <c r="G28" s="49">
        <v>0</v>
      </c>
      <c r="H28" s="49">
        <v>0</v>
      </c>
      <c r="I28" s="47">
        <v>0</v>
      </c>
      <c r="J28" s="51"/>
      <c r="K28" s="51"/>
      <c r="L28" s="51"/>
      <c r="M28" s="51"/>
      <c r="N28" s="51"/>
      <c r="O28" s="51"/>
      <c r="P28" s="51"/>
      <c r="Q28" s="51"/>
      <c r="R28" s="51"/>
      <c r="S28" s="51"/>
      <c r="T28" s="51"/>
      <c r="U28" s="51"/>
      <c r="V28" s="51"/>
      <c r="W28" s="51"/>
      <c r="X28" s="51"/>
      <c r="Y28" s="39">
        <f t="shared" si="0"/>
        <v>0</v>
      </c>
      <c r="Z28" s="52"/>
      <c r="AA28" s="52"/>
      <c r="AB28" s="53">
        <f t="shared" si="1"/>
        <v>0</v>
      </c>
      <c r="AC28" s="71">
        <f t="shared" si="2"/>
        <v>13764000</v>
      </c>
      <c r="AE28" s="29">
        <f t="shared" si="3"/>
        <v>13764000</v>
      </c>
      <c r="AF28" s="37">
        <f t="shared" si="4"/>
        <v>0</v>
      </c>
    </row>
    <row r="29" spans="1:32" ht="15">
      <c r="A29" s="70" t="s">
        <v>214</v>
      </c>
      <c r="B29" s="58" t="s">
        <v>215</v>
      </c>
      <c r="C29" s="47">
        <v>8960000</v>
      </c>
      <c r="D29" s="47">
        <v>0</v>
      </c>
      <c r="E29" s="48">
        <v>0</v>
      </c>
      <c r="F29" s="47">
        <v>0</v>
      </c>
      <c r="G29" s="49">
        <v>0</v>
      </c>
      <c r="H29" s="49">
        <v>0</v>
      </c>
      <c r="I29" s="47">
        <v>0</v>
      </c>
      <c r="J29" s="51"/>
      <c r="K29" s="51"/>
      <c r="L29" s="51"/>
      <c r="M29" s="51"/>
      <c r="N29" s="51"/>
      <c r="O29" s="51"/>
      <c r="P29" s="51"/>
      <c r="Q29" s="51"/>
      <c r="R29" s="51"/>
      <c r="S29" s="51"/>
      <c r="T29" s="51"/>
      <c r="U29" s="51"/>
      <c r="V29" s="51"/>
      <c r="W29" s="51"/>
      <c r="X29" s="51"/>
      <c r="Y29" s="39">
        <f t="shared" si="0"/>
        <v>0</v>
      </c>
      <c r="Z29" s="52"/>
      <c r="AA29" s="52"/>
      <c r="AB29" s="53">
        <f t="shared" si="1"/>
        <v>0</v>
      </c>
      <c r="AC29" s="71">
        <f t="shared" si="2"/>
        <v>8960000</v>
      </c>
      <c r="AE29" s="29">
        <f t="shared" si="3"/>
        <v>8960000</v>
      </c>
      <c r="AF29" s="37">
        <f t="shared" si="4"/>
        <v>0</v>
      </c>
    </row>
    <row r="30" spans="1:32" ht="15">
      <c r="A30" s="70" t="s">
        <v>216</v>
      </c>
      <c r="B30" s="58" t="s">
        <v>217</v>
      </c>
      <c r="C30" s="47">
        <v>2335000</v>
      </c>
      <c r="D30" s="47">
        <v>0</v>
      </c>
      <c r="E30" s="48">
        <v>0</v>
      </c>
      <c r="F30" s="47">
        <v>0</v>
      </c>
      <c r="G30" s="49">
        <v>0</v>
      </c>
      <c r="H30" s="49">
        <v>0</v>
      </c>
      <c r="I30" s="47">
        <v>0</v>
      </c>
      <c r="J30" s="51"/>
      <c r="K30" s="51"/>
      <c r="L30" s="51"/>
      <c r="M30" s="51"/>
      <c r="N30" s="51"/>
      <c r="O30" s="51"/>
      <c r="P30" s="51"/>
      <c r="Q30" s="51"/>
      <c r="R30" s="51"/>
      <c r="S30" s="51"/>
      <c r="T30" s="51"/>
      <c r="U30" s="51"/>
      <c r="V30" s="51"/>
      <c r="W30" s="51"/>
      <c r="X30" s="51"/>
      <c r="Y30" s="39">
        <f t="shared" si="0"/>
        <v>0</v>
      </c>
      <c r="Z30" s="52"/>
      <c r="AA30" s="52"/>
      <c r="AB30" s="53">
        <f t="shared" si="1"/>
        <v>0</v>
      </c>
      <c r="AC30" s="71">
        <f t="shared" si="2"/>
        <v>2335000</v>
      </c>
      <c r="AE30" s="29">
        <f t="shared" si="3"/>
        <v>2335000</v>
      </c>
      <c r="AF30" s="37">
        <f t="shared" si="4"/>
        <v>0</v>
      </c>
    </row>
    <row r="31" spans="1:32" ht="15">
      <c r="A31" s="70" t="s">
        <v>218</v>
      </c>
      <c r="B31" s="58" t="s">
        <v>219</v>
      </c>
      <c r="C31" s="47">
        <v>48397000</v>
      </c>
      <c r="D31" s="47">
        <v>0</v>
      </c>
      <c r="E31" s="48">
        <v>0</v>
      </c>
      <c r="F31" s="47">
        <v>0</v>
      </c>
      <c r="G31" s="49">
        <v>0</v>
      </c>
      <c r="H31" s="49">
        <v>0</v>
      </c>
      <c r="I31" s="47">
        <v>0</v>
      </c>
      <c r="J31" s="51"/>
      <c r="K31" s="51"/>
      <c r="L31" s="51"/>
      <c r="M31" s="51"/>
      <c r="N31" s="51"/>
      <c r="O31" s="51"/>
      <c r="P31" s="51"/>
      <c r="Q31" s="51"/>
      <c r="R31" s="51"/>
      <c r="S31" s="51"/>
      <c r="T31" s="51"/>
      <c r="U31" s="51"/>
      <c r="V31" s="51"/>
      <c r="W31" s="51"/>
      <c r="X31" s="51"/>
      <c r="Y31" s="39">
        <f t="shared" si="0"/>
        <v>0</v>
      </c>
      <c r="Z31" s="52"/>
      <c r="AA31" s="52"/>
      <c r="AB31" s="53">
        <f t="shared" si="1"/>
        <v>0</v>
      </c>
      <c r="AC31" s="71">
        <f t="shared" si="2"/>
        <v>48397000</v>
      </c>
      <c r="AE31" s="29">
        <f t="shared" si="3"/>
        <v>48397000</v>
      </c>
      <c r="AF31" s="37">
        <f t="shared" si="4"/>
        <v>0</v>
      </c>
    </row>
    <row r="32" spans="1:32" ht="15">
      <c r="A32" s="70" t="s">
        <v>220</v>
      </c>
      <c r="B32" s="58" t="s">
        <v>221</v>
      </c>
      <c r="C32" s="47">
        <v>1141000</v>
      </c>
      <c r="D32" s="47">
        <v>0</v>
      </c>
      <c r="E32" s="48">
        <v>0</v>
      </c>
      <c r="F32" s="47">
        <v>0</v>
      </c>
      <c r="G32" s="49">
        <v>0</v>
      </c>
      <c r="H32" s="49">
        <v>0</v>
      </c>
      <c r="I32" s="47">
        <v>0</v>
      </c>
      <c r="J32" s="51"/>
      <c r="K32" s="51"/>
      <c r="L32" s="51"/>
      <c r="M32" s="51"/>
      <c r="N32" s="51"/>
      <c r="O32" s="51"/>
      <c r="P32" s="51"/>
      <c r="Q32" s="51"/>
      <c r="R32" s="51"/>
      <c r="S32" s="51"/>
      <c r="T32" s="51"/>
      <c r="U32" s="51"/>
      <c r="V32" s="51"/>
      <c r="W32" s="51"/>
      <c r="X32" s="51"/>
      <c r="Y32" s="39">
        <f t="shared" si="0"/>
        <v>0</v>
      </c>
      <c r="Z32" s="52"/>
      <c r="AA32" s="52"/>
      <c r="AB32" s="53">
        <f t="shared" si="1"/>
        <v>0</v>
      </c>
      <c r="AC32" s="71">
        <f t="shared" si="2"/>
        <v>1141000</v>
      </c>
      <c r="AE32" s="29">
        <f t="shared" si="3"/>
        <v>1141000</v>
      </c>
      <c r="AF32" s="37">
        <f t="shared" si="4"/>
        <v>0</v>
      </c>
    </row>
    <row r="33" spans="1:32" ht="15">
      <c r="A33" s="72" t="s">
        <v>222</v>
      </c>
      <c r="B33" s="58" t="s">
        <v>223</v>
      </c>
      <c r="C33" s="47">
        <v>13650000</v>
      </c>
      <c r="D33" s="47">
        <v>0</v>
      </c>
      <c r="E33" s="48">
        <v>0</v>
      </c>
      <c r="F33" s="47">
        <v>0</v>
      </c>
      <c r="G33" s="49">
        <v>0</v>
      </c>
      <c r="H33" s="49">
        <v>0</v>
      </c>
      <c r="I33" s="47">
        <v>0</v>
      </c>
      <c r="J33" s="51"/>
      <c r="K33" s="51"/>
      <c r="L33" s="51"/>
      <c r="M33" s="51"/>
      <c r="N33" s="51"/>
      <c r="O33" s="51"/>
      <c r="P33" s="51"/>
      <c r="Q33" s="51"/>
      <c r="R33" s="51"/>
      <c r="S33" s="51"/>
      <c r="T33" s="51"/>
      <c r="U33" s="51"/>
      <c r="V33" s="51"/>
      <c r="W33" s="51"/>
      <c r="X33" s="51"/>
      <c r="Y33" s="39">
        <f t="shared" si="0"/>
        <v>0</v>
      </c>
      <c r="Z33" s="52"/>
      <c r="AA33" s="52"/>
      <c r="AB33" s="53">
        <f t="shared" si="1"/>
        <v>0</v>
      </c>
      <c r="AC33" s="71">
        <f t="shared" si="2"/>
        <v>13650000</v>
      </c>
      <c r="AE33" s="29">
        <f t="shared" si="3"/>
        <v>13650000</v>
      </c>
      <c r="AF33" s="37">
        <f t="shared" si="4"/>
        <v>0</v>
      </c>
    </row>
    <row r="34" spans="1:32" ht="15">
      <c r="A34" s="70" t="s">
        <v>224</v>
      </c>
      <c r="B34" s="58" t="s">
        <v>225</v>
      </c>
      <c r="C34" s="47">
        <v>319000</v>
      </c>
      <c r="D34" s="47">
        <v>0</v>
      </c>
      <c r="E34" s="48">
        <v>0</v>
      </c>
      <c r="F34" s="47">
        <v>0</v>
      </c>
      <c r="G34" s="49">
        <v>0</v>
      </c>
      <c r="H34" s="49">
        <v>0</v>
      </c>
      <c r="I34" s="47">
        <v>0</v>
      </c>
      <c r="J34" s="51"/>
      <c r="K34" s="51"/>
      <c r="L34" s="51"/>
      <c r="M34" s="51"/>
      <c r="N34" s="51"/>
      <c r="O34" s="51"/>
      <c r="P34" s="51"/>
      <c r="Q34" s="51"/>
      <c r="R34" s="51"/>
      <c r="S34" s="51"/>
      <c r="T34" s="51"/>
      <c r="U34" s="51"/>
      <c r="V34" s="51"/>
      <c r="W34" s="51"/>
      <c r="X34" s="51"/>
      <c r="Y34" s="39">
        <f t="shared" si="0"/>
        <v>0</v>
      </c>
      <c r="Z34" s="52"/>
      <c r="AA34" s="52"/>
      <c r="AB34" s="53">
        <f t="shared" si="1"/>
        <v>0</v>
      </c>
      <c r="AC34" s="71">
        <f t="shared" si="2"/>
        <v>319000</v>
      </c>
      <c r="AE34" s="29">
        <f t="shared" si="3"/>
        <v>319000</v>
      </c>
      <c r="AF34" s="37">
        <f t="shared" si="4"/>
        <v>0</v>
      </c>
    </row>
    <row r="35" spans="1:32" ht="15">
      <c r="A35" s="70" t="s">
        <v>226</v>
      </c>
      <c r="B35" s="58" t="s">
        <v>227</v>
      </c>
      <c r="C35" s="47">
        <v>55467000</v>
      </c>
      <c r="D35" s="47">
        <v>0</v>
      </c>
      <c r="E35" s="48">
        <v>0</v>
      </c>
      <c r="F35" s="47">
        <v>0</v>
      </c>
      <c r="G35" s="49">
        <v>0</v>
      </c>
      <c r="H35" s="49">
        <v>0</v>
      </c>
      <c r="I35" s="47">
        <v>0</v>
      </c>
      <c r="J35" s="51"/>
      <c r="K35" s="51"/>
      <c r="L35" s="51"/>
      <c r="M35" s="51"/>
      <c r="N35" s="51"/>
      <c r="O35" s="51"/>
      <c r="P35" s="51"/>
      <c r="Q35" s="51"/>
      <c r="R35" s="51"/>
      <c r="S35" s="51"/>
      <c r="T35" s="51"/>
      <c r="U35" s="51"/>
      <c r="V35" s="51"/>
      <c r="W35" s="51"/>
      <c r="X35" s="51"/>
      <c r="Y35" s="39">
        <f t="shared" si="0"/>
        <v>0</v>
      </c>
      <c r="Z35" s="52"/>
      <c r="AA35" s="52"/>
      <c r="AB35" s="53">
        <f t="shared" si="1"/>
        <v>0</v>
      </c>
      <c r="AC35" s="71">
        <f t="shared" si="2"/>
        <v>55467000</v>
      </c>
      <c r="AE35" s="29">
        <f t="shared" si="3"/>
        <v>55467000</v>
      </c>
      <c r="AF35" s="37">
        <f t="shared" si="4"/>
        <v>0</v>
      </c>
    </row>
    <row r="36" spans="1:32" ht="15">
      <c r="A36" s="70" t="s">
        <v>228</v>
      </c>
      <c r="B36" s="58" t="s">
        <v>229</v>
      </c>
      <c r="C36" s="47">
        <v>199000</v>
      </c>
      <c r="D36" s="47">
        <v>0</v>
      </c>
      <c r="E36" s="48">
        <v>0</v>
      </c>
      <c r="F36" s="47">
        <v>0</v>
      </c>
      <c r="G36" s="49">
        <v>0</v>
      </c>
      <c r="H36" s="49">
        <v>0</v>
      </c>
      <c r="I36" s="47">
        <v>0</v>
      </c>
      <c r="J36" s="51"/>
      <c r="K36" s="51"/>
      <c r="L36" s="51"/>
      <c r="M36" s="51"/>
      <c r="N36" s="51"/>
      <c r="O36" s="51"/>
      <c r="P36" s="51"/>
      <c r="Q36" s="51"/>
      <c r="R36" s="51"/>
      <c r="S36" s="51"/>
      <c r="T36" s="51"/>
      <c r="U36" s="51"/>
      <c r="V36" s="51"/>
      <c r="W36" s="51"/>
      <c r="X36" s="51"/>
      <c r="Y36" s="39">
        <f t="shared" si="0"/>
        <v>0</v>
      </c>
      <c r="Z36" s="52"/>
      <c r="AA36" s="52"/>
      <c r="AB36" s="53">
        <f t="shared" si="1"/>
        <v>0</v>
      </c>
      <c r="AC36" s="71">
        <f t="shared" si="2"/>
        <v>199000</v>
      </c>
      <c r="AE36" s="29">
        <f t="shared" si="3"/>
        <v>199000</v>
      </c>
      <c r="AF36" s="37">
        <f t="shared" si="4"/>
        <v>0</v>
      </c>
    </row>
    <row r="37" spans="1:32" ht="15">
      <c r="A37" s="70" t="s">
        <v>230</v>
      </c>
      <c r="B37" s="58" t="s">
        <v>231</v>
      </c>
      <c r="C37" s="47">
        <v>4507000</v>
      </c>
      <c r="D37" s="47">
        <v>0</v>
      </c>
      <c r="E37" s="48">
        <v>0</v>
      </c>
      <c r="F37" s="47">
        <v>0</v>
      </c>
      <c r="G37" s="49">
        <v>0</v>
      </c>
      <c r="H37" s="49">
        <v>0</v>
      </c>
      <c r="I37" s="47">
        <v>0</v>
      </c>
      <c r="J37" s="51"/>
      <c r="K37" s="51"/>
      <c r="L37" s="51"/>
      <c r="M37" s="51"/>
      <c r="N37" s="51"/>
      <c r="O37" s="51"/>
      <c r="P37" s="51"/>
      <c r="Q37" s="51"/>
      <c r="R37" s="51"/>
      <c r="S37" s="51"/>
      <c r="T37" s="51"/>
      <c r="U37" s="51"/>
      <c r="V37" s="51"/>
      <c r="W37" s="51"/>
      <c r="X37" s="51"/>
      <c r="Y37" s="39">
        <f t="shared" si="0"/>
        <v>0</v>
      </c>
      <c r="Z37" s="52"/>
      <c r="AA37" s="52"/>
      <c r="AB37" s="53">
        <f t="shared" si="1"/>
        <v>0</v>
      </c>
      <c r="AC37" s="71">
        <f t="shared" si="2"/>
        <v>4507000</v>
      </c>
      <c r="AE37" s="29">
        <f t="shared" si="3"/>
        <v>4507000</v>
      </c>
      <c r="AF37" s="37">
        <f t="shared" si="4"/>
        <v>0</v>
      </c>
    </row>
    <row r="38" spans="1:32" ht="15">
      <c r="A38" s="70" t="s">
        <v>232</v>
      </c>
      <c r="B38" s="58" t="s">
        <v>233</v>
      </c>
      <c r="C38" s="47">
        <v>9260000</v>
      </c>
      <c r="D38" s="47">
        <v>0</v>
      </c>
      <c r="E38" s="48">
        <v>0</v>
      </c>
      <c r="F38" s="47">
        <v>0</v>
      </c>
      <c r="G38" s="49">
        <v>0</v>
      </c>
      <c r="H38" s="49">
        <v>0</v>
      </c>
      <c r="I38" s="47">
        <v>0</v>
      </c>
      <c r="J38" s="51"/>
      <c r="K38" s="51"/>
      <c r="L38" s="51"/>
      <c r="M38" s="51"/>
      <c r="N38" s="51"/>
      <c r="O38" s="51"/>
      <c r="P38" s="51"/>
      <c r="Q38" s="51"/>
      <c r="R38" s="51"/>
      <c r="S38" s="51"/>
      <c r="T38" s="51"/>
      <c r="U38" s="51"/>
      <c r="V38" s="51"/>
      <c r="W38" s="51"/>
      <c r="X38" s="51"/>
      <c r="Y38" s="39">
        <f t="shared" si="0"/>
        <v>0</v>
      </c>
      <c r="Z38" s="52"/>
      <c r="AA38" s="52"/>
      <c r="AB38" s="53">
        <f t="shared" si="1"/>
        <v>0</v>
      </c>
      <c r="AC38" s="71">
        <f t="shared" si="2"/>
        <v>9260000</v>
      </c>
      <c r="AE38" s="29">
        <f t="shared" si="3"/>
        <v>9260000</v>
      </c>
      <c r="AF38" s="37">
        <f t="shared" si="4"/>
        <v>0</v>
      </c>
    </row>
    <row r="39" spans="1:32" ht="15">
      <c r="A39" s="70" t="s">
        <v>234</v>
      </c>
      <c r="B39" s="58" t="s">
        <v>235</v>
      </c>
      <c r="C39" s="47">
        <v>2505000</v>
      </c>
      <c r="D39" s="47">
        <v>0</v>
      </c>
      <c r="E39" s="48">
        <v>0</v>
      </c>
      <c r="F39" s="47">
        <v>0</v>
      </c>
      <c r="G39" s="49">
        <v>0</v>
      </c>
      <c r="H39" s="49">
        <v>0</v>
      </c>
      <c r="I39" s="47">
        <v>0</v>
      </c>
      <c r="J39" s="51"/>
      <c r="K39" s="51"/>
      <c r="L39" s="51"/>
      <c r="M39" s="51"/>
      <c r="N39" s="51"/>
      <c r="O39" s="51"/>
      <c r="P39" s="51"/>
      <c r="Q39" s="51"/>
      <c r="R39" s="51"/>
      <c r="S39" s="51"/>
      <c r="T39" s="51"/>
      <c r="U39" s="51"/>
      <c r="V39" s="51"/>
      <c r="W39" s="51"/>
      <c r="X39" s="51"/>
      <c r="Y39" s="39">
        <f t="shared" si="0"/>
        <v>0</v>
      </c>
      <c r="Z39" s="52"/>
      <c r="AA39" s="52"/>
      <c r="AB39" s="53">
        <f t="shared" si="1"/>
        <v>0</v>
      </c>
      <c r="AC39" s="71">
        <f t="shared" si="2"/>
        <v>2505000</v>
      </c>
      <c r="AE39" s="29">
        <f t="shared" si="3"/>
        <v>2505000</v>
      </c>
      <c r="AF39" s="37">
        <f t="shared" si="4"/>
        <v>0</v>
      </c>
    </row>
    <row r="40" spans="1:32" ht="15">
      <c r="A40" s="70" t="s">
        <v>236</v>
      </c>
      <c r="B40" s="58" t="s">
        <v>237</v>
      </c>
      <c r="C40" s="47">
        <v>5043000</v>
      </c>
      <c r="D40" s="47">
        <v>0</v>
      </c>
      <c r="E40" s="48">
        <v>0</v>
      </c>
      <c r="F40" s="47">
        <v>0</v>
      </c>
      <c r="G40" s="49">
        <v>0</v>
      </c>
      <c r="H40" s="49">
        <v>0</v>
      </c>
      <c r="I40" s="47">
        <v>0</v>
      </c>
      <c r="J40" s="51"/>
      <c r="K40" s="51"/>
      <c r="L40" s="51"/>
      <c r="M40" s="51"/>
      <c r="N40" s="51"/>
      <c r="O40" s="51"/>
      <c r="P40" s="51"/>
      <c r="Q40" s="51"/>
      <c r="R40" s="51"/>
      <c r="S40" s="51"/>
      <c r="T40" s="51"/>
      <c r="U40" s="51"/>
      <c r="V40" s="51"/>
      <c r="W40" s="51"/>
      <c r="X40" s="51"/>
      <c r="Y40" s="39">
        <f t="shared" si="0"/>
        <v>0</v>
      </c>
      <c r="Z40" s="52"/>
      <c r="AA40" s="52"/>
      <c r="AB40" s="53">
        <f t="shared" si="1"/>
        <v>0</v>
      </c>
      <c r="AC40" s="71">
        <f t="shared" si="2"/>
        <v>5043000</v>
      </c>
      <c r="AE40" s="29">
        <f t="shared" si="3"/>
        <v>5043000</v>
      </c>
      <c r="AF40" s="37">
        <f t="shared" si="4"/>
        <v>0</v>
      </c>
    </row>
    <row r="41" spans="1:32" ht="15">
      <c r="A41" s="70" t="s">
        <v>238</v>
      </c>
      <c r="B41" s="58" t="s">
        <v>239</v>
      </c>
      <c r="C41" s="47">
        <v>2875000</v>
      </c>
      <c r="D41" s="47">
        <v>0</v>
      </c>
      <c r="E41" s="48">
        <v>0</v>
      </c>
      <c r="F41" s="47">
        <v>0</v>
      </c>
      <c r="G41" s="49">
        <v>0</v>
      </c>
      <c r="H41" s="49">
        <v>0</v>
      </c>
      <c r="I41" s="47">
        <v>0</v>
      </c>
      <c r="J41" s="51"/>
      <c r="K41" s="51"/>
      <c r="L41" s="51"/>
      <c r="M41" s="51"/>
      <c r="N41" s="51"/>
      <c r="O41" s="51"/>
      <c r="P41" s="51"/>
      <c r="Q41" s="51"/>
      <c r="R41" s="51"/>
      <c r="S41" s="51"/>
      <c r="T41" s="51"/>
      <c r="U41" s="51"/>
      <c r="V41" s="51"/>
      <c r="W41" s="51"/>
      <c r="X41" s="51"/>
      <c r="Y41" s="39">
        <f t="shared" si="0"/>
        <v>0</v>
      </c>
      <c r="Z41" s="52"/>
      <c r="AA41" s="52"/>
      <c r="AB41" s="53">
        <f t="shared" si="1"/>
        <v>0</v>
      </c>
      <c r="AC41" s="71">
        <f t="shared" si="2"/>
        <v>2875000</v>
      </c>
      <c r="AE41" s="29">
        <f t="shared" si="3"/>
        <v>2875000</v>
      </c>
      <c r="AF41" s="37">
        <f t="shared" si="4"/>
        <v>0</v>
      </c>
    </row>
    <row r="42" spans="1:32" ht="15">
      <c r="A42" s="70" t="s">
        <v>240</v>
      </c>
      <c r="B42" s="58" t="s">
        <v>241</v>
      </c>
      <c r="C42" s="47">
        <v>258000</v>
      </c>
      <c r="D42" s="47">
        <v>0</v>
      </c>
      <c r="E42" s="48">
        <v>0</v>
      </c>
      <c r="F42" s="47">
        <v>0</v>
      </c>
      <c r="G42" s="49">
        <v>0</v>
      </c>
      <c r="H42" s="49">
        <v>0</v>
      </c>
      <c r="I42" s="47">
        <v>0</v>
      </c>
      <c r="J42" s="51"/>
      <c r="K42" s="51"/>
      <c r="L42" s="51"/>
      <c r="M42" s="51"/>
      <c r="N42" s="51"/>
      <c r="O42" s="51"/>
      <c r="P42" s="51"/>
      <c r="Q42" s="51"/>
      <c r="R42" s="51"/>
      <c r="S42" s="51"/>
      <c r="T42" s="51"/>
      <c r="U42" s="51"/>
      <c r="V42" s="51"/>
      <c r="W42" s="51"/>
      <c r="X42" s="51"/>
      <c r="Y42" s="39">
        <f t="shared" si="0"/>
        <v>0</v>
      </c>
      <c r="Z42" s="52"/>
      <c r="AA42" s="52"/>
      <c r="AB42" s="53">
        <f t="shared" si="1"/>
        <v>0</v>
      </c>
      <c r="AC42" s="71">
        <f t="shared" si="2"/>
        <v>258000</v>
      </c>
      <c r="AE42" s="29">
        <f t="shared" si="3"/>
        <v>258000</v>
      </c>
      <c r="AF42" s="37">
        <f t="shared" si="4"/>
        <v>0</v>
      </c>
    </row>
    <row r="43" spans="1:32" ht="15">
      <c r="A43" s="70" t="s">
        <v>242</v>
      </c>
      <c r="B43" s="58" t="s">
        <v>243</v>
      </c>
      <c r="C43" s="47">
        <v>82433000</v>
      </c>
      <c r="D43" s="47">
        <v>0</v>
      </c>
      <c r="E43" s="48">
        <v>0</v>
      </c>
      <c r="F43" s="47">
        <v>0</v>
      </c>
      <c r="G43" s="49">
        <v>0</v>
      </c>
      <c r="H43" s="49">
        <v>0</v>
      </c>
      <c r="I43" s="47">
        <v>0</v>
      </c>
      <c r="J43" s="51"/>
      <c r="K43" s="51"/>
      <c r="L43" s="51"/>
      <c r="M43" s="51"/>
      <c r="N43" s="51"/>
      <c r="O43" s="51"/>
      <c r="P43" s="51"/>
      <c r="Q43" s="51"/>
      <c r="R43" s="51"/>
      <c r="S43" s="51"/>
      <c r="T43" s="51"/>
      <c r="U43" s="51"/>
      <c r="V43" s="51"/>
      <c r="W43" s="51"/>
      <c r="X43" s="51"/>
      <c r="Y43" s="39">
        <f t="shared" si="0"/>
        <v>0</v>
      </c>
      <c r="Z43" s="52"/>
      <c r="AA43" s="52"/>
      <c r="AB43" s="53">
        <f t="shared" si="1"/>
        <v>0</v>
      </c>
      <c r="AC43" s="71">
        <f t="shared" si="2"/>
        <v>82433000</v>
      </c>
      <c r="AE43" s="29">
        <f t="shared" si="3"/>
        <v>82433000</v>
      </c>
      <c r="AF43" s="37">
        <f t="shared" si="4"/>
        <v>0</v>
      </c>
    </row>
    <row r="44" spans="1:32" ht="15">
      <c r="A44" s="70" t="s">
        <v>244</v>
      </c>
      <c r="B44" s="58" t="s">
        <v>245</v>
      </c>
      <c r="C44" s="47">
        <v>15630000</v>
      </c>
      <c r="D44" s="47">
        <v>0</v>
      </c>
      <c r="E44" s="48">
        <v>0</v>
      </c>
      <c r="F44" s="47">
        <v>0</v>
      </c>
      <c r="G44" s="49">
        <v>0</v>
      </c>
      <c r="H44" s="49">
        <v>0</v>
      </c>
      <c r="I44" s="47">
        <v>0</v>
      </c>
      <c r="J44" s="51"/>
      <c r="K44" s="51"/>
      <c r="L44" s="51"/>
      <c r="M44" s="51"/>
      <c r="N44" s="51"/>
      <c r="O44" s="51"/>
      <c r="P44" s="51"/>
      <c r="Q44" s="51"/>
      <c r="R44" s="51"/>
      <c r="S44" s="51"/>
      <c r="T44" s="51"/>
      <c r="U44" s="51"/>
      <c r="V44" s="51"/>
      <c r="W44" s="51"/>
      <c r="X44" s="51"/>
      <c r="Y44" s="39">
        <f t="shared" si="0"/>
        <v>0</v>
      </c>
      <c r="Z44" s="52"/>
      <c r="AA44" s="52"/>
      <c r="AB44" s="53">
        <f t="shared" si="1"/>
        <v>0</v>
      </c>
      <c r="AC44" s="71">
        <f t="shared" si="2"/>
        <v>15630000</v>
      </c>
      <c r="AE44" s="29">
        <f t="shared" si="3"/>
        <v>15630000</v>
      </c>
      <c r="AF44" s="37">
        <f t="shared" si="4"/>
        <v>0</v>
      </c>
    </row>
    <row r="45" spans="1:32" ht="15">
      <c r="A45" s="70" t="s">
        <v>246</v>
      </c>
      <c r="B45" s="58" t="s">
        <v>247</v>
      </c>
      <c r="C45" s="47">
        <v>38000</v>
      </c>
      <c r="D45" s="47">
        <v>0</v>
      </c>
      <c r="E45" s="48">
        <v>0</v>
      </c>
      <c r="F45" s="47">
        <v>0</v>
      </c>
      <c r="G45" s="49">
        <v>0</v>
      </c>
      <c r="H45" s="49">
        <v>0</v>
      </c>
      <c r="I45" s="47">
        <v>0</v>
      </c>
      <c r="J45" s="51"/>
      <c r="K45" s="51"/>
      <c r="L45" s="51"/>
      <c r="M45" s="51"/>
      <c r="N45" s="51"/>
      <c r="O45" s="51"/>
      <c r="P45" s="51"/>
      <c r="Q45" s="51"/>
      <c r="R45" s="51"/>
      <c r="S45" s="51"/>
      <c r="T45" s="51"/>
      <c r="U45" s="51"/>
      <c r="V45" s="51"/>
      <c r="W45" s="51"/>
      <c r="X45" s="51"/>
      <c r="Y45" s="39">
        <f t="shared" si="0"/>
        <v>0</v>
      </c>
      <c r="Z45" s="52"/>
      <c r="AA45" s="52"/>
      <c r="AB45" s="53">
        <f t="shared" si="1"/>
        <v>0</v>
      </c>
      <c r="AC45" s="71">
        <f t="shared" si="2"/>
        <v>38000</v>
      </c>
      <c r="AE45" s="29">
        <f t="shared" si="3"/>
        <v>38000</v>
      </c>
      <c r="AF45" s="37">
        <f t="shared" si="4"/>
        <v>0</v>
      </c>
    </row>
    <row r="46" spans="1:32" ht="15">
      <c r="A46" s="70" t="s">
        <v>248</v>
      </c>
      <c r="B46" s="58" t="s">
        <v>249</v>
      </c>
      <c r="C46" s="47">
        <v>3176000</v>
      </c>
      <c r="D46" s="47">
        <v>0</v>
      </c>
      <c r="E46" s="48">
        <v>0</v>
      </c>
      <c r="F46" s="47">
        <v>0</v>
      </c>
      <c r="G46" s="49">
        <v>0</v>
      </c>
      <c r="H46" s="49">
        <v>0</v>
      </c>
      <c r="I46" s="47">
        <v>0</v>
      </c>
      <c r="J46" s="51"/>
      <c r="K46" s="51"/>
      <c r="L46" s="51"/>
      <c r="M46" s="51"/>
      <c r="N46" s="51"/>
      <c r="O46" s="51"/>
      <c r="P46" s="51"/>
      <c r="Q46" s="51"/>
      <c r="R46" s="51"/>
      <c r="S46" s="51"/>
      <c r="T46" s="51"/>
      <c r="U46" s="51"/>
      <c r="V46" s="51"/>
      <c r="W46" s="51"/>
      <c r="X46" s="51"/>
      <c r="Y46" s="39">
        <f t="shared" si="0"/>
        <v>0</v>
      </c>
      <c r="Z46" s="52"/>
      <c r="AA46" s="52"/>
      <c r="AB46" s="53">
        <f t="shared" si="1"/>
        <v>0</v>
      </c>
      <c r="AC46" s="71">
        <f t="shared" si="2"/>
        <v>3176000</v>
      </c>
      <c r="AE46" s="29">
        <f t="shared" si="3"/>
        <v>3176000</v>
      </c>
      <c r="AF46" s="37">
        <f t="shared" si="4"/>
        <v>0</v>
      </c>
    </row>
    <row r="47" spans="1:32" ht="15">
      <c r="A47" s="70" t="s">
        <v>250</v>
      </c>
      <c r="B47" s="58" t="s">
        <v>251</v>
      </c>
      <c r="C47" s="47">
        <v>246000</v>
      </c>
      <c r="D47" s="47">
        <v>0</v>
      </c>
      <c r="E47" s="48">
        <v>0</v>
      </c>
      <c r="F47" s="47">
        <v>0</v>
      </c>
      <c r="G47" s="49">
        <v>0</v>
      </c>
      <c r="H47" s="49">
        <v>0</v>
      </c>
      <c r="I47" s="47">
        <v>0</v>
      </c>
      <c r="J47" s="51"/>
      <c r="K47" s="51"/>
      <c r="L47" s="51"/>
      <c r="M47" s="51"/>
      <c r="N47" s="51"/>
      <c r="O47" s="51"/>
      <c r="P47" s="51"/>
      <c r="Q47" s="51"/>
      <c r="R47" s="51"/>
      <c r="S47" s="51"/>
      <c r="T47" s="51"/>
      <c r="U47" s="51"/>
      <c r="V47" s="51"/>
      <c r="W47" s="51"/>
      <c r="X47" s="51"/>
      <c r="Y47" s="39">
        <f t="shared" si="0"/>
        <v>0</v>
      </c>
      <c r="Z47" s="52"/>
      <c r="AA47" s="52"/>
      <c r="AB47" s="53">
        <f t="shared" si="1"/>
        <v>0</v>
      </c>
      <c r="AC47" s="71">
        <f t="shared" si="2"/>
        <v>246000</v>
      </c>
      <c r="AE47" s="29">
        <f t="shared" si="3"/>
        <v>246000</v>
      </c>
      <c r="AF47" s="37">
        <f t="shared" si="4"/>
        <v>0</v>
      </c>
    </row>
    <row r="48" spans="1:32" ht="15">
      <c r="A48" s="70" t="s">
        <v>252</v>
      </c>
      <c r="B48" s="58" t="s">
        <v>253</v>
      </c>
      <c r="C48" s="47">
        <v>109000</v>
      </c>
      <c r="D48" s="47">
        <v>0</v>
      </c>
      <c r="E48" s="48">
        <v>0</v>
      </c>
      <c r="F48" s="47">
        <v>0</v>
      </c>
      <c r="G48" s="49">
        <v>0</v>
      </c>
      <c r="H48" s="49">
        <v>0</v>
      </c>
      <c r="I48" s="47">
        <v>0</v>
      </c>
      <c r="J48" s="51"/>
      <c r="K48" s="51"/>
      <c r="L48" s="51"/>
      <c r="M48" s="51"/>
      <c r="N48" s="51"/>
      <c r="O48" s="51"/>
      <c r="P48" s="51"/>
      <c r="Q48" s="51"/>
      <c r="R48" s="51"/>
      <c r="S48" s="51"/>
      <c r="T48" s="51"/>
      <c r="U48" s="51"/>
      <c r="V48" s="51"/>
      <c r="W48" s="51"/>
      <c r="X48" s="51"/>
      <c r="Y48" s="39">
        <f t="shared" si="0"/>
        <v>0</v>
      </c>
      <c r="Z48" s="52"/>
      <c r="AA48" s="52"/>
      <c r="AB48" s="53">
        <f t="shared" si="1"/>
        <v>0</v>
      </c>
      <c r="AC48" s="71">
        <f t="shared" si="2"/>
        <v>109000</v>
      </c>
      <c r="AE48" s="29">
        <f t="shared" si="3"/>
        <v>109000</v>
      </c>
      <c r="AF48" s="37">
        <f t="shared" si="4"/>
        <v>0</v>
      </c>
    </row>
    <row r="49" spans="1:32" ht="15">
      <c r="A49" s="70" t="s">
        <v>254</v>
      </c>
      <c r="B49" s="58" t="s">
        <v>255</v>
      </c>
      <c r="C49" s="47">
        <v>1019000</v>
      </c>
      <c r="D49" s="47">
        <v>0</v>
      </c>
      <c r="E49" s="48">
        <v>0</v>
      </c>
      <c r="F49" s="47">
        <v>0</v>
      </c>
      <c r="G49" s="49">
        <v>0</v>
      </c>
      <c r="H49" s="49">
        <v>0</v>
      </c>
      <c r="I49" s="47">
        <v>0</v>
      </c>
      <c r="J49" s="51"/>
      <c r="K49" s="51"/>
      <c r="L49" s="51"/>
      <c r="M49" s="51"/>
      <c r="N49" s="51"/>
      <c r="O49" s="51"/>
      <c r="P49" s="51"/>
      <c r="Q49" s="51"/>
      <c r="R49" s="51"/>
      <c r="S49" s="51"/>
      <c r="T49" s="51"/>
      <c r="U49" s="51"/>
      <c r="V49" s="51"/>
      <c r="W49" s="51"/>
      <c r="X49" s="51"/>
      <c r="Y49" s="39">
        <f t="shared" si="0"/>
        <v>0</v>
      </c>
      <c r="Z49" s="52"/>
      <c r="AA49" s="52"/>
      <c r="AB49" s="53">
        <f t="shared" si="1"/>
        <v>0</v>
      </c>
      <c r="AC49" s="71">
        <f t="shared" si="2"/>
        <v>1019000</v>
      </c>
      <c r="AE49" s="29">
        <f t="shared" si="3"/>
        <v>1019000</v>
      </c>
      <c r="AF49" s="37">
        <f t="shared" si="4"/>
        <v>0</v>
      </c>
    </row>
    <row r="50" spans="1:32" ht="15">
      <c r="A50" s="70" t="s">
        <v>256</v>
      </c>
      <c r="B50" s="58" t="s">
        <v>257</v>
      </c>
      <c r="C50" s="47">
        <v>2066000</v>
      </c>
      <c r="D50" s="47">
        <v>0</v>
      </c>
      <c r="E50" s="48">
        <v>0</v>
      </c>
      <c r="F50" s="47">
        <v>0</v>
      </c>
      <c r="G50" s="49">
        <v>0</v>
      </c>
      <c r="H50" s="49">
        <v>0</v>
      </c>
      <c r="I50" s="47">
        <v>0</v>
      </c>
      <c r="J50" s="51"/>
      <c r="K50" s="51"/>
      <c r="L50" s="51"/>
      <c r="M50" s="51"/>
      <c r="N50" s="51"/>
      <c r="O50" s="51"/>
      <c r="P50" s="51"/>
      <c r="Q50" s="51"/>
      <c r="R50" s="51"/>
      <c r="S50" s="51"/>
      <c r="T50" s="51"/>
      <c r="U50" s="51"/>
      <c r="V50" s="51"/>
      <c r="W50" s="51"/>
      <c r="X50" s="51"/>
      <c r="Y50" s="39">
        <f t="shared" si="0"/>
        <v>0</v>
      </c>
      <c r="Z50" s="52"/>
      <c r="AA50" s="52"/>
      <c r="AB50" s="53">
        <f t="shared" si="1"/>
        <v>0</v>
      </c>
      <c r="AC50" s="71">
        <f t="shared" si="2"/>
        <v>2066000</v>
      </c>
      <c r="AE50" s="29">
        <f t="shared" si="3"/>
        <v>2066000</v>
      </c>
      <c r="AF50" s="37">
        <f t="shared" si="4"/>
        <v>0</v>
      </c>
    </row>
    <row r="51" spans="1:32" ht="15">
      <c r="A51" s="70" t="s">
        <v>258</v>
      </c>
      <c r="B51" s="58" t="s">
        <v>259</v>
      </c>
      <c r="C51" s="47">
        <v>4255000</v>
      </c>
      <c r="D51" s="47">
        <v>0</v>
      </c>
      <c r="E51" s="48">
        <v>0</v>
      </c>
      <c r="F51" s="47">
        <v>0</v>
      </c>
      <c r="G51" s="49">
        <v>0</v>
      </c>
      <c r="H51" s="49">
        <v>15000000</v>
      </c>
      <c r="I51" s="47">
        <v>0</v>
      </c>
      <c r="J51" s="51"/>
      <c r="K51" s="51"/>
      <c r="L51" s="51"/>
      <c r="M51" s="51"/>
      <c r="N51" s="51"/>
      <c r="O51" s="51"/>
      <c r="P51" s="51"/>
      <c r="Q51" s="51"/>
      <c r="R51" s="51"/>
      <c r="S51" s="51"/>
      <c r="T51" s="51"/>
      <c r="U51" s="51"/>
      <c r="V51" s="51"/>
      <c r="W51" s="51"/>
      <c r="X51" s="51"/>
      <c r="Y51" s="39">
        <f t="shared" si="0"/>
        <v>15000000</v>
      </c>
      <c r="Z51" s="52"/>
      <c r="AA51" s="52"/>
      <c r="AB51" s="53">
        <f t="shared" si="1"/>
        <v>0</v>
      </c>
      <c r="AC51" s="71">
        <f t="shared" si="2"/>
        <v>19255000</v>
      </c>
      <c r="AE51" s="29">
        <f t="shared" si="3"/>
        <v>19255000</v>
      </c>
      <c r="AF51" s="37">
        <f t="shared" si="4"/>
        <v>0</v>
      </c>
    </row>
    <row r="52" spans="1:32" ht="15">
      <c r="A52" s="70" t="s">
        <v>260</v>
      </c>
      <c r="B52" s="58" t="s">
        <v>261</v>
      </c>
      <c r="C52" s="47">
        <v>20817000</v>
      </c>
      <c r="D52" s="47">
        <v>0</v>
      </c>
      <c r="E52" s="48">
        <v>0</v>
      </c>
      <c r="F52" s="47">
        <v>0</v>
      </c>
      <c r="G52" s="49">
        <v>0</v>
      </c>
      <c r="H52" s="49">
        <v>0</v>
      </c>
      <c r="I52" s="47">
        <v>0</v>
      </c>
      <c r="J52" s="51"/>
      <c r="K52" s="51"/>
      <c r="L52" s="51"/>
      <c r="M52" s="51"/>
      <c r="N52" s="51"/>
      <c r="O52" s="51"/>
      <c r="P52" s="51"/>
      <c r="Q52" s="51"/>
      <c r="R52" s="51"/>
      <c r="S52" s="51"/>
      <c r="T52" s="51"/>
      <c r="U52" s="51"/>
      <c r="V52" s="51"/>
      <c r="W52" s="51"/>
      <c r="X52" s="51"/>
      <c r="Y52" s="39">
        <f t="shared" si="0"/>
        <v>0</v>
      </c>
      <c r="Z52" s="52"/>
      <c r="AA52" s="52"/>
      <c r="AB52" s="53">
        <f t="shared" si="1"/>
        <v>0</v>
      </c>
      <c r="AC52" s="71">
        <f t="shared" si="2"/>
        <v>20817000</v>
      </c>
      <c r="AE52" s="29">
        <f t="shared" si="3"/>
        <v>20817000</v>
      </c>
      <c r="AF52" s="37">
        <f t="shared" si="4"/>
        <v>0</v>
      </c>
    </row>
    <row r="53" spans="1:32" ht="15">
      <c r="A53" s="70" t="s">
        <v>262</v>
      </c>
      <c r="B53" s="58" t="s">
        <v>263</v>
      </c>
      <c r="C53" s="47">
        <v>330208000</v>
      </c>
      <c r="D53" s="47">
        <v>0</v>
      </c>
      <c r="E53" s="48">
        <v>0</v>
      </c>
      <c r="F53" s="47">
        <v>0</v>
      </c>
      <c r="G53" s="49">
        <v>0</v>
      </c>
      <c r="H53" s="49">
        <v>0</v>
      </c>
      <c r="I53" s="47">
        <v>0</v>
      </c>
      <c r="J53" s="51"/>
      <c r="K53" s="51"/>
      <c r="L53" s="51"/>
      <c r="M53" s="51"/>
      <c r="N53" s="51"/>
      <c r="O53" s="51"/>
      <c r="P53" s="51"/>
      <c r="Q53" s="51"/>
      <c r="R53" s="51"/>
      <c r="S53" s="51"/>
      <c r="T53" s="51"/>
      <c r="U53" s="51"/>
      <c r="V53" s="51"/>
      <c r="W53" s="51"/>
      <c r="X53" s="51"/>
      <c r="Y53" s="39">
        <f t="shared" si="0"/>
        <v>0</v>
      </c>
      <c r="Z53" s="52"/>
      <c r="AA53" s="52"/>
      <c r="AB53" s="53">
        <f t="shared" si="1"/>
        <v>0</v>
      </c>
      <c r="AC53" s="71">
        <f t="shared" si="2"/>
        <v>330208000</v>
      </c>
      <c r="AE53" s="29">
        <f t="shared" si="3"/>
        <v>330208000</v>
      </c>
      <c r="AF53" s="37">
        <f t="shared" si="4"/>
        <v>0</v>
      </c>
    </row>
    <row r="54" spans="1:32" ht="15">
      <c r="A54" s="72" t="s">
        <v>454</v>
      </c>
      <c r="B54" s="58" t="s">
        <v>455</v>
      </c>
      <c r="C54" s="47">
        <v>0</v>
      </c>
      <c r="D54" s="47"/>
      <c r="E54" s="48"/>
      <c r="F54" s="47"/>
      <c r="G54" s="49"/>
      <c r="H54" s="49"/>
      <c r="I54" s="49">
        <v>45000000</v>
      </c>
      <c r="J54" s="51"/>
      <c r="K54" s="51"/>
      <c r="L54" s="51"/>
      <c r="M54" s="51"/>
      <c r="N54" s="51"/>
      <c r="O54" s="51"/>
      <c r="P54" s="51"/>
      <c r="Q54" s="51"/>
      <c r="R54" s="51"/>
      <c r="S54" s="51"/>
      <c r="T54" s="51"/>
      <c r="U54" s="51"/>
      <c r="V54" s="51"/>
      <c r="W54" s="51"/>
      <c r="X54" s="51"/>
      <c r="Y54" s="39">
        <f t="shared" si="0"/>
        <v>45000000</v>
      </c>
      <c r="Z54" s="52"/>
      <c r="AA54" s="52"/>
      <c r="AB54" s="53"/>
      <c r="AC54" s="71">
        <f t="shared" si="2"/>
        <v>45000000</v>
      </c>
      <c r="AE54" s="29">
        <f t="shared" si="3"/>
        <v>45000000</v>
      </c>
      <c r="AF54" s="37"/>
    </row>
    <row r="55" spans="1:32" ht="15">
      <c r="A55" s="70" t="s">
        <v>264</v>
      </c>
      <c r="B55" s="58" t="s">
        <v>265</v>
      </c>
      <c r="C55" s="47">
        <v>818000</v>
      </c>
      <c r="D55" s="47">
        <v>0</v>
      </c>
      <c r="E55" s="48">
        <v>0</v>
      </c>
      <c r="F55" s="47">
        <v>0</v>
      </c>
      <c r="G55" s="49">
        <v>0</v>
      </c>
      <c r="H55" s="49">
        <v>0</v>
      </c>
      <c r="I55" s="47">
        <v>0</v>
      </c>
      <c r="J55" s="51"/>
      <c r="K55" s="51"/>
      <c r="L55" s="51"/>
      <c r="M55" s="51"/>
      <c r="N55" s="51"/>
      <c r="O55" s="51"/>
      <c r="P55" s="51"/>
      <c r="Q55" s="51"/>
      <c r="R55" s="51"/>
      <c r="S55" s="51"/>
      <c r="T55" s="51"/>
      <c r="U55" s="51"/>
      <c r="V55" s="51"/>
      <c r="W55" s="51"/>
      <c r="X55" s="51"/>
      <c r="Y55" s="39">
        <f t="shared" si="0"/>
        <v>0</v>
      </c>
      <c r="Z55" s="52"/>
      <c r="AA55" s="52"/>
      <c r="AB55" s="53">
        <f t="shared" si="1"/>
        <v>0</v>
      </c>
      <c r="AC55" s="71">
        <f t="shared" si="2"/>
        <v>818000</v>
      </c>
      <c r="AE55" s="29">
        <f t="shared" si="3"/>
        <v>818000</v>
      </c>
      <c r="AF55" s="37">
        <f t="shared" si="4"/>
        <v>0</v>
      </c>
    </row>
    <row r="56" spans="1:32" ht="15">
      <c r="A56" s="70" t="s">
        <v>266</v>
      </c>
      <c r="B56" s="58" t="s">
        <v>267</v>
      </c>
      <c r="C56" s="47">
        <v>559000</v>
      </c>
      <c r="D56" s="47">
        <v>0</v>
      </c>
      <c r="E56" s="48">
        <v>0</v>
      </c>
      <c r="F56" s="47">
        <v>0</v>
      </c>
      <c r="G56" s="49">
        <v>0</v>
      </c>
      <c r="H56" s="49">
        <v>0</v>
      </c>
      <c r="I56" s="47">
        <v>0</v>
      </c>
      <c r="J56" s="51"/>
      <c r="K56" s="51"/>
      <c r="L56" s="51"/>
      <c r="M56" s="51"/>
      <c r="N56" s="51"/>
      <c r="O56" s="51"/>
      <c r="P56" s="51"/>
      <c r="Q56" s="51"/>
      <c r="R56" s="51"/>
      <c r="S56" s="51"/>
      <c r="T56" s="51"/>
      <c r="U56" s="51"/>
      <c r="V56" s="51"/>
      <c r="W56" s="51"/>
      <c r="X56" s="51"/>
      <c r="Y56" s="39">
        <f t="shared" si="0"/>
        <v>0</v>
      </c>
      <c r="Z56" s="52"/>
      <c r="AA56" s="52"/>
      <c r="AB56" s="53">
        <f t="shared" si="1"/>
        <v>0</v>
      </c>
      <c r="AC56" s="71">
        <f t="shared" si="2"/>
        <v>559000</v>
      </c>
      <c r="AE56" s="29">
        <f t="shared" si="3"/>
        <v>559000</v>
      </c>
      <c r="AF56" s="37">
        <f t="shared" si="4"/>
        <v>0</v>
      </c>
    </row>
    <row r="57" spans="1:32" ht="15">
      <c r="A57" s="70" t="s">
        <v>268</v>
      </c>
      <c r="B57" s="58" t="s">
        <v>269</v>
      </c>
      <c r="C57" s="47">
        <v>6720000</v>
      </c>
      <c r="D57" s="47">
        <v>0</v>
      </c>
      <c r="E57" s="48">
        <v>0</v>
      </c>
      <c r="F57" s="47">
        <v>0</v>
      </c>
      <c r="G57" s="49">
        <v>0</v>
      </c>
      <c r="H57" s="49">
        <v>0</v>
      </c>
      <c r="I57" s="47">
        <v>0</v>
      </c>
      <c r="J57" s="51"/>
      <c r="K57" s="51"/>
      <c r="L57" s="51"/>
      <c r="M57" s="51"/>
      <c r="N57" s="51"/>
      <c r="O57" s="51"/>
      <c r="P57" s="51"/>
      <c r="Q57" s="51"/>
      <c r="R57" s="51"/>
      <c r="S57" s="51"/>
      <c r="T57" s="51"/>
      <c r="U57" s="51"/>
      <c r="V57" s="51"/>
      <c r="W57" s="51"/>
      <c r="X57" s="51"/>
      <c r="Y57" s="39">
        <f t="shared" si="0"/>
        <v>0</v>
      </c>
      <c r="Z57" s="52"/>
      <c r="AA57" s="52"/>
      <c r="AB57" s="53">
        <f t="shared" si="1"/>
        <v>0</v>
      </c>
      <c r="AC57" s="71">
        <f t="shared" si="2"/>
        <v>6720000</v>
      </c>
      <c r="AE57" s="29">
        <f t="shared" si="3"/>
        <v>6720000</v>
      </c>
      <c r="AF57" s="37">
        <f t="shared" si="4"/>
        <v>0</v>
      </c>
    </row>
    <row r="58" spans="1:32" ht="15">
      <c r="A58" s="72" t="s">
        <v>456</v>
      </c>
      <c r="B58" s="58" t="s">
        <v>457</v>
      </c>
      <c r="C58" s="47">
        <v>0</v>
      </c>
      <c r="D58" s="47"/>
      <c r="E58" s="48"/>
      <c r="F58" s="47"/>
      <c r="G58" s="49"/>
      <c r="H58" s="49"/>
      <c r="I58" s="49">
        <f>179457500+86242500</f>
        <v>265700000</v>
      </c>
      <c r="J58" s="51"/>
      <c r="K58" s="51"/>
      <c r="L58" s="51"/>
      <c r="M58" s="51"/>
      <c r="N58" s="51"/>
      <c r="O58" s="51"/>
      <c r="P58" s="51"/>
      <c r="Q58" s="51"/>
      <c r="R58" s="51"/>
      <c r="S58" s="51"/>
      <c r="T58" s="51"/>
      <c r="U58" s="51"/>
      <c r="V58" s="51"/>
      <c r="W58" s="51"/>
      <c r="X58" s="51"/>
      <c r="Y58" s="39">
        <f t="shared" si="0"/>
        <v>265700000</v>
      </c>
      <c r="Z58" s="52"/>
      <c r="AA58" s="52"/>
      <c r="AB58" s="53"/>
      <c r="AC58" s="71">
        <f t="shared" si="2"/>
        <v>265700000</v>
      </c>
      <c r="AE58" s="29">
        <f t="shared" si="3"/>
        <v>265700000</v>
      </c>
      <c r="AF58" s="37"/>
    </row>
    <row r="59" spans="1:32" ht="15">
      <c r="A59" s="70" t="s">
        <v>270</v>
      </c>
      <c r="B59" s="58" t="s">
        <v>271</v>
      </c>
      <c r="C59" s="47">
        <v>358915000</v>
      </c>
      <c r="D59" s="47">
        <v>0</v>
      </c>
      <c r="E59" s="48">
        <v>0</v>
      </c>
      <c r="F59" s="47">
        <v>0</v>
      </c>
      <c r="G59" s="49">
        <v>0</v>
      </c>
      <c r="H59" s="49">
        <v>0</v>
      </c>
      <c r="I59" s="49">
        <f>-179457500-136242500</f>
        <v>-315700000</v>
      </c>
      <c r="J59" s="51"/>
      <c r="K59" s="51"/>
      <c r="L59" s="51"/>
      <c r="M59" s="51"/>
      <c r="N59" s="51"/>
      <c r="O59" s="51"/>
      <c r="P59" s="51"/>
      <c r="Q59" s="51"/>
      <c r="R59" s="51"/>
      <c r="S59" s="51"/>
      <c r="T59" s="51"/>
      <c r="U59" s="51"/>
      <c r="V59" s="51"/>
      <c r="W59" s="51"/>
      <c r="X59" s="51"/>
      <c r="Y59" s="39">
        <f t="shared" si="0"/>
        <v>-315700000</v>
      </c>
      <c r="Z59" s="52"/>
      <c r="AA59" s="52"/>
      <c r="AB59" s="53">
        <f t="shared" si="1"/>
        <v>0</v>
      </c>
      <c r="AC59" s="71">
        <f t="shared" si="2"/>
        <v>43215000</v>
      </c>
      <c r="AE59" s="29">
        <f t="shared" si="3"/>
        <v>43215000</v>
      </c>
      <c r="AF59" s="37">
        <f t="shared" si="4"/>
        <v>0</v>
      </c>
    </row>
    <row r="60" spans="1:32" ht="15">
      <c r="A60" s="70" t="s">
        <v>272</v>
      </c>
      <c r="B60" s="58" t="s">
        <v>273</v>
      </c>
      <c r="C60" s="47">
        <v>253991000</v>
      </c>
      <c r="D60" s="47">
        <v>0</v>
      </c>
      <c r="E60" s="48">
        <v>0</v>
      </c>
      <c r="F60" s="47">
        <v>0</v>
      </c>
      <c r="G60" s="49">
        <v>0</v>
      </c>
      <c r="H60" s="49">
        <v>0</v>
      </c>
      <c r="I60" s="47">
        <v>0</v>
      </c>
      <c r="J60" s="51"/>
      <c r="K60" s="51"/>
      <c r="L60" s="51"/>
      <c r="M60" s="51"/>
      <c r="N60" s="51"/>
      <c r="O60" s="51"/>
      <c r="P60" s="51"/>
      <c r="Q60" s="51"/>
      <c r="R60" s="51"/>
      <c r="S60" s="51"/>
      <c r="T60" s="51"/>
      <c r="U60" s="51"/>
      <c r="V60" s="51"/>
      <c r="W60" s="51"/>
      <c r="X60" s="51"/>
      <c r="Y60" s="39">
        <f t="shared" si="0"/>
        <v>0</v>
      </c>
      <c r="Z60" s="52"/>
      <c r="AA60" s="52"/>
      <c r="AB60" s="53">
        <f t="shared" si="1"/>
        <v>0</v>
      </c>
      <c r="AC60" s="71">
        <f t="shared" si="2"/>
        <v>253991000</v>
      </c>
      <c r="AE60" s="29">
        <f t="shared" si="3"/>
        <v>253991000</v>
      </c>
      <c r="AF60" s="37">
        <f t="shared" si="4"/>
        <v>0</v>
      </c>
    </row>
    <row r="61" spans="1:32" ht="15">
      <c r="A61" s="70" t="s">
        <v>274</v>
      </c>
      <c r="B61" s="58" t="s">
        <v>275</v>
      </c>
      <c r="C61" s="47">
        <v>827000</v>
      </c>
      <c r="D61" s="47">
        <v>0</v>
      </c>
      <c r="E61" s="48">
        <v>0</v>
      </c>
      <c r="F61" s="47">
        <v>0</v>
      </c>
      <c r="G61" s="49">
        <v>0</v>
      </c>
      <c r="H61" s="49">
        <v>0</v>
      </c>
      <c r="I61" s="47">
        <v>0</v>
      </c>
      <c r="J61" s="51"/>
      <c r="K61" s="51"/>
      <c r="L61" s="51"/>
      <c r="M61" s="51"/>
      <c r="N61" s="51"/>
      <c r="O61" s="51"/>
      <c r="P61" s="51"/>
      <c r="Q61" s="51"/>
      <c r="R61" s="51"/>
      <c r="S61" s="51"/>
      <c r="T61" s="51"/>
      <c r="U61" s="51"/>
      <c r="V61" s="51"/>
      <c r="W61" s="51"/>
      <c r="X61" s="51"/>
      <c r="Y61" s="39">
        <f t="shared" si="0"/>
        <v>0</v>
      </c>
      <c r="Z61" s="52"/>
      <c r="AA61" s="52"/>
      <c r="AB61" s="53">
        <f t="shared" si="1"/>
        <v>0</v>
      </c>
      <c r="AC61" s="71">
        <f t="shared" si="2"/>
        <v>827000</v>
      </c>
      <c r="AE61" s="29">
        <f t="shared" si="3"/>
        <v>827000</v>
      </c>
      <c r="AF61" s="37">
        <f t="shared" si="4"/>
        <v>0</v>
      </c>
    </row>
    <row r="62" spans="1:32" ht="15">
      <c r="A62" s="70" t="s">
        <v>276</v>
      </c>
      <c r="B62" s="58" t="s">
        <v>277</v>
      </c>
      <c r="C62" s="47">
        <v>576000</v>
      </c>
      <c r="D62" s="47">
        <v>0</v>
      </c>
      <c r="E62" s="48">
        <v>0</v>
      </c>
      <c r="F62" s="47">
        <v>0</v>
      </c>
      <c r="G62" s="49">
        <v>0</v>
      </c>
      <c r="H62" s="49">
        <v>0</v>
      </c>
      <c r="I62" s="47">
        <v>0</v>
      </c>
      <c r="J62" s="51"/>
      <c r="K62" s="51"/>
      <c r="L62" s="51"/>
      <c r="M62" s="51"/>
      <c r="N62" s="51"/>
      <c r="O62" s="51"/>
      <c r="P62" s="51"/>
      <c r="Q62" s="51"/>
      <c r="R62" s="51"/>
      <c r="S62" s="51"/>
      <c r="T62" s="51"/>
      <c r="U62" s="51"/>
      <c r="V62" s="51"/>
      <c r="W62" s="51"/>
      <c r="X62" s="51"/>
      <c r="Y62" s="39">
        <f t="shared" si="0"/>
        <v>0</v>
      </c>
      <c r="Z62" s="52"/>
      <c r="AA62" s="52"/>
      <c r="AB62" s="53">
        <f t="shared" si="1"/>
        <v>0</v>
      </c>
      <c r="AC62" s="71">
        <f t="shared" si="2"/>
        <v>576000</v>
      </c>
      <c r="AE62" s="29">
        <f t="shared" si="3"/>
        <v>576000</v>
      </c>
      <c r="AF62" s="37">
        <f t="shared" si="4"/>
        <v>0</v>
      </c>
    </row>
    <row r="63" spans="1:32" ht="15">
      <c r="A63" s="70" t="s">
        <v>278</v>
      </c>
      <c r="B63" s="58" t="s">
        <v>279</v>
      </c>
      <c r="C63" s="47">
        <v>24000</v>
      </c>
      <c r="D63" s="47">
        <v>0</v>
      </c>
      <c r="E63" s="48">
        <v>0</v>
      </c>
      <c r="F63" s="47">
        <v>0</v>
      </c>
      <c r="G63" s="49">
        <v>0</v>
      </c>
      <c r="H63" s="49">
        <v>0</v>
      </c>
      <c r="I63" s="47">
        <v>0</v>
      </c>
      <c r="J63" s="51"/>
      <c r="K63" s="51"/>
      <c r="L63" s="51"/>
      <c r="M63" s="51"/>
      <c r="N63" s="51"/>
      <c r="O63" s="51"/>
      <c r="P63" s="51"/>
      <c r="Q63" s="51"/>
      <c r="R63" s="51"/>
      <c r="S63" s="51"/>
      <c r="T63" s="51"/>
      <c r="U63" s="51"/>
      <c r="V63" s="51"/>
      <c r="W63" s="51"/>
      <c r="X63" s="51"/>
      <c r="Y63" s="39">
        <f t="shared" si="0"/>
        <v>0</v>
      </c>
      <c r="Z63" s="52"/>
      <c r="AA63" s="52"/>
      <c r="AB63" s="53">
        <f t="shared" si="1"/>
        <v>0</v>
      </c>
      <c r="AC63" s="71">
        <f t="shared" si="2"/>
        <v>24000</v>
      </c>
      <c r="AE63" s="29">
        <f t="shared" si="3"/>
        <v>24000</v>
      </c>
      <c r="AF63" s="37">
        <f t="shared" si="4"/>
        <v>0</v>
      </c>
    </row>
    <row r="64" spans="1:32" ht="15">
      <c r="A64" s="70" t="s">
        <v>280</v>
      </c>
      <c r="B64" s="58" t="s">
        <v>281</v>
      </c>
      <c r="C64" s="47">
        <v>687000</v>
      </c>
      <c r="D64" s="47">
        <v>0</v>
      </c>
      <c r="E64" s="48">
        <v>0</v>
      </c>
      <c r="F64" s="47">
        <v>0</v>
      </c>
      <c r="G64" s="49">
        <v>0</v>
      </c>
      <c r="H64" s="49">
        <v>0</v>
      </c>
      <c r="I64" s="47">
        <v>0</v>
      </c>
      <c r="J64" s="51"/>
      <c r="K64" s="51"/>
      <c r="L64" s="51"/>
      <c r="M64" s="51"/>
      <c r="N64" s="51"/>
      <c r="O64" s="51"/>
      <c r="P64" s="51"/>
      <c r="Q64" s="51"/>
      <c r="R64" s="51"/>
      <c r="S64" s="51"/>
      <c r="T64" s="51"/>
      <c r="U64" s="51"/>
      <c r="V64" s="51"/>
      <c r="W64" s="51"/>
      <c r="X64" s="51"/>
      <c r="Y64" s="39">
        <f t="shared" si="0"/>
        <v>0</v>
      </c>
      <c r="Z64" s="52"/>
      <c r="AA64" s="52"/>
      <c r="AB64" s="53">
        <f t="shared" si="1"/>
        <v>0</v>
      </c>
      <c r="AC64" s="71">
        <f t="shared" si="2"/>
        <v>687000</v>
      </c>
      <c r="AE64" s="29">
        <f t="shared" si="3"/>
        <v>687000</v>
      </c>
      <c r="AF64" s="37">
        <f t="shared" si="4"/>
        <v>0</v>
      </c>
    </row>
    <row r="65" spans="1:32" ht="15">
      <c r="A65" s="70" t="s">
        <v>282</v>
      </c>
      <c r="B65" s="58" t="s">
        <v>283</v>
      </c>
      <c r="C65" s="47">
        <v>2605000</v>
      </c>
      <c r="D65" s="47">
        <v>0</v>
      </c>
      <c r="E65" s="48">
        <v>0</v>
      </c>
      <c r="F65" s="47">
        <v>0</v>
      </c>
      <c r="G65" s="49">
        <v>0</v>
      </c>
      <c r="H65" s="49">
        <v>0</v>
      </c>
      <c r="I65" s="47">
        <v>0</v>
      </c>
      <c r="J65" s="51"/>
      <c r="K65" s="51"/>
      <c r="L65" s="51"/>
      <c r="M65" s="51"/>
      <c r="N65" s="51"/>
      <c r="O65" s="51"/>
      <c r="P65" s="51"/>
      <c r="Q65" s="51"/>
      <c r="R65" s="51"/>
      <c r="S65" s="51"/>
      <c r="T65" s="51"/>
      <c r="U65" s="51"/>
      <c r="V65" s="51"/>
      <c r="W65" s="51"/>
      <c r="X65" s="51"/>
      <c r="Y65" s="39">
        <f t="shared" si="0"/>
        <v>0</v>
      </c>
      <c r="Z65" s="52"/>
      <c r="AA65" s="52"/>
      <c r="AB65" s="53">
        <f t="shared" si="1"/>
        <v>0</v>
      </c>
      <c r="AC65" s="71">
        <f t="shared" si="2"/>
        <v>2605000</v>
      </c>
      <c r="AE65" s="29">
        <f t="shared" si="3"/>
        <v>2605000</v>
      </c>
      <c r="AF65" s="37">
        <f t="shared" si="4"/>
        <v>0</v>
      </c>
    </row>
    <row r="66" spans="1:32" ht="15">
      <c r="A66" s="70" t="s">
        <v>284</v>
      </c>
      <c r="B66" s="58" t="s">
        <v>285</v>
      </c>
      <c r="C66" s="47">
        <v>1368000</v>
      </c>
      <c r="D66" s="47">
        <v>0</v>
      </c>
      <c r="E66" s="48">
        <v>0</v>
      </c>
      <c r="F66" s="47">
        <v>0</v>
      </c>
      <c r="G66" s="49">
        <v>0</v>
      </c>
      <c r="H66" s="49">
        <v>0</v>
      </c>
      <c r="I66" s="47">
        <v>0</v>
      </c>
      <c r="J66" s="51"/>
      <c r="K66" s="51"/>
      <c r="L66" s="51"/>
      <c r="M66" s="51"/>
      <c r="N66" s="51"/>
      <c r="O66" s="51"/>
      <c r="P66" s="51"/>
      <c r="Q66" s="51"/>
      <c r="R66" s="51"/>
      <c r="S66" s="51"/>
      <c r="T66" s="51"/>
      <c r="U66" s="51"/>
      <c r="V66" s="51"/>
      <c r="W66" s="51"/>
      <c r="X66" s="51"/>
      <c r="Y66" s="39">
        <f t="shared" si="0"/>
        <v>0</v>
      </c>
      <c r="Z66" s="52"/>
      <c r="AA66" s="52"/>
      <c r="AB66" s="53">
        <f t="shared" si="1"/>
        <v>0</v>
      </c>
      <c r="AC66" s="71">
        <f t="shared" si="2"/>
        <v>1368000</v>
      </c>
      <c r="AE66" s="29">
        <f t="shared" si="3"/>
        <v>1368000</v>
      </c>
      <c r="AF66" s="37">
        <f t="shared" si="4"/>
        <v>0</v>
      </c>
    </row>
    <row r="67" spans="1:32" ht="15">
      <c r="A67" s="70" t="s">
        <v>286</v>
      </c>
      <c r="B67" s="58" t="s">
        <v>287</v>
      </c>
      <c r="C67" s="47">
        <v>1515000</v>
      </c>
      <c r="D67" s="47">
        <v>0</v>
      </c>
      <c r="E67" s="48">
        <v>0</v>
      </c>
      <c r="F67" s="47">
        <v>0</v>
      </c>
      <c r="G67" s="49">
        <v>0</v>
      </c>
      <c r="H67" s="49">
        <v>0</v>
      </c>
      <c r="I67" s="47">
        <v>0</v>
      </c>
      <c r="J67" s="51"/>
      <c r="K67" s="51"/>
      <c r="L67" s="51"/>
      <c r="M67" s="51"/>
      <c r="N67" s="51"/>
      <c r="O67" s="51"/>
      <c r="P67" s="51"/>
      <c r="Q67" s="51"/>
      <c r="R67" s="51"/>
      <c r="S67" s="51"/>
      <c r="T67" s="51"/>
      <c r="U67" s="51"/>
      <c r="V67" s="51"/>
      <c r="W67" s="51"/>
      <c r="X67" s="51"/>
      <c r="Y67" s="39">
        <f t="shared" si="0"/>
        <v>0</v>
      </c>
      <c r="Z67" s="52"/>
      <c r="AA67" s="52"/>
      <c r="AB67" s="53">
        <f t="shared" si="1"/>
        <v>0</v>
      </c>
      <c r="AC67" s="71">
        <f t="shared" si="2"/>
        <v>1515000</v>
      </c>
      <c r="AE67" s="29">
        <f t="shared" si="3"/>
        <v>1515000</v>
      </c>
      <c r="AF67" s="37">
        <f t="shared" si="4"/>
        <v>0</v>
      </c>
    </row>
    <row r="68" spans="1:32" ht="15">
      <c r="A68" s="70" t="s">
        <v>288</v>
      </c>
      <c r="B68" s="58" t="s">
        <v>289</v>
      </c>
      <c r="C68" s="47">
        <v>55000</v>
      </c>
      <c r="D68" s="47">
        <v>0</v>
      </c>
      <c r="E68" s="48">
        <v>0</v>
      </c>
      <c r="F68" s="47">
        <v>0</v>
      </c>
      <c r="G68" s="49">
        <v>0</v>
      </c>
      <c r="H68" s="49">
        <v>0</v>
      </c>
      <c r="I68" s="47">
        <v>0</v>
      </c>
      <c r="J68" s="51"/>
      <c r="K68" s="51"/>
      <c r="L68" s="51"/>
      <c r="M68" s="51"/>
      <c r="N68" s="51"/>
      <c r="O68" s="51"/>
      <c r="P68" s="51"/>
      <c r="Q68" s="51"/>
      <c r="R68" s="51"/>
      <c r="S68" s="51"/>
      <c r="T68" s="51"/>
      <c r="U68" s="51"/>
      <c r="V68" s="51"/>
      <c r="W68" s="51"/>
      <c r="X68" s="51"/>
      <c r="Y68" s="39">
        <f aca="true" t="shared" si="5" ref="Y68:Y116">SUM(D68:X68)</f>
        <v>0</v>
      </c>
      <c r="Z68" s="52"/>
      <c r="AA68" s="52"/>
      <c r="AB68" s="53">
        <f t="shared" si="1"/>
        <v>0</v>
      </c>
      <c r="AC68" s="71">
        <f t="shared" si="2"/>
        <v>55000</v>
      </c>
      <c r="AE68" s="29">
        <f t="shared" si="3"/>
        <v>55000</v>
      </c>
      <c r="AF68" s="37">
        <f t="shared" si="4"/>
        <v>0</v>
      </c>
    </row>
    <row r="69" spans="1:32" ht="15">
      <c r="A69" s="70" t="s">
        <v>290</v>
      </c>
      <c r="B69" s="58" t="s">
        <v>291</v>
      </c>
      <c r="C69" s="47">
        <v>826000</v>
      </c>
      <c r="D69" s="47">
        <v>0</v>
      </c>
      <c r="E69" s="48">
        <v>0</v>
      </c>
      <c r="F69" s="47">
        <v>0</v>
      </c>
      <c r="G69" s="49">
        <v>0</v>
      </c>
      <c r="H69" s="49">
        <v>0</v>
      </c>
      <c r="I69" s="47">
        <v>0</v>
      </c>
      <c r="J69" s="51"/>
      <c r="K69" s="51"/>
      <c r="L69" s="51"/>
      <c r="M69" s="51"/>
      <c r="N69" s="51"/>
      <c r="O69" s="51"/>
      <c r="P69" s="51"/>
      <c r="Q69" s="51"/>
      <c r="R69" s="51"/>
      <c r="S69" s="51"/>
      <c r="T69" s="51"/>
      <c r="U69" s="51"/>
      <c r="V69" s="51"/>
      <c r="W69" s="51"/>
      <c r="X69" s="51"/>
      <c r="Y69" s="39">
        <f t="shared" si="5"/>
        <v>0</v>
      </c>
      <c r="Z69" s="52"/>
      <c r="AA69" s="52"/>
      <c r="AB69" s="53">
        <f t="shared" si="1"/>
        <v>0</v>
      </c>
      <c r="AC69" s="71">
        <f t="shared" si="2"/>
        <v>826000</v>
      </c>
      <c r="AE69" s="29">
        <f t="shared" si="3"/>
        <v>826000</v>
      </c>
      <c r="AF69" s="37">
        <f t="shared" si="4"/>
        <v>0</v>
      </c>
    </row>
    <row r="70" spans="1:32" ht="15">
      <c r="A70" s="70" t="s">
        <v>292</v>
      </c>
      <c r="B70" s="58" t="s">
        <v>293</v>
      </c>
      <c r="C70" s="47">
        <v>103000</v>
      </c>
      <c r="D70" s="47">
        <v>0</v>
      </c>
      <c r="E70" s="48">
        <v>0</v>
      </c>
      <c r="F70" s="47">
        <v>0</v>
      </c>
      <c r="G70" s="49">
        <v>0</v>
      </c>
      <c r="H70" s="49">
        <v>0</v>
      </c>
      <c r="I70" s="47">
        <v>0</v>
      </c>
      <c r="J70" s="51"/>
      <c r="K70" s="51"/>
      <c r="L70" s="51"/>
      <c r="M70" s="51"/>
      <c r="N70" s="51"/>
      <c r="O70" s="51"/>
      <c r="P70" s="51"/>
      <c r="Q70" s="51"/>
      <c r="R70" s="51"/>
      <c r="S70" s="51"/>
      <c r="T70" s="51"/>
      <c r="U70" s="51"/>
      <c r="V70" s="51"/>
      <c r="W70" s="51"/>
      <c r="X70" s="51"/>
      <c r="Y70" s="39">
        <f t="shared" si="5"/>
        <v>0</v>
      </c>
      <c r="Z70" s="52"/>
      <c r="AA70" s="52"/>
      <c r="AB70" s="53">
        <f aca="true" t="shared" si="6" ref="AB70:AB133">SUM(Z70:AA70)</f>
        <v>0</v>
      </c>
      <c r="AC70" s="71">
        <f t="shared" si="2"/>
        <v>103000</v>
      </c>
      <c r="AE70" s="29">
        <f t="shared" si="3"/>
        <v>103000</v>
      </c>
      <c r="AF70" s="37">
        <f t="shared" si="4"/>
        <v>0</v>
      </c>
    </row>
    <row r="71" spans="1:32" ht="15">
      <c r="A71" s="70" t="s">
        <v>294</v>
      </c>
      <c r="B71" s="58" t="s">
        <v>295</v>
      </c>
      <c r="C71" s="47">
        <v>302000</v>
      </c>
      <c r="D71" s="47">
        <v>0</v>
      </c>
      <c r="E71" s="48">
        <v>0</v>
      </c>
      <c r="F71" s="47">
        <v>0</v>
      </c>
      <c r="G71" s="49">
        <v>0</v>
      </c>
      <c r="H71" s="49">
        <v>0</v>
      </c>
      <c r="I71" s="47">
        <v>0</v>
      </c>
      <c r="J71" s="51"/>
      <c r="K71" s="51"/>
      <c r="L71" s="51"/>
      <c r="M71" s="51"/>
      <c r="N71" s="51"/>
      <c r="O71" s="51"/>
      <c r="P71" s="51"/>
      <c r="Q71" s="51"/>
      <c r="R71" s="51"/>
      <c r="S71" s="51"/>
      <c r="T71" s="51"/>
      <c r="U71" s="51"/>
      <c r="V71" s="51"/>
      <c r="W71" s="51"/>
      <c r="X71" s="51"/>
      <c r="Y71" s="39">
        <f t="shared" si="5"/>
        <v>0</v>
      </c>
      <c r="Z71" s="52"/>
      <c r="AA71" s="52"/>
      <c r="AB71" s="53">
        <f t="shared" si="6"/>
        <v>0</v>
      </c>
      <c r="AC71" s="71">
        <f aca="true" t="shared" si="7" ref="AC71:AC134">+Y71+C71+AB71</f>
        <v>302000</v>
      </c>
      <c r="AE71" s="29">
        <f aca="true" t="shared" si="8" ref="AE71:AE134">+AC71+AD71</f>
        <v>302000</v>
      </c>
      <c r="AF71" s="37">
        <f t="shared" si="4"/>
        <v>0</v>
      </c>
    </row>
    <row r="72" spans="1:32" ht="15">
      <c r="A72" s="70" t="s">
        <v>296</v>
      </c>
      <c r="B72" s="58" t="s">
        <v>297</v>
      </c>
      <c r="C72" s="47">
        <v>4116000</v>
      </c>
      <c r="D72" s="47">
        <v>0</v>
      </c>
      <c r="E72" s="48">
        <v>0</v>
      </c>
      <c r="F72" s="47">
        <v>0</v>
      </c>
      <c r="G72" s="49">
        <v>0</v>
      </c>
      <c r="H72" s="49">
        <v>0</v>
      </c>
      <c r="I72" s="47">
        <v>0</v>
      </c>
      <c r="J72" s="51"/>
      <c r="K72" s="51"/>
      <c r="L72" s="51"/>
      <c r="M72" s="51"/>
      <c r="N72" s="51"/>
      <c r="O72" s="51"/>
      <c r="P72" s="51"/>
      <c r="Q72" s="51"/>
      <c r="R72" s="51"/>
      <c r="S72" s="51"/>
      <c r="T72" s="51"/>
      <c r="U72" s="51"/>
      <c r="V72" s="51"/>
      <c r="W72" s="51"/>
      <c r="X72" s="51"/>
      <c r="Y72" s="39">
        <f t="shared" si="5"/>
        <v>0</v>
      </c>
      <c r="Z72" s="52"/>
      <c r="AA72" s="52"/>
      <c r="AB72" s="53">
        <f t="shared" si="6"/>
        <v>0</v>
      </c>
      <c r="AC72" s="71">
        <f t="shared" si="7"/>
        <v>4116000</v>
      </c>
      <c r="AE72" s="29">
        <f t="shared" si="8"/>
        <v>4116000</v>
      </c>
      <c r="AF72" s="37">
        <f aca="true" t="shared" si="9" ref="AF72:AF135">+AC72-AE72</f>
        <v>0</v>
      </c>
    </row>
    <row r="73" spans="1:32" ht="15">
      <c r="A73" s="70" t="s">
        <v>298</v>
      </c>
      <c r="B73" s="58" t="s">
        <v>299</v>
      </c>
      <c r="C73" s="47">
        <v>345000</v>
      </c>
      <c r="D73" s="47">
        <v>0</v>
      </c>
      <c r="E73" s="48">
        <v>0</v>
      </c>
      <c r="F73" s="47">
        <v>0</v>
      </c>
      <c r="G73" s="49">
        <v>0</v>
      </c>
      <c r="H73" s="49">
        <v>0</v>
      </c>
      <c r="I73" s="47">
        <v>0</v>
      </c>
      <c r="J73" s="51"/>
      <c r="K73" s="51"/>
      <c r="L73" s="51"/>
      <c r="M73" s="51"/>
      <c r="N73" s="51"/>
      <c r="O73" s="51"/>
      <c r="P73" s="51"/>
      <c r="Q73" s="51"/>
      <c r="R73" s="51"/>
      <c r="S73" s="51"/>
      <c r="T73" s="51"/>
      <c r="U73" s="51"/>
      <c r="V73" s="51"/>
      <c r="W73" s="51"/>
      <c r="X73" s="51"/>
      <c r="Y73" s="39">
        <f t="shared" si="5"/>
        <v>0</v>
      </c>
      <c r="Z73" s="52"/>
      <c r="AA73" s="52"/>
      <c r="AB73" s="53">
        <f t="shared" si="6"/>
        <v>0</v>
      </c>
      <c r="AC73" s="71">
        <f t="shared" si="7"/>
        <v>345000</v>
      </c>
      <c r="AE73" s="29">
        <f t="shared" si="8"/>
        <v>345000</v>
      </c>
      <c r="AF73" s="37">
        <f t="shared" si="9"/>
        <v>0</v>
      </c>
    </row>
    <row r="74" spans="1:32" ht="15">
      <c r="A74" s="70" t="s">
        <v>300</v>
      </c>
      <c r="B74" s="58" t="s">
        <v>301</v>
      </c>
      <c r="C74" s="47">
        <v>1014000</v>
      </c>
      <c r="D74" s="47">
        <v>0</v>
      </c>
      <c r="E74" s="48">
        <v>0</v>
      </c>
      <c r="F74" s="47">
        <v>0</v>
      </c>
      <c r="G74" s="49">
        <v>0</v>
      </c>
      <c r="H74" s="49">
        <v>0</v>
      </c>
      <c r="I74" s="47">
        <v>0</v>
      </c>
      <c r="J74" s="51"/>
      <c r="K74" s="51"/>
      <c r="L74" s="51"/>
      <c r="M74" s="51"/>
      <c r="N74" s="51"/>
      <c r="O74" s="51"/>
      <c r="P74" s="51"/>
      <c r="Q74" s="51"/>
      <c r="R74" s="51"/>
      <c r="S74" s="51"/>
      <c r="T74" s="51"/>
      <c r="U74" s="51"/>
      <c r="V74" s="51"/>
      <c r="W74" s="51"/>
      <c r="X74" s="51"/>
      <c r="Y74" s="39">
        <f t="shared" si="5"/>
        <v>0</v>
      </c>
      <c r="Z74" s="52"/>
      <c r="AA74" s="52"/>
      <c r="AB74" s="53">
        <f t="shared" si="6"/>
        <v>0</v>
      </c>
      <c r="AC74" s="71">
        <f t="shared" si="7"/>
        <v>1014000</v>
      </c>
      <c r="AE74" s="29">
        <f t="shared" si="8"/>
        <v>1014000</v>
      </c>
      <c r="AF74" s="37">
        <f t="shared" si="9"/>
        <v>0</v>
      </c>
    </row>
    <row r="75" spans="1:32" ht="15">
      <c r="A75" s="70" t="s">
        <v>302</v>
      </c>
      <c r="B75" s="58" t="s">
        <v>303</v>
      </c>
      <c r="C75" s="47">
        <v>403969000</v>
      </c>
      <c r="D75" s="47">
        <v>0</v>
      </c>
      <c r="E75" s="48">
        <v>0</v>
      </c>
      <c r="F75" s="47">
        <v>0</v>
      </c>
      <c r="G75" s="49">
        <v>0</v>
      </c>
      <c r="H75" s="49">
        <v>0</v>
      </c>
      <c r="I75" s="47">
        <v>0</v>
      </c>
      <c r="J75" s="51"/>
      <c r="K75" s="51"/>
      <c r="L75" s="51"/>
      <c r="M75" s="51"/>
      <c r="N75" s="51"/>
      <c r="O75" s="51"/>
      <c r="P75" s="51"/>
      <c r="Q75" s="51"/>
      <c r="R75" s="51"/>
      <c r="S75" s="51"/>
      <c r="T75" s="51"/>
      <c r="U75" s="51"/>
      <c r="V75" s="51"/>
      <c r="W75" s="51"/>
      <c r="X75" s="51"/>
      <c r="Y75" s="39">
        <f t="shared" si="5"/>
        <v>0</v>
      </c>
      <c r="Z75" s="52"/>
      <c r="AA75" s="52"/>
      <c r="AB75" s="53">
        <f t="shared" si="6"/>
        <v>0</v>
      </c>
      <c r="AC75" s="71">
        <f t="shared" si="7"/>
        <v>403969000</v>
      </c>
      <c r="AE75" s="29">
        <f t="shared" si="8"/>
        <v>403969000</v>
      </c>
      <c r="AF75" s="37">
        <f t="shared" si="9"/>
        <v>0</v>
      </c>
    </row>
    <row r="76" spans="1:32" ht="15">
      <c r="A76" s="70" t="s">
        <v>304</v>
      </c>
      <c r="B76" s="58" t="s">
        <v>305</v>
      </c>
      <c r="C76" s="47">
        <v>2048000</v>
      </c>
      <c r="D76" s="47">
        <v>0</v>
      </c>
      <c r="E76" s="48">
        <v>0</v>
      </c>
      <c r="F76" s="47">
        <v>0</v>
      </c>
      <c r="G76" s="49">
        <v>0</v>
      </c>
      <c r="H76" s="49">
        <v>11000000</v>
      </c>
      <c r="I76" s="47">
        <v>0</v>
      </c>
      <c r="J76" s="51"/>
      <c r="K76" s="51"/>
      <c r="L76" s="51"/>
      <c r="M76" s="51"/>
      <c r="N76" s="51"/>
      <c r="O76" s="51"/>
      <c r="P76" s="51"/>
      <c r="Q76" s="51"/>
      <c r="R76" s="51"/>
      <c r="S76" s="51"/>
      <c r="T76" s="51"/>
      <c r="U76" s="51"/>
      <c r="V76" s="51"/>
      <c r="W76" s="51"/>
      <c r="X76" s="51"/>
      <c r="Y76" s="39">
        <f t="shared" si="5"/>
        <v>11000000</v>
      </c>
      <c r="Z76" s="52"/>
      <c r="AA76" s="52"/>
      <c r="AB76" s="53">
        <f t="shared" si="6"/>
        <v>0</v>
      </c>
      <c r="AC76" s="71">
        <f t="shared" si="7"/>
        <v>13048000</v>
      </c>
      <c r="AE76" s="29">
        <f t="shared" si="8"/>
        <v>13048000</v>
      </c>
      <c r="AF76" s="37">
        <f t="shared" si="9"/>
        <v>0</v>
      </c>
    </row>
    <row r="77" spans="1:32" ht="15">
      <c r="A77" s="70" t="s">
        <v>306</v>
      </c>
      <c r="B77" s="58" t="s">
        <v>307</v>
      </c>
      <c r="C77" s="47">
        <v>3000000</v>
      </c>
      <c r="D77" s="47">
        <v>0</v>
      </c>
      <c r="E77" s="48">
        <v>0</v>
      </c>
      <c r="F77" s="47">
        <v>0</v>
      </c>
      <c r="G77" s="49">
        <v>0</v>
      </c>
      <c r="H77" s="49">
        <v>0</v>
      </c>
      <c r="I77" s="47">
        <v>0</v>
      </c>
      <c r="J77" s="51"/>
      <c r="K77" s="51"/>
      <c r="L77" s="51"/>
      <c r="M77" s="51"/>
      <c r="N77" s="51"/>
      <c r="O77" s="51"/>
      <c r="P77" s="51"/>
      <c r="Q77" s="51"/>
      <c r="R77" s="51"/>
      <c r="S77" s="51"/>
      <c r="T77" s="51"/>
      <c r="U77" s="51"/>
      <c r="V77" s="51"/>
      <c r="W77" s="51"/>
      <c r="X77" s="51"/>
      <c r="Y77" s="39">
        <f t="shared" si="5"/>
        <v>0</v>
      </c>
      <c r="Z77" s="52"/>
      <c r="AA77" s="52"/>
      <c r="AB77" s="53">
        <f t="shared" si="6"/>
        <v>0</v>
      </c>
      <c r="AC77" s="71">
        <f t="shared" si="7"/>
        <v>3000000</v>
      </c>
      <c r="AE77" s="29">
        <f t="shared" si="8"/>
        <v>3000000</v>
      </c>
      <c r="AF77" s="37">
        <f t="shared" si="9"/>
        <v>0</v>
      </c>
    </row>
    <row r="78" spans="1:32" ht="15">
      <c r="A78" s="70" t="s">
        <v>308</v>
      </c>
      <c r="B78" s="58" t="s">
        <v>309</v>
      </c>
      <c r="C78" s="47">
        <v>3000000</v>
      </c>
      <c r="D78" s="47">
        <v>0</v>
      </c>
      <c r="E78" s="48">
        <v>0</v>
      </c>
      <c r="F78" s="47">
        <v>0</v>
      </c>
      <c r="G78" s="49">
        <v>0</v>
      </c>
      <c r="H78" s="49">
        <v>0</v>
      </c>
      <c r="I78" s="47">
        <v>0</v>
      </c>
      <c r="J78" s="51"/>
      <c r="K78" s="51"/>
      <c r="L78" s="51"/>
      <c r="M78" s="51"/>
      <c r="N78" s="51"/>
      <c r="O78" s="51"/>
      <c r="P78" s="51"/>
      <c r="Q78" s="51"/>
      <c r="R78" s="51"/>
      <c r="S78" s="51"/>
      <c r="T78" s="51"/>
      <c r="U78" s="51"/>
      <c r="V78" s="51"/>
      <c r="W78" s="51"/>
      <c r="X78" s="51"/>
      <c r="Y78" s="39">
        <f t="shared" si="5"/>
        <v>0</v>
      </c>
      <c r="Z78" s="52"/>
      <c r="AA78" s="52"/>
      <c r="AB78" s="53">
        <f t="shared" si="6"/>
        <v>0</v>
      </c>
      <c r="AC78" s="71">
        <f t="shared" si="7"/>
        <v>3000000</v>
      </c>
      <c r="AE78" s="29">
        <f t="shared" si="8"/>
        <v>3000000</v>
      </c>
      <c r="AF78" s="37">
        <f t="shared" si="9"/>
        <v>0</v>
      </c>
    </row>
    <row r="79" spans="1:32" ht="15">
      <c r="A79" s="70" t="s">
        <v>310</v>
      </c>
      <c r="B79" s="58" t="s">
        <v>311</v>
      </c>
      <c r="C79" s="47">
        <v>100524000</v>
      </c>
      <c r="D79" s="47">
        <v>0</v>
      </c>
      <c r="E79" s="48">
        <v>0</v>
      </c>
      <c r="F79" s="47">
        <v>0</v>
      </c>
      <c r="G79" s="49">
        <v>0</v>
      </c>
      <c r="H79" s="49">
        <v>0</v>
      </c>
      <c r="I79" s="47">
        <v>0</v>
      </c>
      <c r="J79" s="51"/>
      <c r="K79" s="51"/>
      <c r="L79" s="51"/>
      <c r="M79" s="51"/>
      <c r="N79" s="51"/>
      <c r="O79" s="51"/>
      <c r="P79" s="51"/>
      <c r="Q79" s="51"/>
      <c r="R79" s="51"/>
      <c r="S79" s="51"/>
      <c r="T79" s="51"/>
      <c r="U79" s="51"/>
      <c r="V79" s="51"/>
      <c r="W79" s="51"/>
      <c r="X79" s="51"/>
      <c r="Y79" s="39">
        <f t="shared" si="5"/>
        <v>0</v>
      </c>
      <c r="Z79" s="52"/>
      <c r="AA79" s="52"/>
      <c r="AB79" s="53">
        <f t="shared" si="6"/>
        <v>0</v>
      </c>
      <c r="AC79" s="71">
        <f t="shared" si="7"/>
        <v>100524000</v>
      </c>
      <c r="AE79" s="29">
        <f t="shared" si="8"/>
        <v>100524000</v>
      </c>
      <c r="AF79" s="37">
        <f t="shared" si="9"/>
        <v>0</v>
      </c>
    </row>
    <row r="80" spans="1:32" ht="15">
      <c r="A80" s="70" t="s">
        <v>312</v>
      </c>
      <c r="B80" s="58" t="s">
        <v>313</v>
      </c>
      <c r="C80" s="47">
        <v>218809000</v>
      </c>
      <c r="D80" s="47">
        <v>0</v>
      </c>
      <c r="E80" s="48">
        <v>0</v>
      </c>
      <c r="F80" s="47">
        <v>0</v>
      </c>
      <c r="G80" s="49">
        <v>0</v>
      </c>
      <c r="H80" s="49">
        <v>0</v>
      </c>
      <c r="I80" s="49">
        <f>50000000+114550000</f>
        <v>164550000</v>
      </c>
      <c r="J80" s="51"/>
      <c r="K80" s="51"/>
      <c r="L80" s="51"/>
      <c r="M80" s="51"/>
      <c r="N80" s="51"/>
      <c r="O80" s="51"/>
      <c r="P80" s="51"/>
      <c r="Q80" s="51"/>
      <c r="R80" s="51"/>
      <c r="S80" s="51"/>
      <c r="T80" s="51"/>
      <c r="U80" s="51"/>
      <c r="V80" s="51"/>
      <c r="W80" s="51"/>
      <c r="X80" s="51"/>
      <c r="Y80" s="39">
        <f t="shared" si="5"/>
        <v>164550000</v>
      </c>
      <c r="Z80" s="52"/>
      <c r="AA80" s="52"/>
      <c r="AB80" s="53">
        <f t="shared" si="6"/>
        <v>0</v>
      </c>
      <c r="AC80" s="71">
        <f t="shared" si="7"/>
        <v>383359000</v>
      </c>
      <c r="AE80" s="29">
        <f t="shared" si="8"/>
        <v>383359000</v>
      </c>
      <c r="AF80" s="37">
        <f t="shared" si="9"/>
        <v>0</v>
      </c>
    </row>
    <row r="81" spans="1:32" ht="15">
      <c r="A81" s="70" t="s">
        <v>314</v>
      </c>
      <c r="B81" s="58" t="s">
        <v>315</v>
      </c>
      <c r="C81" s="47">
        <v>700000</v>
      </c>
      <c r="D81" s="47">
        <v>0</v>
      </c>
      <c r="E81" s="48">
        <v>0</v>
      </c>
      <c r="F81" s="47">
        <v>0</v>
      </c>
      <c r="G81" s="49">
        <v>0</v>
      </c>
      <c r="H81" s="49">
        <v>0</v>
      </c>
      <c r="I81" s="47">
        <v>0</v>
      </c>
      <c r="J81" s="51"/>
      <c r="K81" s="51"/>
      <c r="L81" s="51"/>
      <c r="M81" s="51"/>
      <c r="N81" s="51"/>
      <c r="O81" s="51"/>
      <c r="P81" s="51"/>
      <c r="Q81" s="51"/>
      <c r="R81" s="51"/>
      <c r="S81" s="51"/>
      <c r="T81" s="51"/>
      <c r="U81" s="51"/>
      <c r="V81" s="51"/>
      <c r="W81" s="51"/>
      <c r="X81" s="51"/>
      <c r="Y81" s="39">
        <f t="shared" si="5"/>
        <v>0</v>
      </c>
      <c r="Z81" s="52"/>
      <c r="AA81" s="52"/>
      <c r="AB81" s="53">
        <f t="shared" si="6"/>
        <v>0</v>
      </c>
      <c r="AC81" s="71">
        <f t="shared" si="7"/>
        <v>700000</v>
      </c>
      <c r="AE81" s="29">
        <f t="shared" si="8"/>
        <v>700000</v>
      </c>
      <c r="AF81" s="37">
        <f t="shared" si="9"/>
        <v>0</v>
      </c>
    </row>
    <row r="82" spans="1:32" ht="15">
      <c r="A82" s="70" t="s">
        <v>316</v>
      </c>
      <c r="B82" s="58" t="s">
        <v>317</v>
      </c>
      <c r="C82" s="47">
        <v>2214000</v>
      </c>
      <c r="D82" s="47">
        <v>0</v>
      </c>
      <c r="E82" s="48">
        <v>0</v>
      </c>
      <c r="F82" s="47">
        <v>0</v>
      </c>
      <c r="G82" s="49">
        <v>0</v>
      </c>
      <c r="H82" s="49">
        <v>0</v>
      </c>
      <c r="I82" s="47">
        <v>0</v>
      </c>
      <c r="J82" s="51"/>
      <c r="K82" s="51"/>
      <c r="L82" s="51"/>
      <c r="M82" s="51"/>
      <c r="N82" s="51"/>
      <c r="O82" s="51"/>
      <c r="P82" s="51"/>
      <c r="Q82" s="51"/>
      <c r="R82" s="51"/>
      <c r="S82" s="51"/>
      <c r="T82" s="51"/>
      <c r="U82" s="51"/>
      <c r="V82" s="51"/>
      <c r="W82" s="51"/>
      <c r="X82" s="51"/>
      <c r="Y82" s="39">
        <f t="shared" si="5"/>
        <v>0</v>
      </c>
      <c r="Z82" s="52"/>
      <c r="AA82" s="52"/>
      <c r="AB82" s="53">
        <f t="shared" si="6"/>
        <v>0</v>
      </c>
      <c r="AC82" s="71">
        <f t="shared" si="7"/>
        <v>2214000</v>
      </c>
      <c r="AE82" s="29">
        <f t="shared" si="8"/>
        <v>2214000</v>
      </c>
      <c r="AF82" s="37">
        <f t="shared" si="9"/>
        <v>0</v>
      </c>
    </row>
    <row r="83" spans="1:32" ht="15">
      <c r="A83" s="70" t="s">
        <v>318</v>
      </c>
      <c r="B83" s="58" t="s">
        <v>319</v>
      </c>
      <c r="C83" s="47">
        <v>400000</v>
      </c>
      <c r="D83" s="47">
        <v>0</v>
      </c>
      <c r="E83" s="48">
        <v>0</v>
      </c>
      <c r="F83" s="47">
        <v>0</v>
      </c>
      <c r="G83" s="49">
        <v>0</v>
      </c>
      <c r="H83" s="49">
        <v>0</v>
      </c>
      <c r="I83" s="47">
        <v>0</v>
      </c>
      <c r="J83" s="51"/>
      <c r="K83" s="51"/>
      <c r="L83" s="51"/>
      <c r="M83" s="51"/>
      <c r="N83" s="51"/>
      <c r="O83" s="51"/>
      <c r="P83" s="51"/>
      <c r="Q83" s="51"/>
      <c r="R83" s="51"/>
      <c r="S83" s="51"/>
      <c r="T83" s="51"/>
      <c r="U83" s="51"/>
      <c r="V83" s="51"/>
      <c r="W83" s="51"/>
      <c r="X83" s="51"/>
      <c r="Y83" s="39">
        <f t="shared" si="5"/>
        <v>0</v>
      </c>
      <c r="Z83" s="52"/>
      <c r="AA83" s="52"/>
      <c r="AB83" s="53">
        <f t="shared" si="6"/>
        <v>0</v>
      </c>
      <c r="AC83" s="71">
        <f t="shared" si="7"/>
        <v>400000</v>
      </c>
      <c r="AE83" s="29">
        <f t="shared" si="8"/>
        <v>400000</v>
      </c>
      <c r="AF83" s="37">
        <f t="shared" si="9"/>
        <v>0</v>
      </c>
    </row>
    <row r="84" spans="1:32" ht="15">
      <c r="A84" s="70" t="s">
        <v>320</v>
      </c>
      <c r="B84" s="58" t="s">
        <v>321</v>
      </c>
      <c r="C84" s="47">
        <v>3600000</v>
      </c>
      <c r="D84" s="47">
        <v>0</v>
      </c>
      <c r="E84" s="48">
        <v>0</v>
      </c>
      <c r="F84" s="47">
        <v>0</v>
      </c>
      <c r="G84" s="49">
        <v>0</v>
      </c>
      <c r="H84" s="49">
        <v>0</v>
      </c>
      <c r="I84" s="47">
        <v>0</v>
      </c>
      <c r="J84" s="51"/>
      <c r="K84" s="51"/>
      <c r="L84" s="51"/>
      <c r="M84" s="51"/>
      <c r="N84" s="51"/>
      <c r="O84" s="51"/>
      <c r="P84" s="51"/>
      <c r="Q84" s="51"/>
      <c r="R84" s="51"/>
      <c r="S84" s="51"/>
      <c r="T84" s="51"/>
      <c r="U84" s="51"/>
      <c r="V84" s="51"/>
      <c r="W84" s="51"/>
      <c r="X84" s="51"/>
      <c r="Y84" s="39">
        <f t="shared" si="5"/>
        <v>0</v>
      </c>
      <c r="Z84" s="52"/>
      <c r="AA84" s="52"/>
      <c r="AB84" s="53">
        <f t="shared" si="6"/>
        <v>0</v>
      </c>
      <c r="AC84" s="71">
        <f t="shared" si="7"/>
        <v>3600000</v>
      </c>
      <c r="AE84" s="29">
        <f t="shared" si="8"/>
        <v>3600000</v>
      </c>
      <c r="AF84" s="37">
        <f t="shared" si="9"/>
        <v>0</v>
      </c>
    </row>
    <row r="85" spans="1:32" ht="15">
      <c r="A85" s="70" t="s">
        <v>322</v>
      </c>
      <c r="B85" s="58" t="s">
        <v>323</v>
      </c>
      <c r="C85" s="47">
        <v>410005000</v>
      </c>
      <c r="D85" s="47">
        <v>0</v>
      </c>
      <c r="E85" s="48">
        <v>0</v>
      </c>
      <c r="F85" s="47">
        <v>0</v>
      </c>
      <c r="G85" s="49">
        <v>0</v>
      </c>
      <c r="H85" s="49">
        <v>0</v>
      </c>
      <c r="I85" s="49">
        <v>-50000000</v>
      </c>
      <c r="J85" s="51"/>
      <c r="K85" s="51"/>
      <c r="L85" s="51"/>
      <c r="M85" s="51"/>
      <c r="N85" s="51"/>
      <c r="O85" s="51"/>
      <c r="P85" s="51"/>
      <c r="Q85" s="51"/>
      <c r="R85" s="51"/>
      <c r="S85" s="51"/>
      <c r="T85" s="51"/>
      <c r="U85" s="51"/>
      <c r="V85" s="51"/>
      <c r="W85" s="51"/>
      <c r="X85" s="51"/>
      <c r="Y85" s="39">
        <f t="shared" si="5"/>
        <v>-50000000</v>
      </c>
      <c r="Z85" s="52"/>
      <c r="AA85" s="52"/>
      <c r="AB85" s="53">
        <f t="shared" si="6"/>
        <v>0</v>
      </c>
      <c r="AC85" s="71">
        <f t="shared" si="7"/>
        <v>360005000</v>
      </c>
      <c r="AE85" s="29">
        <f t="shared" si="8"/>
        <v>360005000</v>
      </c>
      <c r="AF85" s="37">
        <f t="shared" si="9"/>
        <v>0</v>
      </c>
    </row>
    <row r="86" spans="1:32" ht="15">
      <c r="A86" s="70" t="s">
        <v>324</v>
      </c>
      <c r="B86" s="58" t="s">
        <v>325</v>
      </c>
      <c r="C86" s="47">
        <v>16279000</v>
      </c>
      <c r="D86" s="54">
        <v>1000</v>
      </c>
      <c r="E86" s="48">
        <v>-800</v>
      </c>
      <c r="F86" s="47">
        <v>0</v>
      </c>
      <c r="G86" s="49">
        <v>0</v>
      </c>
      <c r="H86" s="49">
        <v>0</v>
      </c>
      <c r="I86" s="47">
        <v>0</v>
      </c>
      <c r="J86" s="51"/>
      <c r="K86" s="51"/>
      <c r="L86" s="51"/>
      <c r="M86" s="51"/>
      <c r="N86" s="51"/>
      <c r="O86" s="51"/>
      <c r="P86" s="51"/>
      <c r="Q86" s="51"/>
      <c r="R86" s="51"/>
      <c r="S86" s="51"/>
      <c r="T86" s="51"/>
      <c r="U86" s="51"/>
      <c r="V86" s="51"/>
      <c r="W86" s="51"/>
      <c r="X86" s="51"/>
      <c r="Y86" s="39">
        <f t="shared" si="5"/>
        <v>200</v>
      </c>
      <c r="Z86" s="52"/>
      <c r="AA86" s="52"/>
      <c r="AB86" s="53">
        <f t="shared" si="6"/>
        <v>0</v>
      </c>
      <c r="AC86" s="71">
        <f t="shared" si="7"/>
        <v>16279200</v>
      </c>
      <c r="AE86" s="29">
        <f t="shared" si="8"/>
        <v>16279200</v>
      </c>
      <c r="AF86" s="37">
        <f t="shared" si="9"/>
        <v>0</v>
      </c>
    </row>
    <row r="87" spans="1:32" ht="15">
      <c r="A87" s="70" t="s">
        <v>326</v>
      </c>
      <c r="B87" s="58" t="s">
        <v>327</v>
      </c>
      <c r="C87" s="47">
        <v>25275000</v>
      </c>
      <c r="D87" s="54">
        <v>1000</v>
      </c>
      <c r="E87" s="48">
        <v>0</v>
      </c>
      <c r="F87" s="47">
        <v>0</v>
      </c>
      <c r="G87" s="49">
        <v>0</v>
      </c>
      <c r="H87" s="49">
        <v>0</v>
      </c>
      <c r="I87" s="47">
        <v>0</v>
      </c>
      <c r="J87" s="51"/>
      <c r="K87" s="51"/>
      <c r="L87" s="51"/>
      <c r="M87" s="51"/>
      <c r="N87" s="51"/>
      <c r="O87" s="51"/>
      <c r="P87" s="51"/>
      <c r="Q87" s="51"/>
      <c r="R87" s="51"/>
      <c r="S87" s="51"/>
      <c r="T87" s="51"/>
      <c r="U87" s="51"/>
      <c r="V87" s="51"/>
      <c r="W87" s="51"/>
      <c r="X87" s="51"/>
      <c r="Y87" s="39">
        <f t="shared" si="5"/>
        <v>1000</v>
      </c>
      <c r="Z87" s="52"/>
      <c r="AA87" s="52"/>
      <c r="AB87" s="53">
        <f t="shared" si="6"/>
        <v>0</v>
      </c>
      <c r="AC87" s="71">
        <f t="shared" si="7"/>
        <v>25276000</v>
      </c>
      <c r="AE87" s="29">
        <f t="shared" si="8"/>
        <v>25276000</v>
      </c>
      <c r="AF87" s="37">
        <f t="shared" si="9"/>
        <v>0</v>
      </c>
    </row>
    <row r="88" spans="1:32" ht="15">
      <c r="A88" s="70" t="s">
        <v>328</v>
      </c>
      <c r="B88" s="58" t="s">
        <v>329</v>
      </c>
      <c r="C88" s="47">
        <v>714435000</v>
      </c>
      <c r="D88" s="54">
        <v>-2000</v>
      </c>
      <c r="E88" s="48">
        <v>2528</v>
      </c>
      <c r="F88" s="47">
        <v>0</v>
      </c>
      <c r="G88" s="55">
        <f>329000000+389000000</f>
        <v>718000000</v>
      </c>
      <c r="H88" s="49">
        <v>0</v>
      </c>
      <c r="I88" s="47">
        <v>0</v>
      </c>
      <c r="J88" s="51"/>
      <c r="K88" s="51"/>
      <c r="L88" s="51"/>
      <c r="M88" s="51"/>
      <c r="N88" s="51"/>
      <c r="O88" s="51"/>
      <c r="P88" s="51"/>
      <c r="Q88" s="51"/>
      <c r="R88" s="51"/>
      <c r="S88" s="51"/>
      <c r="T88" s="51"/>
      <c r="U88" s="51"/>
      <c r="V88" s="51"/>
      <c r="W88" s="51"/>
      <c r="X88" s="51"/>
      <c r="Y88" s="39">
        <f t="shared" si="5"/>
        <v>718000528</v>
      </c>
      <c r="Z88" s="52"/>
      <c r="AA88" s="52"/>
      <c r="AB88" s="53">
        <f t="shared" si="6"/>
        <v>0</v>
      </c>
      <c r="AC88" s="71">
        <f t="shared" si="7"/>
        <v>1432435528</v>
      </c>
      <c r="AE88" s="29">
        <f t="shared" si="8"/>
        <v>1432435528</v>
      </c>
      <c r="AF88" s="37">
        <f t="shared" si="9"/>
        <v>0</v>
      </c>
    </row>
    <row r="89" spans="1:32" ht="15">
      <c r="A89" s="70" t="s">
        <v>330</v>
      </c>
      <c r="B89" s="58" t="s">
        <v>331</v>
      </c>
      <c r="C89" s="47">
        <v>1412615000</v>
      </c>
      <c r="D89" s="47">
        <v>0</v>
      </c>
      <c r="E89" s="48">
        <v>-148</v>
      </c>
      <c r="F89" s="47">
        <v>0</v>
      </c>
      <c r="G89" s="55">
        <v>131000000</v>
      </c>
      <c r="H89" s="49">
        <v>0</v>
      </c>
      <c r="I89" s="49">
        <v>7100000</v>
      </c>
      <c r="J89" s="51"/>
      <c r="K89" s="51"/>
      <c r="L89" s="51"/>
      <c r="M89" s="51"/>
      <c r="N89" s="51"/>
      <c r="O89" s="51"/>
      <c r="P89" s="51"/>
      <c r="Q89" s="51"/>
      <c r="R89" s="51"/>
      <c r="S89" s="51"/>
      <c r="T89" s="51"/>
      <c r="U89" s="51"/>
      <c r="V89" s="51"/>
      <c r="W89" s="51"/>
      <c r="X89" s="51"/>
      <c r="Y89" s="39">
        <f t="shared" si="5"/>
        <v>138099852</v>
      </c>
      <c r="Z89" s="52"/>
      <c r="AA89" s="52"/>
      <c r="AB89" s="53">
        <f t="shared" si="6"/>
        <v>0</v>
      </c>
      <c r="AC89" s="71">
        <f t="shared" si="7"/>
        <v>1550714852</v>
      </c>
      <c r="AE89" s="29">
        <f t="shared" si="8"/>
        <v>1550714852</v>
      </c>
      <c r="AF89" s="37">
        <f t="shared" si="9"/>
        <v>0</v>
      </c>
    </row>
    <row r="90" spans="1:32" ht="15">
      <c r="A90" s="70" t="s">
        <v>332</v>
      </c>
      <c r="B90" s="58" t="s">
        <v>333</v>
      </c>
      <c r="C90" s="47">
        <v>11037000</v>
      </c>
      <c r="D90" s="47">
        <v>0</v>
      </c>
      <c r="E90" s="48">
        <v>0</v>
      </c>
      <c r="F90" s="47">
        <v>0</v>
      </c>
      <c r="G90" s="55">
        <v>0</v>
      </c>
      <c r="H90" s="49">
        <v>0</v>
      </c>
      <c r="I90" s="47">
        <v>0</v>
      </c>
      <c r="J90" s="51"/>
      <c r="K90" s="51"/>
      <c r="L90" s="51"/>
      <c r="M90" s="51"/>
      <c r="N90" s="51"/>
      <c r="O90" s="51"/>
      <c r="P90" s="51"/>
      <c r="Q90" s="51"/>
      <c r="R90" s="51"/>
      <c r="S90" s="51"/>
      <c r="T90" s="51"/>
      <c r="U90" s="51"/>
      <c r="V90" s="51"/>
      <c r="W90" s="51"/>
      <c r="X90" s="51"/>
      <c r="Y90" s="39">
        <f t="shared" si="5"/>
        <v>0</v>
      </c>
      <c r="Z90" s="52"/>
      <c r="AA90" s="52"/>
      <c r="AB90" s="53">
        <f t="shared" si="6"/>
        <v>0</v>
      </c>
      <c r="AC90" s="71">
        <f t="shared" si="7"/>
        <v>11037000</v>
      </c>
      <c r="AE90" s="29">
        <f t="shared" si="8"/>
        <v>11037000</v>
      </c>
      <c r="AF90" s="37">
        <f t="shared" si="9"/>
        <v>0</v>
      </c>
    </row>
    <row r="91" spans="1:32" ht="15">
      <c r="A91" s="70" t="s">
        <v>334</v>
      </c>
      <c r="B91" s="58" t="s">
        <v>335</v>
      </c>
      <c r="C91" s="47">
        <v>266000000</v>
      </c>
      <c r="D91" s="47">
        <v>0</v>
      </c>
      <c r="E91" s="48">
        <v>0</v>
      </c>
      <c r="F91" s="50">
        <v>-66000000</v>
      </c>
      <c r="G91" s="55">
        <f>-16000000</f>
        <v>-16000000</v>
      </c>
      <c r="H91" s="49">
        <v>-24000000</v>
      </c>
      <c r="I91" s="47">
        <v>0</v>
      </c>
      <c r="J91" s="51"/>
      <c r="K91" s="51"/>
      <c r="L91" s="51"/>
      <c r="M91" s="51"/>
      <c r="N91" s="51"/>
      <c r="O91" s="51"/>
      <c r="P91" s="51"/>
      <c r="Q91" s="51"/>
      <c r="R91" s="51"/>
      <c r="S91" s="51"/>
      <c r="T91" s="51"/>
      <c r="U91" s="51"/>
      <c r="V91" s="51"/>
      <c r="W91" s="51"/>
      <c r="X91" s="51"/>
      <c r="Y91" s="39">
        <f t="shared" si="5"/>
        <v>-106000000</v>
      </c>
      <c r="Z91" s="52"/>
      <c r="AA91" s="52"/>
      <c r="AB91" s="53">
        <f t="shared" si="6"/>
        <v>0</v>
      </c>
      <c r="AC91" s="71">
        <f t="shared" si="7"/>
        <v>160000000</v>
      </c>
      <c r="AE91" s="29">
        <f t="shared" si="8"/>
        <v>160000000</v>
      </c>
      <c r="AF91" s="37">
        <f t="shared" si="9"/>
        <v>0</v>
      </c>
    </row>
    <row r="92" spans="1:32" ht="15">
      <c r="A92" s="70" t="s">
        <v>336</v>
      </c>
      <c r="B92" s="58" t="s">
        <v>337</v>
      </c>
      <c r="C92" s="47">
        <v>26531000</v>
      </c>
      <c r="D92" s="47">
        <v>0</v>
      </c>
      <c r="E92" s="48">
        <v>0</v>
      </c>
      <c r="F92" s="47">
        <v>0</v>
      </c>
      <c r="G92" s="55">
        <v>0</v>
      </c>
      <c r="H92" s="49">
        <v>0</v>
      </c>
      <c r="I92" s="47">
        <v>0</v>
      </c>
      <c r="J92" s="51"/>
      <c r="K92" s="51"/>
      <c r="L92" s="51"/>
      <c r="M92" s="51"/>
      <c r="N92" s="51"/>
      <c r="O92" s="51"/>
      <c r="P92" s="51"/>
      <c r="Q92" s="51"/>
      <c r="R92" s="51"/>
      <c r="S92" s="51"/>
      <c r="T92" s="51"/>
      <c r="U92" s="51"/>
      <c r="V92" s="51"/>
      <c r="W92" s="51"/>
      <c r="X92" s="51"/>
      <c r="Y92" s="39">
        <f t="shared" si="5"/>
        <v>0</v>
      </c>
      <c r="Z92" s="52"/>
      <c r="AA92" s="52"/>
      <c r="AB92" s="53">
        <f t="shared" si="6"/>
        <v>0</v>
      </c>
      <c r="AC92" s="71">
        <f t="shared" si="7"/>
        <v>26531000</v>
      </c>
      <c r="AE92" s="29">
        <f t="shared" si="8"/>
        <v>26531000</v>
      </c>
      <c r="AF92" s="37">
        <f t="shared" si="9"/>
        <v>0</v>
      </c>
    </row>
    <row r="93" spans="1:32" ht="15">
      <c r="A93" s="70" t="s">
        <v>338</v>
      </c>
      <c r="B93" s="58" t="s">
        <v>339</v>
      </c>
      <c r="C93" s="47">
        <v>10000000</v>
      </c>
      <c r="D93" s="47">
        <v>0</v>
      </c>
      <c r="E93" s="48">
        <v>0</v>
      </c>
      <c r="F93" s="50">
        <v>10000000</v>
      </c>
      <c r="G93" s="55">
        <v>0</v>
      </c>
      <c r="H93" s="49">
        <v>0</v>
      </c>
      <c r="I93" s="47">
        <v>0</v>
      </c>
      <c r="J93" s="51"/>
      <c r="K93" s="51"/>
      <c r="L93" s="51"/>
      <c r="M93" s="51"/>
      <c r="N93" s="51"/>
      <c r="O93" s="51"/>
      <c r="P93" s="51"/>
      <c r="Q93" s="51"/>
      <c r="R93" s="51"/>
      <c r="S93" s="51"/>
      <c r="T93" s="51"/>
      <c r="U93" s="51"/>
      <c r="V93" s="51"/>
      <c r="W93" s="51"/>
      <c r="X93" s="51"/>
      <c r="Y93" s="39">
        <f t="shared" si="5"/>
        <v>10000000</v>
      </c>
      <c r="Z93" s="52"/>
      <c r="AA93" s="52"/>
      <c r="AB93" s="53">
        <f t="shared" si="6"/>
        <v>0</v>
      </c>
      <c r="AC93" s="71">
        <f t="shared" si="7"/>
        <v>20000000</v>
      </c>
      <c r="AE93" s="29">
        <f t="shared" si="8"/>
        <v>20000000</v>
      </c>
      <c r="AF93" s="37">
        <f t="shared" si="9"/>
        <v>0</v>
      </c>
    </row>
    <row r="94" spans="1:32" ht="15">
      <c r="A94" s="70" t="s">
        <v>340</v>
      </c>
      <c r="B94" s="58" t="s">
        <v>341</v>
      </c>
      <c r="C94" s="47">
        <v>97953000</v>
      </c>
      <c r="D94" s="47">
        <v>0</v>
      </c>
      <c r="E94" s="48">
        <v>0</v>
      </c>
      <c r="F94" s="47">
        <v>0</v>
      </c>
      <c r="G94" s="55">
        <v>0</v>
      </c>
      <c r="H94" s="49">
        <v>0</v>
      </c>
      <c r="I94" s="47">
        <v>0</v>
      </c>
      <c r="J94" s="51"/>
      <c r="K94" s="51"/>
      <c r="L94" s="51"/>
      <c r="M94" s="51"/>
      <c r="N94" s="51"/>
      <c r="O94" s="51"/>
      <c r="P94" s="51"/>
      <c r="Q94" s="51"/>
      <c r="R94" s="51"/>
      <c r="S94" s="51"/>
      <c r="T94" s="51"/>
      <c r="U94" s="51"/>
      <c r="V94" s="51"/>
      <c r="W94" s="51"/>
      <c r="X94" s="51"/>
      <c r="Y94" s="39">
        <f t="shared" si="5"/>
        <v>0</v>
      </c>
      <c r="Z94" s="52"/>
      <c r="AA94" s="52"/>
      <c r="AB94" s="53">
        <f t="shared" si="6"/>
        <v>0</v>
      </c>
      <c r="AC94" s="71">
        <f t="shared" si="7"/>
        <v>97953000</v>
      </c>
      <c r="AE94" s="29">
        <f t="shared" si="8"/>
        <v>97953000</v>
      </c>
      <c r="AF94" s="37">
        <f t="shared" si="9"/>
        <v>0</v>
      </c>
    </row>
    <row r="95" spans="1:32" ht="15">
      <c r="A95" s="70" t="s">
        <v>342</v>
      </c>
      <c r="B95" s="58" t="s">
        <v>343</v>
      </c>
      <c r="C95" s="47">
        <v>360000000</v>
      </c>
      <c r="D95" s="47">
        <v>0</v>
      </c>
      <c r="E95" s="48">
        <v>0</v>
      </c>
      <c r="F95" s="47">
        <v>0</v>
      </c>
      <c r="G95" s="55">
        <v>0</v>
      </c>
      <c r="H95" s="49">
        <v>0</v>
      </c>
      <c r="I95" s="47">
        <v>0</v>
      </c>
      <c r="J95" s="51"/>
      <c r="K95" s="51"/>
      <c r="L95" s="51"/>
      <c r="M95" s="51"/>
      <c r="N95" s="51"/>
      <c r="O95" s="51"/>
      <c r="P95" s="51"/>
      <c r="Q95" s="51"/>
      <c r="R95" s="51"/>
      <c r="S95" s="51"/>
      <c r="T95" s="51"/>
      <c r="U95" s="51"/>
      <c r="V95" s="51"/>
      <c r="W95" s="51"/>
      <c r="X95" s="51"/>
      <c r="Y95" s="39">
        <f t="shared" si="5"/>
        <v>0</v>
      </c>
      <c r="Z95" s="52"/>
      <c r="AA95" s="52"/>
      <c r="AB95" s="53">
        <f t="shared" si="6"/>
        <v>0</v>
      </c>
      <c r="AC95" s="71">
        <f t="shared" si="7"/>
        <v>360000000</v>
      </c>
      <c r="AE95" s="29">
        <f t="shared" si="8"/>
        <v>360000000</v>
      </c>
      <c r="AF95" s="37">
        <f t="shared" si="9"/>
        <v>0</v>
      </c>
    </row>
    <row r="96" spans="1:32" ht="15">
      <c r="A96" s="70" t="s">
        <v>344</v>
      </c>
      <c r="B96" s="58" t="s">
        <v>345</v>
      </c>
      <c r="C96" s="47">
        <v>93800000</v>
      </c>
      <c r="D96" s="47">
        <v>0</v>
      </c>
      <c r="E96" s="48">
        <v>0</v>
      </c>
      <c r="F96" s="47">
        <v>0</v>
      </c>
      <c r="G96" s="55">
        <v>0</v>
      </c>
      <c r="H96" s="49">
        <v>0</v>
      </c>
      <c r="I96" s="47">
        <v>0</v>
      </c>
      <c r="J96" s="51"/>
      <c r="K96" s="51"/>
      <c r="L96" s="51"/>
      <c r="M96" s="51"/>
      <c r="N96" s="51"/>
      <c r="O96" s="51"/>
      <c r="P96" s="51"/>
      <c r="Q96" s="51"/>
      <c r="R96" s="51"/>
      <c r="S96" s="51"/>
      <c r="T96" s="51"/>
      <c r="U96" s="51"/>
      <c r="V96" s="51"/>
      <c r="W96" s="51"/>
      <c r="X96" s="51"/>
      <c r="Y96" s="39">
        <f t="shared" si="5"/>
        <v>0</v>
      </c>
      <c r="Z96" s="52"/>
      <c r="AA96" s="52"/>
      <c r="AB96" s="53">
        <f t="shared" si="6"/>
        <v>0</v>
      </c>
      <c r="AC96" s="71">
        <f t="shared" si="7"/>
        <v>93800000</v>
      </c>
      <c r="AE96" s="29">
        <f t="shared" si="8"/>
        <v>93800000</v>
      </c>
      <c r="AF96" s="37">
        <f t="shared" si="9"/>
        <v>0</v>
      </c>
    </row>
    <row r="97" spans="1:32" ht="15">
      <c r="A97" s="70" t="s">
        <v>346</v>
      </c>
      <c r="B97" s="58" t="s">
        <v>347</v>
      </c>
      <c r="C97" s="47">
        <v>378550000</v>
      </c>
      <c r="D97" s="47">
        <v>0</v>
      </c>
      <c r="E97" s="48">
        <v>0</v>
      </c>
      <c r="F97" s="47">
        <v>0</v>
      </c>
      <c r="G97" s="55">
        <v>0</v>
      </c>
      <c r="H97" s="49">
        <v>0</v>
      </c>
      <c r="I97" s="47">
        <v>0</v>
      </c>
      <c r="J97" s="51"/>
      <c r="K97" s="51"/>
      <c r="L97" s="51"/>
      <c r="M97" s="51"/>
      <c r="N97" s="51"/>
      <c r="O97" s="51"/>
      <c r="P97" s="51"/>
      <c r="Q97" s="51"/>
      <c r="R97" s="51"/>
      <c r="S97" s="51"/>
      <c r="T97" s="51"/>
      <c r="U97" s="51"/>
      <c r="V97" s="51"/>
      <c r="W97" s="51"/>
      <c r="X97" s="51"/>
      <c r="Y97" s="39">
        <f t="shared" si="5"/>
        <v>0</v>
      </c>
      <c r="Z97" s="52"/>
      <c r="AA97" s="52"/>
      <c r="AB97" s="53">
        <f t="shared" si="6"/>
        <v>0</v>
      </c>
      <c r="AC97" s="71">
        <f t="shared" si="7"/>
        <v>378550000</v>
      </c>
      <c r="AE97" s="29">
        <f t="shared" si="8"/>
        <v>378550000</v>
      </c>
      <c r="AF97" s="37">
        <f t="shared" si="9"/>
        <v>0</v>
      </c>
    </row>
    <row r="98" spans="1:32" ht="15">
      <c r="A98" s="70" t="s">
        <v>348</v>
      </c>
      <c r="B98" s="58" t="s">
        <v>349</v>
      </c>
      <c r="C98" s="47">
        <v>22500000</v>
      </c>
      <c r="D98" s="47">
        <v>0</v>
      </c>
      <c r="E98" s="48">
        <v>0</v>
      </c>
      <c r="F98" s="47">
        <v>0</v>
      </c>
      <c r="G98" s="55">
        <v>0</v>
      </c>
      <c r="H98" s="49">
        <v>0</v>
      </c>
      <c r="I98" s="49">
        <v>-20000000</v>
      </c>
      <c r="J98" s="51"/>
      <c r="K98" s="51"/>
      <c r="L98" s="51"/>
      <c r="M98" s="51"/>
      <c r="N98" s="51"/>
      <c r="O98" s="51"/>
      <c r="P98" s="51"/>
      <c r="Q98" s="51"/>
      <c r="R98" s="51"/>
      <c r="S98" s="51"/>
      <c r="T98" s="51"/>
      <c r="U98" s="51"/>
      <c r="V98" s="51"/>
      <c r="W98" s="51"/>
      <c r="X98" s="51"/>
      <c r="Y98" s="39">
        <f t="shared" si="5"/>
        <v>-20000000</v>
      </c>
      <c r="Z98" s="52"/>
      <c r="AA98" s="52"/>
      <c r="AB98" s="53">
        <f t="shared" si="6"/>
        <v>0</v>
      </c>
      <c r="AC98" s="71">
        <f t="shared" si="7"/>
        <v>2500000</v>
      </c>
      <c r="AE98" s="29">
        <f t="shared" si="8"/>
        <v>2500000</v>
      </c>
      <c r="AF98" s="37">
        <f t="shared" si="9"/>
        <v>0</v>
      </c>
    </row>
    <row r="99" spans="1:32" ht="15">
      <c r="A99" s="70" t="s">
        <v>350</v>
      </c>
      <c r="B99" s="58" t="s">
        <v>351</v>
      </c>
      <c r="C99" s="47">
        <v>5760000</v>
      </c>
      <c r="D99" s="47">
        <v>0</v>
      </c>
      <c r="E99" s="48">
        <v>0</v>
      </c>
      <c r="F99" s="47">
        <v>0</v>
      </c>
      <c r="G99" s="55">
        <v>0</v>
      </c>
      <c r="H99" s="49">
        <v>0</v>
      </c>
      <c r="I99" s="47">
        <v>0</v>
      </c>
      <c r="J99" s="51"/>
      <c r="K99" s="51"/>
      <c r="L99" s="51"/>
      <c r="M99" s="51"/>
      <c r="N99" s="51"/>
      <c r="O99" s="51"/>
      <c r="P99" s="51"/>
      <c r="Q99" s="51"/>
      <c r="R99" s="51"/>
      <c r="S99" s="51"/>
      <c r="T99" s="51"/>
      <c r="U99" s="51"/>
      <c r="V99" s="51"/>
      <c r="W99" s="51"/>
      <c r="X99" s="51"/>
      <c r="Y99" s="39">
        <f t="shared" si="5"/>
        <v>0</v>
      </c>
      <c r="Z99" s="52"/>
      <c r="AA99" s="52"/>
      <c r="AB99" s="53">
        <f t="shared" si="6"/>
        <v>0</v>
      </c>
      <c r="AC99" s="71">
        <f t="shared" si="7"/>
        <v>5760000</v>
      </c>
      <c r="AE99" s="29">
        <f t="shared" si="8"/>
        <v>5760000</v>
      </c>
      <c r="AF99" s="37">
        <f t="shared" si="9"/>
        <v>0</v>
      </c>
    </row>
    <row r="100" spans="1:32" ht="15">
      <c r="A100" s="70" t="s">
        <v>352</v>
      </c>
      <c r="B100" s="58" t="s">
        <v>353</v>
      </c>
      <c r="C100" s="47">
        <v>2971372000</v>
      </c>
      <c r="D100" s="47">
        <v>0</v>
      </c>
      <c r="E100" s="48">
        <v>-671</v>
      </c>
      <c r="F100" s="50">
        <v>66000000</v>
      </c>
      <c r="G100" s="55">
        <v>0</v>
      </c>
      <c r="H100" s="49">
        <v>0</v>
      </c>
      <c r="I100" s="47">
        <v>0</v>
      </c>
      <c r="J100" s="51"/>
      <c r="K100" s="51"/>
      <c r="L100" s="51"/>
      <c r="M100" s="51"/>
      <c r="N100" s="51"/>
      <c r="O100" s="51"/>
      <c r="P100" s="51"/>
      <c r="Q100" s="51"/>
      <c r="R100" s="51"/>
      <c r="S100" s="51"/>
      <c r="T100" s="51"/>
      <c r="U100" s="51"/>
      <c r="V100" s="51"/>
      <c r="W100" s="51"/>
      <c r="X100" s="51"/>
      <c r="Y100" s="39">
        <f t="shared" si="5"/>
        <v>65999329</v>
      </c>
      <c r="Z100" s="52"/>
      <c r="AA100" s="52"/>
      <c r="AB100" s="53">
        <f t="shared" si="6"/>
        <v>0</v>
      </c>
      <c r="AC100" s="71">
        <f t="shared" si="7"/>
        <v>3037371329</v>
      </c>
      <c r="AE100" s="29">
        <f t="shared" si="8"/>
        <v>3037371329</v>
      </c>
      <c r="AF100" s="37">
        <f t="shared" si="9"/>
        <v>0</v>
      </c>
    </row>
    <row r="101" spans="1:32" ht="15">
      <c r="A101" s="70" t="s">
        <v>354</v>
      </c>
      <c r="B101" s="58" t="s">
        <v>355</v>
      </c>
      <c r="C101" s="47">
        <v>2442712000</v>
      </c>
      <c r="D101" s="47">
        <v>0</v>
      </c>
      <c r="E101" s="48">
        <v>-909</v>
      </c>
      <c r="F101" s="50">
        <v>126500000</v>
      </c>
      <c r="G101" s="55">
        <v>0</v>
      </c>
      <c r="H101" s="49">
        <v>0</v>
      </c>
      <c r="I101" s="47">
        <v>0</v>
      </c>
      <c r="J101" s="51"/>
      <c r="K101" s="51"/>
      <c r="L101" s="51"/>
      <c r="M101" s="51"/>
      <c r="N101" s="51"/>
      <c r="O101" s="51"/>
      <c r="P101" s="51"/>
      <c r="Q101" s="51"/>
      <c r="R101" s="51"/>
      <c r="S101" s="51"/>
      <c r="T101" s="51"/>
      <c r="U101" s="51"/>
      <c r="V101" s="51"/>
      <c r="W101" s="51"/>
      <c r="X101" s="51"/>
      <c r="Y101" s="39">
        <f t="shared" si="5"/>
        <v>126499091</v>
      </c>
      <c r="Z101" s="52"/>
      <c r="AA101" s="52"/>
      <c r="AB101" s="53">
        <f t="shared" si="6"/>
        <v>0</v>
      </c>
      <c r="AC101" s="71">
        <f t="shared" si="7"/>
        <v>2569211091</v>
      </c>
      <c r="AE101" s="29">
        <f t="shared" si="8"/>
        <v>2569211091</v>
      </c>
      <c r="AF101" s="37">
        <f t="shared" si="9"/>
        <v>0</v>
      </c>
    </row>
    <row r="102" spans="1:32" ht="15">
      <c r="A102" s="70" t="s">
        <v>356</v>
      </c>
      <c r="B102" s="58" t="s">
        <v>357</v>
      </c>
      <c r="C102" s="47">
        <v>22355000</v>
      </c>
      <c r="D102" s="47">
        <v>0</v>
      </c>
      <c r="E102" s="47">
        <v>0</v>
      </c>
      <c r="F102" s="47">
        <v>0</v>
      </c>
      <c r="G102" s="55"/>
      <c r="H102" s="49">
        <v>0</v>
      </c>
      <c r="I102" s="47">
        <v>0</v>
      </c>
      <c r="J102" s="51"/>
      <c r="K102" s="51"/>
      <c r="L102" s="51"/>
      <c r="M102" s="51"/>
      <c r="N102" s="51"/>
      <c r="O102" s="51"/>
      <c r="P102" s="51"/>
      <c r="Q102" s="51"/>
      <c r="R102" s="51"/>
      <c r="S102" s="51"/>
      <c r="T102" s="51"/>
      <c r="U102" s="51"/>
      <c r="V102" s="51"/>
      <c r="W102" s="51"/>
      <c r="X102" s="51"/>
      <c r="Y102" s="39">
        <f t="shared" si="5"/>
        <v>0</v>
      </c>
      <c r="Z102" s="52"/>
      <c r="AA102" s="52"/>
      <c r="AB102" s="53">
        <f t="shared" si="6"/>
        <v>0</v>
      </c>
      <c r="AC102" s="71">
        <f t="shared" si="7"/>
        <v>22355000</v>
      </c>
      <c r="AE102" s="29">
        <f t="shared" si="8"/>
        <v>22355000</v>
      </c>
      <c r="AF102" s="37">
        <f t="shared" si="9"/>
        <v>0</v>
      </c>
    </row>
    <row r="103" spans="1:32" ht="15">
      <c r="A103" s="70" t="s">
        <v>358</v>
      </c>
      <c r="B103" s="58" t="s">
        <v>359</v>
      </c>
      <c r="C103" s="47">
        <v>14678000</v>
      </c>
      <c r="D103" s="47">
        <v>0</v>
      </c>
      <c r="E103" s="47">
        <v>0</v>
      </c>
      <c r="F103" s="47">
        <v>0</v>
      </c>
      <c r="G103" s="55">
        <v>0</v>
      </c>
      <c r="H103" s="49"/>
      <c r="I103" s="47">
        <v>0</v>
      </c>
      <c r="J103" s="51"/>
      <c r="K103" s="51"/>
      <c r="L103" s="51"/>
      <c r="M103" s="51"/>
      <c r="N103" s="51"/>
      <c r="O103" s="51"/>
      <c r="P103" s="51"/>
      <c r="Q103" s="51"/>
      <c r="R103" s="51"/>
      <c r="S103" s="51"/>
      <c r="T103" s="51"/>
      <c r="U103" s="51"/>
      <c r="V103" s="51"/>
      <c r="W103" s="51"/>
      <c r="X103" s="51"/>
      <c r="Y103" s="39">
        <f t="shared" si="5"/>
        <v>0</v>
      </c>
      <c r="Z103" s="52"/>
      <c r="AA103" s="52"/>
      <c r="AB103" s="53">
        <f t="shared" si="6"/>
        <v>0</v>
      </c>
      <c r="AC103" s="71">
        <f t="shared" si="7"/>
        <v>14678000</v>
      </c>
      <c r="AE103" s="29">
        <f t="shared" si="8"/>
        <v>14678000</v>
      </c>
      <c r="AF103" s="37">
        <f t="shared" si="9"/>
        <v>0</v>
      </c>
    </row>
    <row r="104" spans="1:32" ht="15">
      <c r="A104" s="70" t="s">
        <v>360</v>
      </c>
      <c r="B104" s="58" t="s">
        <v>361</v>
      </c>
      <c r="C104" s="47">
        <v>1771000000</v>
      </c>
      <c r="D104" s="47">
        <v>0</v>
      </c>
      <c r="E104" s="47">
        <v>0</v>
      </c>
      <c r="F104" s="47">
        <v>0</v>
      </c>
      <c r="G104" s="55">
        <v>0</v>
      </c>
      <c r="H104" s="49">
        <v>0</v>
      </c>
      <c r="I104" s="47">
        <v>0</v>
      </c>
      <c r="J104" s="51"/>
      <c r="K104" s="51"/>
      <c r="L104" s="51"/>
      <c r="M104" s="51"/>
      <c r="N104" s="51"/>
      <c r="O104" s="51"/>
      <c r="P104" s="51"/>
      <c r="Q104" s="51"/>
      <c r="R104" s="51"/>
      <c r="S104" s="51"/>
      <c r="T104" s="51"/>
      <c r="U104" s="51"/>
      <c r="V104" s="51"/>
      <c r="W104" s="51"/>
      <c r="X104" s="51"/>
      <c r="Y104" s="39">
        <f t="shared" si="5"/>
        <v>0</v>
      </c>
      <c r="Z104" s="52"/>
      <c r="AA104" s="52"/>
      <c r="AB104" s="53">
        <f t="shared" si="6"/>
        <v>0</v>
      </c>
      <c r="AC104" s="71">
        <f t="shared" si="7"/>
        <v>1771000000</v>
      </c>
      <c r="AE104" s="29">
        <f t="shared" si="8"/>
        <v>1771000000</v>
      </c>
      <c r="AF104" s="37">
        <f t="shared" si="9"/>
        <v>0</v>
      </c>
    </row>
    <row r="105" spans="1:32" ht="15">
      <c r="A105" s="70" t="s">
        <v>362</v>
      </c>
      <c r="B105" s="58" t="s">
        <v>363</v>
      </c>
      <c r="C105" s="47">
        <v>9900000</v>
      </c>
      <c r="D105" s="47">
        <v>0</v>
      </c>
      <c r="E105" s="47">
        <v>0</v>
      </c>
      <c r="F105" s="47">
        <v>0</v>
      </c>
      <c r="G105" s="55">
        <v>0</v>
      </c>
      <c r="H105" s="49">
        <v>0</v>
      </c>
      <c r="I105" s="49">
        <v>20000000</v>
      </c>
      <c r="J105" s="51"/>
      <c r="K105" s="51"/>
      <c r="L105" s="51"/>
      <c r="M105" s="51"/>
      <c r="N105" s="51"/>
      <c r="O105" s="51"/>
      <c r="P105" s="51"/>
      <c r="Q105" s="51"/>
      <c r="R105" s="51"/>
      <c r="S105" s="51"/>
      <c r="T105" s="51"/>
      <c r="U105" s="51"/>
      <c r="V105" s="51"/>
      <c r="W105" s="51"/>
      <c r="X105" s="51"/>
      <c r="Y105" s="39">
        <f t="shared" si="5"/>
        <v>20000000</v>
      </c>
      <c r="Z105" s="52"/>
      <c r="AA105" s="52"/>
      <c r="AB105" s="53">
        <f t="shared" si="6"/>
        <v>0</v>
      </c>
      <c r="AC105" s="71">
        <f t="shared" si="7"/>
        <v>29900000</v>
      </c>
      <c r="AE105" s="29">
        <f t="shared" si="8"/>
        <v>29900000</v>
      </c>
      <c r="AF105" s="37">
        <f t="shared" si="9"/>
        <v>0</v>
      </c>
    </row>
    <row r="106" spans="1:32" ht="15">
      <c r="A106" s="70" t="s">
        <v>364</v>
      </c>
      <c r="B106" s="58" t="s">
        <v>365</v>
      </c>
      <c r="C106" s="47">
        <v>120000000</v>
      </c>
      <c r="D106" s="47">
        <v>0</v>
      </c>
      <c r="E106" s="47">
        <v>0</v>
      </c>
      <c r="F106" s="47">
        <v>0</v>
      </c>
      <c r="G106" s="55">
        <v>0</v>
      </c>
      <c r="H106" s="49">
        <v>0</v>
      </c>
      <c r="I106" s="47">
        <v>0</v>
      </c>
      <c r="J106" s="51"/>
      <c r="K106" s="51"/>
      <c r="L106" s="51"/>
      <c r="M106" s="51"/>
      <c r="N106" s="51"/>
      <c r="O106" s="51"/>
      <c r="P106" s="51"/>
      <c r="Q106" s="51"/>
      <c r="R106" s="51"/>
      <c r="S106" s="51"/>
      <c r="T106" s="51"/>
      <c r="U106" s="51"/>
      <c r="V106" s="51"/>
      <c r="W106" s="51"/>
      <c r="X106" s="51"/>
      <c r="Y106" s="39">
        <f t="shared" si="5"/>
        <v>0</v>
      </c>
      <c r="Z106" s="52"/>
      <c r="AA106" s="52"/>
      <c r="AB106" s="53">
        <f t="shared" si="6"/>
        <v>0</v>
      </c>
      <c r="AC106" s="71">
        <f t="shared" si="7"/>
        <v>120000000</v>
      </c>
      <c r="AE106" s="29">
        <f t="shared" si="8"/>
        <v>120000000</v>
      </c>
      <c r="AF106" s="37">
        <f t="shared" si="9"/>
        <v>0</v>
      </c>
    </row>
    <row r="107" spans="1:32" ht="15">
      <c r="A107" s="70" t="s">
        <v>366</v>
      </c>
      <c r="B107" s="58" t="s">
        <v>367</v>
      </c>
      <c r="C107" s="47">
        <v>2003959000</v>
      </c>
      <c r="D107" s="47">
        <v>0</v>
      </c>
      <c r="E107" s="47">
        <v>0</v>
      </c>
      <c r="F107" s="47">
        <v>0</v>
      </c>
      <c r="G107" s="55">
        <v>-500000000</v>
      </c>
      <c r="H107" s="49">
        <v>0</v>
      </c>
      <c r="I107" s="47">
        <v>0</v>
      </c>
      <c r="J107" s="51"/>
      <c r="K107" s="51"/>
      <c r="L107" s="51"/>
      <c r="M107" s="51"/>
      <c r="N107" s="51"/>
      <c r="O107" s="51"/>
      <c r="P107" s="51"/>
      <c r="Q107" s="51"/>
      <c r="R107" s="51"/>
      <c r="S107" s="51"/>
      <c r="T107" s="51"/>
      <c r="U107" s="51"/>
      <c r="V107" s="51"/>
      <c r="W107" s="51"/>
      <c r="X107" s="51"/>
      <c r="Y107" s="39">
        <f t="shared" si="5"/>
        <v>-500000000</v>
      </c>
      <c r="Z107" s="52"/>
      <c r="AA107" s="52"/>
      <c r="AB107" s="53">
        <f t="shared" si="6"/>
        <v>0</v>
      </c>
      <c r="AC107" s="71">
        <f t="shared" si="7"/>
        <v>1503959000</v>
      </c>
      <c r="AE107" s="29">
        <f t="shared" si="8"/>
        <v>1503959000</v>
      </c>
      <c r="AF107" s="37">
        <f t="shared" si="9"/>
        <v>0</v>
      </c>
    </row>
    <row r="108" spans="1:32" ht="15">
      <c r="A108" s="70" t="s">
        <v>368</v>
      </c>
      <c r="B108" s="58" t="s">
        <v>369</v>
      </c>
      <c r="C108" s="47">
        <v>200000000</v>
      </c>
      <c r="D108" s="47">
        <v>0</v>
      </c>
      <c r="E108" s="47">
        <v>0</v>
      </c>
      <c r="F108" s="47">
        <v>0</v>
      </c>
      <c r="G108" s="55">
        <v>0</v>
      </c>
      <c r="H108" s="49">
        <v>0</v>
      </c>
      <c r="I108" s="47">
        <v>0</v>
      </c>
      <c r="J108" s="51"/>
      <c r="K108" s="51"/>
      <c r="L108" s="51"/>
      <c r="M108" s="51"/>
      <c r="N108" s="51"/>
      <c r="O108" s="51"/>
      <c r="P108" s="51"/>
      <c r="Q108" s="51"/>
      <c r="R108" s="51"/>
      <c r="S108" s="51"/>
      <c r="T108" s="51"/>
      <c r="U108" s="51"/>
      <c r="V108" s="51"/>
      <c r="W108" s="51"/>
      <c r="X108" s="51"/>
      <c r="Y108" s="39">
        <f t="shared" si="5"/>
        <v>0</v>
      </c>
      <c r="Z108" s="52"/>
      <c r="AA108" s="52"/>
      <c r="AB108" s="53">
        <f t="shared" si="6"/>
        <v>0</v>
      </c>
      <c r="AC108" s="71">
        <f t="shared" si="7"/>
        <v>200000000</v>
      </c>
      <c r="AE108" s="29">
        <f t="shared" si="8"/>
        <v>200000000</v>
      </c>
      <c r="AF108" s="37">
        <f t="shared" si="9"/>
        <v>0</v>
      </c>
    </row>
    <row r="109" spans="1:32" ht="15">
      <c r="A109" s="70" t="s">
        <v>370</v>
      </c>
      <c r="B109" s="58" t="s">
        <v>369</v>
      </c>
      <c r="C109" s="47">
        <v>40654000</v>
      </c>
      <c r="D109" s="47">
        <v>0</v>
      </c>
      <c r="E109" s="47">
        <v>0</v>
      </c>
      <c r="F109" s="47">
        <v>0</v>
      </c>
      <c r="G109" s="55">
        <v>0</v>
      </c>
      <c r="H109" s="49">
        <v>0</v>
      </c>
      <c r="I109" s="47">
        <v>0</v>
      </c>
      <c r="J109" s="51"/>
      <c r="K109" s="51"/>
      <c r="L109" s="51"/>
      <c r="M109" s="51"/>
      <c r="N109" s="51"/>
      <c r="O109" s="51"/>
      <c r="P109" s="51"/>
      <c r="Q109" s="51"/>
      <c r="R109" s="51"/>
      <c r="S109" s="51"/>
      <c r="T109" s="51"/>
      <c r="U109" s="51"/>
      <c r="V109" s="51"/>
      <c r="W109" s="51"/>
      <c r="X109" s="51"/>
      <c r="Y109" s="39">
        <f t="shared" si="5"/>
        <v>0</v>
      </c>
      <c r="Z109" s="52"/>
      <c r="AA109" s="52"/>
      <c r="AB109" s="53">
        <f t="shared" si="6"/>
        <v>0</v>
      </c>
      <c r="AC109" s="71">
        <f t="shared" si="7"/>
        <v>40654000</v>
      </c>
      <c r="AE109" s="29">
        <f t="shared" si="8"/>
        <v>40654000</v>
      </c>
      <c r="AF109" s="37">
        <f t="shared" si="9"/>
        <v>0</v>
      </c>
    </row>
    <row r="110" spans="1:32" ht="15">
      <c r="A110" s="70" t="s">
        <v>371</v>
      </c>
      <c r="B110" s="58" t="s">
        <v>372</v>
      </c>
      <c r="C110" s="47">
        <v>108000000</v>
      </c>
      <c r="D110" s="47">
        <v>0</v>
      </c>
      <c r="E110" s="47">
        <v>0</v>
      </c>
      <c r="F110" s="47">
        <v>0</v>
      </c>
      <c r="G110" s="55">
        <v>-28000000</v>
      </c>
      <c r="H110" s="49">
        <v>0</v>
      </c>
      <c r="I110" s="47">
        <v>0</v>
      </c>
      <c r="J110" s="51"/>
      <c r="K110" s="51"/>
      <c r="L110" s="51"/>
      <c r="M110" s="51"/>
      <c r="N110" s="51"/>
      <c r="O110" s="51"/>
      <c r="P110" s="51"/>
      <c r="Q110" s="51"/>
      <c r="R110" s="51"/>
      <c r="S110" s="51"/>
      <c r="T110" s="51"/>
      <c r="U110" s="51"/>
      <c r="V110" s="51"/>
      <c r="W110" s="51"/>
      <c r="X110" s="51"/>
      <c r="Y110" s="39">
        <f t="shared" si="5"/>
        <v>-28000000</v>
      </c>
      <c r="Z110" s="52"/>
      <c r="AA110" s="52"/>
      <c r="AB110" s="53">
        <f t="shared" si="6"/>
        <v>0</v>
      </c>
      <c r="AC110" s="71">
        <f t="shared" si="7"/>
        <v>80000000</v>
      </c>
      <c r="AE110" s="29">
        <f t="shared" si="8"/>
        <v>80000000</v>
      </c>
      <c r="AF110" s="37">
        <f t="shared" si="9"/>
        <v>0</v>
      </c>
    </row>
    <row r="111" spans="1:32" ht="15">
      <c r="A111" s="70" t="s">
        <v>373</v>
      </c>
      <c r="B111" s="58" t="s">
        <v>374</v>
      </c>
      <c r="C111" s="47">
        <v>164691000</v>
      </c>
      <c r="D111" s="47">
        <v>0</v>
      </c>
      <c r="E111" s="47">
        <v>0</v>
      </c>
      <c r="F111" s="47">
        <v>0</v>
      </c>
      <c r="G111" s="55">
        <v>0</v>
      </c>
      <c r="H111" s="49">
        <v>0</v>
      </c>
      <c r="I111" s="47">
        <v>0</v>
      </c>
      <c r="J111" s="51"/>
      <c r="K111" s="51"/>
      <c r="L111" s="51"/>
      <c r="M111" s="51"/>
      <c r="N111" s="51"/>
      <c r="O111" s="51"/>
      <c r="P111" s="51"/>
      <c r="Q111" s="51"/>
      <c r="R111" s="51"/>
      <c r="S111" s="51"/>
      <c r="T111" s="51"/>
      <c r="U111" s="51"/>
      <c r="V111" s="51"/>
      <c r="W111" s="51"/>
      <c r="X111" s="51"/>
      <c r="Y111" s="39">
        <f t="shared" si="5"/>
        <v>0</v>
      </c>
      <c r="Z111" s="52"/>
      <c r="AA111" s="52"/>
      <c r="AB111" s="53">
        <f t="shared" si="6"/>
        <v>0</v>
      </c>
      <c r="AC111" s="71">
        <f t="shared" si="7"/>
        <v>164691000</v>
      </c>
      <c r="AE111" s="29">
        <f t="shared" si="8"/>
        <v>164691000</v>
      </c>
      <c r="AF111" s="37">
        <f t="shared" si="9"/>
        <v>0</v>
      </c>
    </row>
    <row r="112" spans="1:32" ht="15">
      <c r="A112" s="70" t="s">
        <v>375</v>
      </c>
      <c r="B112" s="58" t="s">
        <v>376</v>
      </c>
      <c r="C112" s="47">
        <v>1238650000</v>
      </c>
      <c r="D112" s="47">
        <v>0</v>
      </c>
      <c r="E112" s="47">
        <v>0</v>
      </c>
      <c r="F112" s="50">
        <v>-136500000</v>
      </c>
      <c r="G112" s="55">
        <f>-20000000-285000000</f>
        <v>-305000000</v>
      </c>
      <c r="H112" s="49">
        <v>-149000000</v>
      </c>
      <c r="I112" s="49">
        <v>-61650000</v>
      </c>
      <c r="J112" s="51"/>
      <c r="K112" s="51"/>
      <c r="L112" s="51"/>
      <c r="M112" s="51"/>
      <c r="N112" s="51"/>
      <c r="O112" s="51"/>
      <c r="P112" s="51"/>
      <c r="Q112" s="51"/>
      <c r="R112" s="51"/>
      <c r="S112" s="51"/>
      <c r="T112" s="51"/>
      <c r="U112" s="51"/>
      <c r="V112" s="51"/>
      <c r="W112" s="51"/>
      <c r="X112" s="51"/>
      <c r="Y112" s="39">
        <f t="shared" si="5"/>
        <v>-652150000</v>
      </c>
      <c r="Z112" s="52"/>
      <c r="AA112" s="52"/>
      <c r="AB112" s="53">
        <f t="shared" si="6"/>
        <v>0</v>
      </c>
      <c r="AC112" s="71">
        <f t="shared" si="7"/>
        <v>586500000</v>
      </c>
      <c r="AE112" s="29">
        <f t="shared" si="8"/>
        <v>586500000</v>
      </c>
      <c r="AF112" s="37">
        <f t="shared" si="9"/>
        <v>0</v>
      </c>
    </row>
    <row r="113" spans="1:32" ht="15">
      <c r="A113" s="70" t="s">
        <v>377</v>
      </c>
      <c r="B113" s="58" t="s">
        <v>378</v>
      </c>
      <c r="C113" s="47">
        <v>349623000</v>
      </c>
      <c r="D113" s="47">
        <v>0</v>
      </c>
      <c r="E113" s="47">
        <v>0</v>
      </c>
      <c r="F113" s="47">
        <v>0</v>
      </c>
      <c r="G113" s="55">
        <v>0</v>
      </c>
      <c r="H113" s="49">
        <v>0</v>
      </c>
      <c r="I113" s="47">
        <v>0</v>
      </c>
      <c r="J113" s="51"/>
      <c r="K113" s="51"/>
      <c r="L113" s="51"/>
      <c r="M113" s="51"/>
      <c r="N113" s="51"/>
      <c r="O113" s="51"/>
      <c r="P113" s="51"/>
      <c r="Q113" s="51"/>
      <c r="R113" s="51"/>
      <c r="S113" s="51"/>
      <c r="T113" s="51"/>
      <c r="U113" s="51"/>
      <c r="V113" s="51"/>
      <c r="W113" s="51"/>
      <c r="X113" s="51"/>
      <c r="Y113" s="39">
        <f t="shared" si="5"/>
        <v>0</v>
      </c>
      <c r="Z113" s="52"/>
      <c r="AA113" s="52"/>
      <c r="AB113" s="53">
        <f t="shared" si="6"/>
        <v>0</v>
      </c>
      <c r="AC113" s="71">
        <f t="shared" si="7"/>
        <v>349623000</v>
      </c>
      <c r="AE113" s="29">
        <f t="shared" si="8"/>
        <v>349623000</v>
      </c>
      <c r="AF113" s="37">
        <f t="shared" si="9"/>
        <v>0</v>
      </c>
    </row>
    <row r="114" spans="1:32" ht="15">
      <c r="A114" s="70" t="s">
        <v>379</v>
      </c>
      <c r="B114" s="58" t="s">
        <v>380</v>
      </c>
      <c r="C114" s="47">
        <v>348289000</v>
      </c>
      <c r="D114" s="47">
        <v>0</v>
      </c>
      <c r="E114" s="47">
        <v>0</v>
      </c>
      <c r="F114" s="47">
        <v>0</v>
      </c>
      <c r="G114" s="55">
        <v>0</v>
      </c>
      <c r="H114" s="49">
        <v>0</v>
      </c>
      <c r="I114" s="47">
        <v>0</v>
      </c>
      <c r="J114" s="51"/>
      <c r="K114" s="51"/>
      <c r="L114" s="51"/>
      <c r="M114" s="51"/>
      <c r="N114" s="51"/>
      <c r="O114" s="51"/>
      <c r="P114" s="51"/>
      <c r="Q114" s="51"/>
      <c r="R114" s="51"/>
      <c r="S114" s="51"/>
      <c r="T114" s="51"/>
      <c r="U114" s="51"/>
      <c r="V114" s="51"/>
      <c r="W114" s="51"/>
      <c r="X114" s="51"/>
      <c r="Y114" s="39">
        <f t="shared" si="5"/>
        <v>0</v>
      </c>
      <c r="Z114" s="52"/>
      <c r="AA114" s="52"/>
      <c r="AB114" s="53">
        <f t="shared" si="6"/>
        <v>0</v>
      </c>
      <c r="AC114" s="71">
        <f t="shared" si="7"/>
        <v>348289000</v>
      </c>
      <c r="AE114" s="29">
        <f t="shared" si="8"/>
        <v>348289000</v>
      </c>
      <c r="AF114" s="37">
        <f t="shared" si="9"/>
        <v>0</v>
      </c>
    </row>
    <row r="115" spans="1:32" ht="15">
      <c r="A115" s="70" t="s">
        <v>381</v>
      </c>
      <c r="B115" s="58" t="s">
        <v>382</v>
      </c>
      <c r="C115" s="47">
        <v>492000000</v>
      </c>
      <c r="D115" s="47">
        <v>0</v>
      </c>
      <c r="E115" s="47">
        <v>0</v>
      </c>
      <c r="F115" s="47">
        <v>0</v>
      </c>
      <c r="G115" s="50">
        <v>0</v>
      </c>
      <c r="H115" s="49">
        <v>0</v>
      </c>
      <c r="I115" s="50">
        <v>-60000000</v>
      </c>
      <c r="J115" s="51"/>
      <c r="K115" s="51"/>
      <c r="L115" s="51"/>
      <c r="M115" s="51"/>
      <c r="N115" s="51"/>
      <c r="O115" s="51"/>
      <c r="P115" s="51"/>
      <c r="Q115" s="51"/>
      <c r="R115" s="51"/>
      <c r="S115" s="51"/>
      <c r="T115" s="51"/>
      <c r="U115" s="51"/>
      <c r="V115" s="51"/>
      <c r="W115" s="51"/>
      <c r="X115" s="51"/>
      <c r="Y115" s="39">
        <f t="shared" si="5"/>
        <v>-60000000</v>
      </c>
      <c r="Z115" s="52"/>
      <c r="AA115" s="52"/>
      <c r="AB115" s="53">
        <f t="shared" si="6"/>
        <v>0</v>
      </c>
      <c r="AC115" s="71">
        <f t="shared" si="7"/>
        <v>432000000</v>
      </c>
      <c r="AE115" s="29">
        <f t="shared" si="8"/>
        <v>432000000</v>
      </c>
      <c r="AF115" s="37">
        <f t="shared" si="9"/>
        <v>0</v>
      </c>
    </row>
    <row r="116" spans="1:32" ht="15">
      <c r="A116" s="70" t="s">
        <v>383</v>
      </c>
      <c r="B116" s="58" t="s">
        <v>384</v>
      </c>
      <c r="C116" s="47">
        <v>608652000</v>
      </c>
      <c r="D116" s="47">
        <v>0</v>
      </c>
      <c r="E116" s="47">
        <v>0</v>
      </c>
      <c r="F116" s="47">
        <v>0</v>
      </c>
      <c r="G116" s="50">
        <v>0</v>
      </c>
      <c r="H116" s="49">
        <v>0</v>
      </c>
      <c r="I116" s="47">
        <v>0</v>
      </c>
      <c r="J116" s="51"/>
      <c r="K116" s="51"/>
      <c r="L116" s="51"/>
      <c r="M116" s="51"/>
      <c r="N116" s="51"/>
      <c r="O116" s="51"/>
      <c r="P116" s="51"/>
      <c r="Q116" s="51"/>
      <c r="R116" s="51"/>
      <c r="S116" s="51"/>
      <c r="T116" s="51"/>
      <c r="U116" s="51"/>
      <c r="V116" s="51"/>
      <c r="W116" s="51"/>
      <c r="X116" s="51"/>
      <c r="Y116" s="39">
        <f t="shared" si="5"/>
        <v>0</v>
      </c>
      <c r="Z116" s="52"/>
      <c r="AA116" s="52"/>
      <c r="AB116" s="53">
        <f t="shared" si="6"/>
        <v>0</v>
      </c>
      <c r="AC116" s="71">
        <f t="shared" si="7"/>
        <v>608652000</v>
      </c>
      <c r="AE116" s="29">
        <f t="shared" si="8"/>
        <v>608652000</v>
      </c>
      <c r="AF116" s="37">
        <f t="shared" si="9"/>
        <v>0</v>
      </c>
    </row>
    <row r="117" spans="1:32" s="42" customFormat="1" ht="15">
      <c r="A117" s="73" t="s">
        <v>433</v>
      </c>
      <c r="B117" s="60"/>
      <c r="C117" s="56">
        <f aca="true" t="shared" si="10" ref="C117:Y117">SUM(C3:C116)</f>
        <v>23016670000</v>
      </c>
      <c r="D117" s="56">
        <f t="shared" si="10"/>
        <v>0</v>
      </c>
      <c r="E117" s="56">
        <f t="shared" si="10"/>
        <v>0</v>
      </c>
      <c r="F117" s="56">
        <f t="shared" si="10"/>
        <v>0</v>
      </c>
      <c r="G117" s="56">
        <f t="shared" si="10"/>
        <v>0</v>
      </c>
      <c r="H117" s="56">
        <f t="shared" si="10"/>
        <v>0</v>
      </c>
      <c r="I117" s="56">
        <f t="shared" si="10"/>
        <v>0</v>
      </c>
      <c r="J117" s="56">
        <f t="shared" si="10"/>
        <v>0</v>
      </c>
      <c r="K117" s="56">
        <f t="shared" si="10"/>
        <v>0</v>
      </c>
      <c r="L117" s="56">
        <f t="shared" si="10"/>
        <v>0</v>
      </c>
      <c r="M117" s="56">
        <f t="shared" si="10"/>
        <v>0</v>
      </c>
      <c r="N117" s="56">
        <f t="shared" si="10"/>
        <v>0</v>
      </c>
      <c r="O117" s="56">
        <f t="shared" si="10"/>
        <v>0</v>
      </c>
      <c r="P117" s="56">
        <f t="shared" si="10"/>
        <v>0</v>
      </c>
      <c r="Q117" s="56">
        <f t="shared" si="10"/>
        <v>0</v>
      </c>
      <c r="R117" s="56">
        <f t="shared" si="10"/>
        <v>0</v>
      </c>
      <c r="S117" s="56">
        <f t="shared" si="10"/>
        <v>0</v>
      </c>
      <c r="T117" s="56">
        <f t="shared" si="10"/>
        <v>0</v>
      </c>
      <c r="U117" s="56">
        <f t="shared" si="10"/>
        <v>0</v>
      </c>
      <c r="V117" s="56">
        <f t="shared" si="10"/>
        <v>0</v>
      </c>
      <c r="W117" s="56">
        <f t="shared" si="10"/>
        <v>0</v>
      </c>
      <c r="X117" s="56">
        <f t="shared" si="10"/>
        <v>0</v>
      </c>
      <c r="Y117" s="56">
        <f t="shared" si="10"/>
        <v>0</v>
      </c>
      <c r="Z117" s="56"/>
      <c r="AA117" s="56"/>
      <c r="AB117" s="61"/>
      <c r="AC117" s="74">
        <f t="shared" si="7"/>
        <v>23016670000</v>
      </c>
      <c r="AD117" s="38"/>
      <c r="AE117" s="62">
        <f t="shared" si="8"/>
        <v>23016670000</v>
      </c>
      <c r="AF117" s="63">
        <f t="shared" si="9"/>
        <v>0</v>
      </c>
    </row>
    <row r="118" spans="1:32" ht="15">
      <c r="A118" s="70" t="s">
        <v>385</v>
      </c>
      <c r="B118" s="58" t="s">
        <v>386</v>
      </c>
      <c r="C118" s="47">
        <v>328387499000</v>
      </c>
      <c r="D118" s="47">
        <v>0</v>
      </c>
      <c r="E118" s="47">
        <v>0</v>
      </c>
      <c r="F118" s="47">
        <v>0</v>
      </c>
      <c r="G118" s="47">
        <v>0</v>
      </c>
      <c r="H118" s="47">
        <v>0</v>
      </c>
      <c r="I118" s="47">
        <v>0</v>
      </c>
      <c r="J118" s="51"/>
      <c r="K118" s="51"/>
      <c r="L118" s="51"/>
      <c r="M118" s="51"/>
      <c r="N118" s="51"/>
      <c r="O118" s="51"/>
      <c r="P118" s="51"/>
      <c r="Q118" s="51"/>
      <c r="R118" s="51"/>
      <c r="S118" s="51"/>
      <c r="T118" s="51"/>
      <c r="U118" s="51"/>
      <c r="V118" s="51"/>
      <c r="W118" s="51"/>
      <c r="X118" s="51"/>
      <c r="Y118" s="39">
        <f aca="true" t="shared" si="11" ref="Y118:Y134">SUM(D118:X118)</f>
        <v>0</v>
      </c>
      <c r="Z118" s="52"/>
      <c r="AA118" s="50">
        <v>-200000000</v>
      </c>
      <c r="AB118" s="53">
        <f t="shared" si="6"/>
        <v>-200000000</v>
      </c>
      <c r="AC118" s="71">
        <f t="shared" si="7"/>
        <v>328187499000</v>
      </c>
      <c r="AE118" s="29">
        <f t="shared" si="8"/>
        <v>328187499000</v>
      </c>
      <c r="AF118" s="37">
        <f t="shared" si="9"/>
        <v>0</v>
      </c>
    </row>
    <row r="119" spans="1:32" ht="15">
      <c r="A119" s="70" t="s">
        <v>387</v>
      </c>
      <c r="B119" s="58" t="s">
        <v>172</v>
      </c>
      <c r="C119" s="47">
        <v>2757193000</v>
      </c>
      <c r="D119" s="47">
        <v>0</v>
      </c>
      <c r="E119" s="47">
        <v>0</v>
      </c>
      <c r="F119" s="47">
        <v>0</v>
      </c>
      <c r="G119" s="47">
        <v>0</v>
      </c>
      <c r="H119" s="47">
        <v>0</v>
      </c>
      <c r="I119" s="47">
        <v>0</v>
      </c>
      <c r="J119" s="51"/>
      <c r="K119" s="51"/>
      <c r="L119" s="51"/>
      <c r="M119" s="51"/>
      <c r="N119" s="51"/>
      <c r="O119" s="51"/>
      <c r="P119" s="51"/>
      <c r="Q119" s="51"/>
      <c r="R119" s="51"/>
      <c r="S119" s="51"/>
      <c r="T119" s="51"/>
      <c r="U119" s="51"/>
      <c r="V119" s="51"/>
      <c r="W119" s="51"/>
      <c r="X119" s="51"/>
      <c r="Y119" s="39">
        <f t="shared" si="11"/>
        <v>0</v>
      </c>
      <c r="Z119" s="52"/>
      <c r="AA119" s="52"/>
      <c r="AB119" s="53">
        <f t="shared" si="6"/>
        <v>0</v>
      </c>
      <c r="AC119" s="71">
        <f t="shared" si="7"/>
        <v>2757193000</v>
      </c>
      <c r="AE119" s="29">
        <f t="shared" si="8"/>
        <v>2757193000</v>
      </c>
      <c r="AF119" s="37">
        <f t="shared" si="9"/>
        <v>0</v>
      </c>
    </row>
    <row r="120" spans="1:32" ht="15">
      <c r="A120" s="70" t="s">
        <v>388</v>
      </c>
      <c r="B120" s="58" t="s">
        <v>389</v>
      </c>
      <c r="C120" s="47">
        <v>16832087000</v>
      </c>
      <c r="D120" s="47">
        <v>0</v>
      </c>
      <c r="E120" s="47">
        <v>0</v>
      </c>
      <c r="F120" s="47">
        <v>0</v>
      </c>
      <c r="G120" s="47">
        <v>0</v>
      </c>
      <c r="H120" s="47">
        <v>0</v>
      </c>
      <c r="I120" s="47">
        <v>0</v>
      </c>
      <c r="J120" s="51"/>
      <c r="K120" s="51"/>
      <c r="L120" s="51"/>
      <c r="M120" s="51"/>
      <c r="N120" s="51"/>
      <c r="O120" s="51"/>
      <c r="P120" s="51"/>
      <c r="Q120" s="51"/>
      <c r="R120" s="51"/>
      <c r="S120" s="51"/>
      <c r="T120" s="51"/>
      <c r="U120" s="51"/>
      <c r="V120" s="51"/>
      <c r="W120" s="51"/>
      <c r="X120" s="51"/>
      <c r="Y120" s="39">
        <f t="shared" si="11"/>
        <v>0</v>
      </c>
      <c r="Z120" s="52"/>
      <c r="AA120" s="52"/>
      <c r="AB120" s="53">
        <f t="shared" si="6"/>
        <v>0</v>
      </c>
      <c r="AC120" s="71">
        <f t="shared" si="7"/>
        <v>16832087000</v>
      </c>
      <c r="AE120" s="29">
        <f t="shared" si="8"/>
        <v>16832087000</v>
      </c>
      <c r="AF120" s="37">
        <f t="shared" si="9"/>
        <v>0</v>
      </c>
    </row>
    <row r="121" spans="1:32" ht="15">
      <c r="A121" s="70" t="s">
        <v>390</v>
      </c>
      <c r="B121" s="58" t="s">
        <v>391</v>
      </c>
      <c r="C121" s="47">
        <v>146678760000</v>
      </c>
      <c r="D121" s="47">
        <v>0</v>
      </c>
      <c r="E121" s="47">
        <v>0</v>
      </c>
      <c r="F121" s="47">
        <v>0</v>
      </c>
      <c r="G121" s="47">
        <v>0</v>
      </c>
      <c r="H121" s="47">
        <v>0</v>
      </c>
      <c r="I121" s="47">
        <v>0</v>
      </c>
      <c r="J121" s="51"/>
      <c r="K121" s="51"/>
      <c r="L121" s="51"/>
      <c r="M121" s="51"/>
      <c r="N121" s="51"/>
      <c r="O121" s="51"/>
      <c r="P121" s="51"/>
      <c r="Q121" s="51"/>
      <c r="R121" s="51"/>
      <c r="S121" s="51"/>
      <c r="T121" s="51"/>
      <c r="U121" s="51"/>
      <c r="V121" s="51"/>
      <c r="W121" s="51"/>
      <c r="X121" s="51"/>
      <c r="Y121" s="39">
        <f t="shared" si="11"/>
        <v>0</v>
      </c>
      <c r="Z121" s="52"/>
      <c r="AA121" s="52"/>
      <c r="AB121" s="53">
        <f t="shared" si="6"/>
        <v>0</v>
      </c>
      <c r="AC121" s="71">
        <f t="shared" si="7"/>
        <v>146678760000</v>
      </c>
      <c r="AE121" s="29">
        <f t="shared" si="8"/>
        <v>146678760000</v>
      </c>
      <c r="AF121" s="37">
        <f t="shared" si="9"/>
        <v>0</v>
      </c>
    </row>
    <row r="122" spans="1:32" ht="15">
      <c r="A122" s="70" t="s">
        <v>392</v>
      </c>
      <c r="B122" s="58" t="s">
        <v>393</v>
      </c>
      <c r="C122" s="47">
        <v>1230000000</v>
      </c>
      <c r="D122" s="47">
        <v>0</v>
      </c>
      <c r="E122" s="47">
        <v>0</v>
      </c>
      <c r="F122" s="47">
        <v>0</v>
      </c>
      <c r="G122" s="47">
        <v>0</v>
      </c>
      <c r="H122" s="47">
        <v>0</v>
      </c>
      <c r="I122" s="47">
        <v>0</v>
      </c>
      <c r="J122" s="51"/>
      <c r="K122" s="51"/>
      <c r="L122" s="51"/>
      <c r="M122" s="51"/>
      <c r="N122" s="51"/>
      <c r="O122" s="51"/>
      <c r="P122" s="51"/>
      <c r="Q122" s="51"/>
      <c r="R122" s="51"/>
      <c r="S122" s="51"/>
      <c r="T122" s="51"/>
      <c r="U122" s="51"/>
      <c r="V122" s="51"/>
      <c r="W122" s="51"/>
      <c r="X122" s="51"/>
      <c r="Y122" s="39">
        <f t="shared" si="11"/>
        <v>0</v>
      </c>
      <c r="Z122" s="52"/>
      <c r="AA122" s="50">
        <v>200000000</v>
      </c>
      <c r="AB122" s="53">
        <f t="shared" si="6"/>
        <v>200000000</v>
      </c>
      <c r="AC122" s="71">
        <f t="shared" si="7"/>
        <v>1430000000</v>
      </c>
      <c r="AE122" s="29">
        <f t="shared" si="8"/>
        <v>1430000000</v>
      </c>
      <c r="AF122" s="37">
        <f t="shared" si="9"/>
        <v>0</v>
      </c>
    </row>
    <row r="123" spans="1:32" ht="15">
      <c r="A123" s="70" t="s">
        <v>394</v>
      </c>
      <c r="B123" s="58" t="s">
        <v>395</v>
      </c>
      <c r="C123" s="47">
        <v>1588636000</v>
      </c>
      <c r="D123" s="47">
        <v>0</v>
      </c>
      <c r="E123" s="47">
        <v>0</v>
      </c>
      <c r="F123" s="47">
        <v>0</v>
      </c>
      <c r="G123" s="47">
        <v>0</v>
      </c>
      <c r="H123" s="47">
        <v>0</v>
      </c>
      <c r="I123" s="47">
        <v>0</v>
      </c>
      <c r="J123" s="51"/>
      <c r="K123" s="51"/>
      <c r="L123" s="51"/>
      <c r="M123" s="51"/>
      <c r="N123" s="51"/>
      <c r="O123" s="51"/>
      <c r="P123" s="51"/>
      <c r="Q123" s="51"/>
      <c r="R123" s="51"/>
      <c r="S123" s="51"/>
      <c r="T123" s="51"/>
      <c r="U123" s="51"/>
      <c r="V123" s="51"/>
      <c r="W123" s="51"/>
      <c r="X123" s="51"/>
      <c r="Y123" s="39">
        <f t="shared" si="11"/>
        <v>0</v>
      </c>
      <c r="Z123" s="52"/>
      <c r="AA123" s="52"/>
      <c r="AB123" s="53">
        <f t="shared" si="6"/>
        <v>0</v>
      </c>
      <c r="AC123" s="71">
        <f t="shared" si="7"/>
        <v>1588636000</v>
      </c>
      <c r="AE123" s="29">
        <f t="shared" si="8"/>
        <v>1588636000</v>
      </c>
      <c r="AF123" s="37">
        <f t="shared" si="9"/>
        <v>0</v>
      </c>
    </row>
    <row r="124" spans="1:32" ht="15">
      <c r="A124" s="70" t="s">
        <v>396</v>
      </c>
      <c r="B124" s="58" t="s">
        <v>397</v>
      </c>
      <c r="C124" s="47">
        <v>2778286000</v>
      </c>
      <c r="D124" s="47">
        <v>0</v>
      </c>
      <c r="E124" s="47">
        <v>0</v>
      </c>
      <c r="F124" s="47">
        <v>0</v>
      </c>
      <c r="G124" s="47">
        <v>0</v>
      </c>
      <c r="H124" s="47">
        <v>0</v>
      </c>
      <c r="I124" s="47">
        <v>0</v>
      </c>
      <c r="J124" s="51"/>
      <c r="K124" s="51"/>
      <c r="L124" s="51"/>
      <c r="M124" s="51"/>
      <c r="N124" s="51"/>
      <c r="O124" s="51"/>
      <c r="P124" s="51"/>
      <c r="Q124" s="51"/>
      <c r="R124" s="51"/>
      <c r="S124" s="51"/>
      <c r="T124" s="51"/>
      <c r="U124" s="51"/>
      <c r="V124" s="51"/>
      <c r="W124" s="51"/>
      <c r="X124" s="51"/>
      <c r="Y124" s="39">
        <f t="shared" si="11"/>
        <v>0</v>
      </c>
      <c r="Z124" s="52"/>
      <c r="AA124" s="52"/>
      <c r="AB124" s="53">
        <f t="shared" si="6"/>
        <v>0</v>
      </c>
      <c r="AC124" s="71">
        <f t="shared" si="7"/>
        <v>2778286000</v>
      </c>
      <c r="AE124" s="29">
        <f t="shared" si="8"/>
        <v>2778286000</v>
      </c>
      <c r="AF124" s="37">
        <f t="shared" si="9"/>
        <v>0</v>
      </c>
    </row>
    <row r="125" spans="1:32" ht="15">
      <c r="A125" s="70" t="s">
        <v>398</v>
      </c>
      <c r="B125" s="58" t="s">
        <v>399</v>
      </c>
      <c r="C125" s="47">
        <v>1419776000</v>
      </c>
      <c r="D125" s="47">
        <v>0</v>
      </c>
      <c r="E125" s="47">
        <v>0</v>
      </c>
      <c r="F125" s="47">
        <v>0</v>
      </c>
      <c r="G125" s="47">
        <v>0</v>
      </c>
      <c r="H125" s="47">
        <v>0</v>
      </c>
      <c r="I125" s="47">
        <v>0</v>
      </c>
      <c r="J125" s="51"/>
      <c r="K125" s="51"/>
      <c r="L125" s="51"/>
      <c r="M125" s="51"/>
      <c r="N125" s="51"/>
      <c r="O125" s="51"/>
      <c r="P125" s="51"/>
      <c r="Q125" s="51"/>
      <c r="R125" s="51"/>
      <c r="S125" s="51"/>
      <c r="T125" s="51"/>
      <c r="U125" s="51"/>
      <c r="V125" s="51"/>
      <c r="W125" s="51"/>
      <c r="X125" s="51"/>
      <c r="Y125" s="39">
        <f t="shared" si="11"/>
        <v>0</v>
      </c>
      <c r="Z125" s="52"/>
      <c r="AA125" s="52"/>
      <c r="AB125" s="53">
        <f t="shared" si="6"/>
        <v>0</v>
      </c>
      <c r="AC125" s="71">
        <f t="shared" si="7"/>
        <v>1419776000</v>
      </c>
      <c r="AE125" s="29">
        <f t="shared" si="8"/>
        <v>1419776000</v>
      </c>
      <c r="AF125" s="37">
        <f t="shared" si="9"/>
        <v>0</v>
      </c>
    </row>
    <row r="126" spans="1:32" ht="15">
      <c r="A126" s="70" t="s">
        <v>400</v>
      </c>
      <c r="B126" s="58" t="s">
        <v>401</v>
      </c>
      <c r="C126" s="47">
        <v>14273944000</v>
      </c>
      <c r="D126" s="47">
        <v>0</v>
      </c>
      <c r="E126" s="47">
        <v>0</v>
      </c>
      <c r="F126" s="47">
        <v>0</v>
      </c>
      <c r="G126" s="47">
        <v>0</v>
      </c>
      <c r="H126" s="47">
        <v>0</v>
      </c>
      <c r="I126" s="47">
        <v>0</v>
      </c>
      <c r="J126" s="51"/>
      <c r="K126" s="51"/>
      <c r="L126" s="51"/>
      <c r="M126" s="51"/>
      <c r="N126" s="51"/>
      <c r="O126" s="51"/>
      <c r="P126" s="51"/>
      <c r="Q126" s="51"/>
      <c r="R126" s="51"/>
      <c r="S126" s="51"/>
      <c r="T126" s="51"/>
      <c r="U126" s="51"/>
      <c r="V126" s="51"/>
      <c r="W126" s="51"/>
      <c r="X126" s="51"/>
      <c r="Y126" s="39">
        <f t="shared" si="11"/>
        <v>0</v>
      </c>
      <c r="Z126" s="52"/>
      <c r="AA126" s="52"/>
      <c r="AB126" s="53">
        <f t="shared" si="6"/>
        <v>0</v>
      </c>
      <c r="AC126" s="71">
        <f t="shared" si="7"/>
        <v>14273944000</v>
      </c>
      <c r="AE126" s="29">
        <f t="shared" si="8"/>
        <v>14273944000</v>
      </c>
      <c r="AF126" s="37">
        <f t="shared" si="9"/>
        <v>0</v>
      </c>
    </row>
    <row r="127" spans="1:32" ht="15">
      <c r="A127" s="70" t="s">
        <v>402</v>
      </c>
      <c r="B127" s="58" t="s">
        <v>403</v>
      </c>
      <c r="C127" s="47">
        <v>1528961000</v>
      </c>
      <c r="D127" s="47">
        <v>0</v>
      </c>
      <c r="E127" s="47">
        <v>0</v>
      </c>
      <c r="F127" s="47">
        <v>0</v>
      </c>
      <c r="G127" s="47">
        <v>0</v>
      </c>
      <c r="H127" s="47">
        <v>0</v>
      </c>
      <c r="I127" s="47">
        <v>0</v>
      </c>
      <c r="J127" s="51"/>
      <c r="K127" s="51"/>
      <c r="L127" s="51"/>
      <c r="M127" s="51"/>
      <c r="N127" s="51"/>
      <c r="O127" s="51"/>
      <c r="P127" s="51"/>
      <c r="Q127" s="51"/>
      <c r="R127" s="51"/>
      <c r="S127" s="51"/>
      <c r="T127" s="51"/>
      <c r="U127" s="51"/>
      <c r="V127" s="51"/>
      <c r="W127" s="51"/>
      <c r="X127" s="51"/>
      <c r="Y127" s="39">
        <f t="shared" si="11"/>
        <v>0</v>
      </c>
      <c r="Z127" s="52"/>
      <c r="AA127" s="52"/>
      <c r="AB127" s="53">
        <f t="shared" si="6"/>
        <v>0</v>
      </c>
      <c r="AC127" s="71">
        <f t="shared" si="7"/>
        <v>1528961000</v>
      </c>
      <c r="AE127" s="29">
        <f t="shared" si="8"/>
        <v>1528961000</v>
      </c>
      <c r="AF127" s="37">
        <f t="shared" si="9"/>
        <v>0</v>
      </c>
    </row>
    <row r="128" spans="1:32" ht="15">
      <c r="A128" s="70" t="s">
        <v>404</v>
      </c>
      <c r="B128" s="58" t="s">
        <v>405</v>
      </c>
      <c r="C128" s="47">
        <v>18000000</v>
      </c>
      <c r="D128" s="47">
        <v>0</v>
      </c>
      <c r="E128" s="47">
        <v>0</v>
      </c>
      <c r="F128" s="47">
        <v>0</v>
      </c>
      <c r="G128" s="47">
        <v>0</v>
      </c>
      <c r="H128" s="47">
        <v>0</v>
      </c>
      <c r="I128" s="47">
        <v>0</v>
      </c>
      <c r="J128" s="51"/>
      <c r="K128" s="51"/>
      <c r="L128" s="51"/>
      <c r="M128" s="51"/>
      <c r="N128" s="51"/>
      <c r="O128" s="51"/>
      <c r="P128" s="51"/>
      <c r="Q128" s="51"/>
      <c r="R128" s="51"/>
      <c r="S128" s="51"/>
      <c r="T128" s="51"/>
      <c r="U128" s="51"/>
      <c r="V128" s="51"/>
      <c r="W128" s="51"/>
      <c r="X128" s="51"/>
      <c r="Y128" s="39">
        <f t="shared" si="11"/>
        <v>0</v>
      </c>
      <c r="Z128" s="52"/>
      <c r="AA128" s="52"/>
      <c r="AB128" s="53">
        <f t="shared" si="6"/>
        <v>0</v>
      </c>
      <c r="AC128" s="71">
        <f t="shared" si="7"/>
        <v>18000000</v>
      </c>
      <c r="AE128" s="29">
        <f t="shared" si="8"/>
        <v>18000000</v>
      </c>
      <c r="AF128" s="37">
        <f t="shared" si="9"/>
        <v>0</v>
      </c>
    </row>
    <row r="129" spans="1:32" ht="15">
      <c r="A129" s="70" t="s">
        <v>406</v>
      </c>
      <c r="B129" s="58" t="s">
        <v>407</v>
      </c>
      <c r="C129" s="47">
        <v>7419008000</v>
      </c>
      <c r="D129" s="47">
        <v>0</v>
      </c>
      <c r="E129" s="47">
        <v>0</v>
      </c>
      <c r="F129" s="47">
        <v>0</v>
      </c>
      <c r="G129" s="47">
        <v>0</v>
      </c>
      <c r="H129" s="47">
        <v>0</v>
      </c>
      <c r="I129" s="47">
        <v>0</v>
      </c>
      <c r="J129" s="51"/>
      <c r="K129" s="51"/>
      <c r="L129" s="51"/>
      <c r="M129" s="51"/>
      <c r="N129" s="51"/>
      <c r="O129" s="51"/>
      <c r="P129" s="51"/>
      <c r="Q129" s="51"/>
      <c r="R129" s="51"/>
      <c r="S129" s="51"/>
      <c r="T129" s="51"/>
      <c r="U129" s="51"/>
      <c r="V129" s="51"/>
      <c r="W129" s="51"/>
      <c r="X129" s="51"/>
      <c r="Y129" s="39">
        <f t="shared" si="11"/>
        <v>0</v>
      </c>
      <c r="Z129" s="52"/>
      <c r="AA129" s="52"/>
      <c r="AB129" s="53">
        <f t="shared" si="6"/>
        <v>0</v>
      </c>
      <c r="AC129" s="71">
        <f t="shared" si="7"/>
        <v>7419008000</v>
      </c>
      <c r="AE129" s="29">
        <f t="shared" si="8"/>
        <v>7419008000</v>
      </c>
      <c r="AF129" s="37">
        <f t="shared" si="9"/>
        <v>0</v>
      </c>
    </row>
    <row r="130" spans="1:32" ht="15">
      <c r="A130" s="70" t="s">
        <v>408</v>
      </c>
      <c r="B130" s="58" t="s">
        <v>409</v>
      </c>
      <c r="C130" s="47">
        <v>35727366000</v>
      </c>
      <c r="D130" s="47">
        <v>0</v>
      </c>
      <c r="E130" s="47">
        <v>0</v>
      </c>
      <c r="F130" s="47">
        <v>0</v>
      </c>
      <c r="G130" s="47">
        <v>0</v>
      </c>
      <c r="H130" s="47">
        <v>0</v>
      </c>
      <c r="I130" s="47">
        <v>0</v>
      </c>
      <c r="J130" s="51"/>
      <c r="K130" s="51"/>
      <c r="L130" s="51"/>
      <c r="M130" s="51"/>
      <c r="N130" s="51"/>
      <c r="O130" s="51"/>
      <c r="P130" s="51"/>
      <c r="Q130" s="51"/>
      <c r="R130" s="51"/>
      <c r="S130" s="51"/>
      <c r="T130" s="51"/>
      <c r="U130" s="51"/>
      <c r="V130" s="51"/>
      <c r="W130" s="51"/>
      <c r="X130" s="51"/>
      <c r="Y130" s="39">
        <f t="shared" si="11"/>
        <v>0</v>
      </c>
      <c r="Z130" s="52"/>
      <c r="AA130" s="52"/>
      <c r="AB130" s="53">
        <f t="shared" si="6"/>
        <v>0</v>
      </c>
      <c r="AC130" s="71">
        <f t="shared" si="7"/>
        <v>35727366000</v>
      </c>
      <c r="AE130" s="29">
        <f t="shared" si="8"/>
        <v>35727366000</v>
      </c>
      <c r="AF130" s="37">
        <f t="shared" si="9"/>
        <v>0</v>
      </c>
    </row>
    <row r="131" spans="1:32" ht="15">
      <c r="A131" s="70" t="s">
        <v>410</v>
      </c>
      <c r="B131" s="58" t="s">
        <v>411</v>
      </c>
      <c r="C131" s="47">
        <v>18102727000</v>
      </c>
      <c r="D131" s="47">
        <v>0</v>
      </c>
      <c r="E131" s="47">
        <v>0</v>
      </c>
      <c r="F131" s="47">
        <v>0</v>
      </c>
      <c r="G131" s="47">
        <v>0</v>
      </c>
      <c r="H131" s="47">
        <v>0</v>
      </c>
      <c r="I131" s="47">
        <v>0</v>
      </c>
      <c r="J131" s="51"/>
      <c r="K131" s="51"/>
      <c r="L131" s="51"/>
      <c r="M131" s="51"/>
      <c r="N131" s="51"/>
      <c r="O131" s="51"/>
      <c r="P131" s="51"/>
      <c r="Q131" s="51"/>
      <c r="R131" s="51"/>
      <c r="S131" s="51"/>
      <c r="T131" s="51"/>
      <c r="U131" s="51"/>
      <c r="V131" s="51"/>
      <c r="W131" s="51"/>
      <c r="X131" s="51"/>
      <c r="Y131" s="39">
        <f t="shared" si="11"/>
        <v>0</v>
      </c>
      <c r="Z131" s="52"/>
      <c r="AA131" s="52"/>
      <c r="AB131" s="53">
        <f t="shared" si="6"/>
        <v>0</v>
      </c>
      <c r="AC131" s="71">
        <f t="shared" si="7"/>
        <v>18102727000</v>
      </c>
      <c r="AE131" s="29">
        <f t="shared" si="8"/>
        <v>18102727000</v>
      </c>
      <c r="AF131" s="37">
        <f t="shared" si="9"/>
        <v>0</v>
      </c>
    </row>
    <row r="132" spans="1:32" ht="15">
      <c r="A132" s="70" t="s">
        <v>412</v>
      </c>
      <c r="B132" s="58" t="s">
        <v>413</v>
      </c>
      <c r="C132" s="47">
        <v>1910624000</v>
      </c>
      <c r="D132" s="47">
        <v>0</v>
      </c>
      <c r="E132" s="47">
        <v>0</v>
      </c>
      <c r="F132" s="47">
        <v>0</v>
      </c>
      <c r="G132" s="47">
        <v>0</v>
      </c>
      <c r="H132" s="47">
        <v>0</v>
      </c>
      <c r="I132" s="47">
        <v>0</v>
      </c>
      <c r="J132" s="51"/>
      <c r="K132" s="51"/>
      <c r="L132" s="51"/>
      <c r="M132" s="51"/>
      <c r="N132" s="51"/>
      <c r="O132" s="51"/>
      <c r="P132" s="51"/>
      <c r="Q132" s="51"/>
      <c r="R132" s="51"/>
      <c r="S132" s="51"/>
      <c r="T132" s="51"/>
      <c r="U132" s="51"/>
      <c r="V132" s="51"/>
      <c r="W132" s="51"/>
      <c r="X132" s="51"/>
      <c r="Y132" s="39">
        <f t="shared" si="11"/>
        <v>0</v>
      </c>
      <c r="Z132" s="52"/>
      <c r="AA132" s="52"/>
      <c r="AB132" s="53">
        <f t="shared" si="6"/>
        <v>0</v>
      </c>
      <c r="AC132" s="71">
        <f t="shared" si="7"/>
        <v>1910624000</v>
      </c>
      <c r="AE132" s="29">
        <f t="shared" si="8"/>
        <v>1910624000</v>
      </c>
      <c r="AF132" s="37">
        <f t="shared" si="9"/>
        <v>0</v>
      </c>
    </row>
    <row r="133" spans="1:32" ht="15">
      <c r="A133" s="70" t="s">
        <v>414</v>
      </c>
      <c r="B133" s="58" t="s">
        <v>415</v>
      </c>
      <c r="C133" s="47">
        <v>30000000</v>
      </c>
      <c r="D133" s="47">
        <v>0</v>
      </c>
      <c r="E133" s="47">
        <v>0</v>
      </c>
      <c r="F133" s="47">
        <v>0</v>
      </c>
      <c r="G133" s="47">
        <v>0</v>
      </c>
      <c r="H133" s="47">
        <v>0</v>
      </c>
      <c r="I133" s="47">
        <v>0</v>
      </c>
      <c r="J133" s="51"/>
      <c r="K133" s="51"/>
      <c r="L133" s="51"/>
      <c r="M133" s="51"/>
      <c r="N133" s="51"/>
      <c r="O133" s="51"/>
      <c r="P133" s="51"/>
      <c r="Q133" s="51"/>
      <c r="R133" s="51"/>
      <c r="S133" s="51"/>
      <c r="T133" s="51"/>
      <c r="U133" s="51"/>
      <c r="V133" s="51"/>
      <c r="W133" s="51"/>
      <c r="X133" s="51"/>
      <c r="Y133" s="39">
        <f t="shared" si="11"/>
        <v>0</v>
      </c>
      <c r="Z133" s="52"/>
      <c r="AA133" s="52"/>
      <c r="AB133" s="53">
        <f t="shared" si="6"/>
        <v>0</v>
      </c>
      <c r="AC133" s="71">
        <f t="shared" si="7"/>
        <v>30000000</v>
      </c>
      <c r="AE133" s="29">
        <f t="shared" si="8"/>
        <v>30000000</v>
      </c>
      <c r="AF133" s="37">
        <f t="shared" si="9"/>
        <v>0</v>
      </c>
    </row>
    <row r="134" spans="1:32" ht="15">
      <c r="A134" s="70" t="s">
        <v>416</v>
      </c>
      <c r="B134" s="58" t="s">
        <v>417</v>
      </c>
      <c r="C134" s="47">
        <v>1459998000</v>
      </c>
      <c r="D134" s="47">
        <v>0</v>
      </c>
      <c r="E134" s="47">
        <v>0</v>
      </c>
      <c r="F134" s="57">
        <v>0</v>
      </c>
      <c r="G134" s="47">
        <v>0</v>
      </c>
      <c r="H134" s="47">
        <v>0</v>
      </c>
      <c r="I134" s="47">
        <v>0</v>
      </c>
      <c r="J134" s="51"/>
      <c r="K134" s="51"/>
      <c r="L134" s="51"/>
      <c r="M134" s="51"/>
      <c r="N134" s="51"/>
      <c r="O134" s="51"/>
      <c r="P134" s="51"/>
      <c r="Q134" s="51"/>
      <c r="R134" s="51"/>
      <c r="S134" s="51"/>
      <c r="T134" s="51"/>
      <c r="U134" s="51"/>
      <c r="V134" s="51"/>
      <c r="W134" s="51"/>
      <c r="X134" s="51"/>
      <c r="Y134" s="39">
        <f t="shared" si="11"/>
        <v>0</v>
      </c>
      <c r="Z134" s="57">
        <v>-565371546</v>
      </c>
      <c r="AA134" s="52"/>
      <c r="AB134" s="53">
        <f aca="true" t="shared" si="12" ref="AB134:AB142">SUM(Z134:AA134)</f>
        <v>-565371546</v>
      </c>
      <c r="AC134" s="71">
        <f t="shared" si="7"/>
        <v>894626454</v>
      </c>
      <c r="AE134" s="29">
        <f t="shared" si="8"/>
        <v>894626454</v>
      </c>
      <c r="AF134" s="37">
        <f t="shared" si="9"/>
        <v>0</v>
      </c>
    </row>
    <row r="135" spans="1:32" ht="15">
      <c r="A135" s="70" t="s">
        <v>418</v>
      </c>
      <c r="B135" s="58" t="s">
        <v>339</v>
      </c>
      <c r="C135" s="47">
        <v>510743000</v>
      </c>
      <c r="D135" s="47">
        <v>0</v>
      </c>
      <c r="E135" s="47">
        <v>0</v>
      </c>
      <c r="F135" s="57">
        <v>0</v>
      </c>
      <c r="G135" s="47">
        <v>0</v>
      </c>
      <c r="H135" s="47">
        <v>0</v>
      </c>
      <c r="I135" s="47">
        <v>0</v>
      </c>
      <c r="J135" s="51"/>
      <c r="K135" s="51"/>
      <c r="L135" s="51"/>
      <c r="M135" s="51"/>
      <c r="N135" s="51"/>
      <c r="O135" s="51"/>
      <c r="P135" s="51"/>
      <c r="Q135" s="51"/>
      <c r="R135" s="51"/>
      <c r="S135" s="51"/>
      <c r="T135" s="51"/>
      <c r="U135" s="51"/>
      <c r="V135" s="51"/>
      <c r="W135" s="51"/>
      <c r="X135" s="51"/>
      <c r="Y135" s="39">
        <f aca="true" t="shared" si="13" ref="Y135:Y144">SUM(D135:X135)</f>
        <v>0</v>
      </c>
      <c r="Z135" s="52"/>
      <c r="AA135" s="52"/>
      <c r="AB135" s="53">
        <f t="shared" si="12"/>
        <v>0</v>
      </c>
      <c r="AC135" s="71">
        <f aca="true" t="shared" si="14" ref="AC135:AC144">+Y135+C135+AB135</f>
        <v>510743000</v>
      </c>
      <c r="AE135" s="29">
        <f aca="true" t="shared" si="15" ref="AE135:AE142">+AC135+AD135</f>
        <v>510743000</v>
      </c>
      <c r="AF135" s="37">
        <f t="shared" si="9"/>
        <v>0</v>
      </c>
    </row>
    <row r="136" spans="1:32" ht="15">
      <c r="A136" s="70" t="s">
        <v>419</v>
      </c>
      <c r="B136" s="58" t="s">
        <v>341</v>
      </c>
      <c r="C136" s="47">
        <v>1142810000</v>
      </c>
      <c r="D136" s="47">
        <v>0</v>
      </c>
      <c r="E136" s="47">
        <v>0</v>
      </c>
      <c r="F136" s="57">
        <v>0</v>
      </c>
      <c r="G136" s="47">
        <v>0</v>
      </c>
      <c r="H136" s="47">
        <v>0</v>
      </c>
      <c r="I136" s="47">
        <v>0</v>
      </c>
      <c r="J136" s="51"/>
      <c r="K136" s="51"/>
      <c r="L136" s="51"/>
      <c r="M136" s="51"/>
      <c r="N136" s="51"/>
      <c r="O136" s="51"/>
      <c r="P136" s="51"/>
      <c r="Q136" s="51"/>
      <c r="R136" s="51"/>
      <c r="S136" s="51"/>
      <c r="T136" s="51"/>
      <c r="U136" s="51"/>
      <c r="V136" s="51"/>
      <c r="W136" s="51"/>
      <c r="X136" s="51"/>
      <c r="Y136" s="39">
        <f t="shared" si="13"/>
        <v>0</v>
      </c>
      <c r="Z136" s="52"/>
      <c r="AA136" s="57">
        <v>70000000</v>
      </c>
      <c r="AB136" s="53">
        <f t="shared" si="12"/>
        <v>70000000</v>
      </c>
      <c r="AC136" s="71">
        <f t="shared" si="14"/>
        <v>1212810000</v>
      </c>
      <c r="AE136" s="29">
        <f t="shared" si="15"/>
        <v>1212810000</v>
      </c>
      <c r="AF136" s="37">
        <f aca="true" t="shared" si="16" ref="AF136:AF143">+AC136-AE136</f>
        <v>0</v>
      </c>
    </row>
    <row r="137" spans="1:32" ht="15">
      <c r="A137" s="70" t="s">
        <v>420</v>
      </c>
      <c r="B137" s="58" t="s">
        <v>421</v>
      </c>
      <c r="C137" s="47">
        <v>5734905000</v>
      </c>
      <c r="D137" s="47">
        <v>0</v>
      </c>
      <c r="E137" s="47">
        <v>0</v>
      </c>
      <c r="F137" s="57">
        <v>0</v>
      </c>
      <c r="G137" s="47">
        <v>0</v>
      </c>
      <c r="H137" s="47">
        <v>0</v>
      </c>
      <c r="I137" s="47">
        <v>0</v>
      </c>
      <c r="J137" s="51"/>
      <c r="K137" s="51"/>
      <c r="L137" s="51"/>
      <c r="M137" s="51"/>
      <c r="N137" s="51"/>
      <c r="O137" s="51"/>
      <c r="P137" s="51"/>
      <c r="Q137" s="51"/>
      <c r="R137" s="51"/>
      <c r="S137" s="51"/>
      <c r="T137" s="51"/>
      <c r="U137" s="51"/>
      <c r="V137" s="51"/>
      <c r="W137" s="51"/>
      <c r="X137" s="51"/>
      <c r="Y137" s="39">
        <f t="shared" si="13"/>
        <v>0</v>
      </c>
      <c r="Z137" s="52"/>
      <c r="AA137" s="52"/>
      <c r="AB137" s="53">
        <f t="shared" si="12"/>
        <v>0</v>
      </c>
      <c r="AC137" s="71">
        <f t="shared" si="14"/>
        <v>5734905000</v>
      </c>
      <c r="AE137" s="29">
        <f t="shared" si="15"/>
        <v>5734905000</v>
      </c>
      <c r="AF137" s="37">
        <f t="shared" si="16"/>
        <v>0</v>
      </c>
    </row>
    <row r="138" spans="1:32" ht="15">
      <c r="A138" s="70" t="s">
        <v>422</v>
      </c>
      <c r="B138" s="58" t="s">
        <v>423</v>
      </c>
      <c r="C138" s="47">
        <v>1648000000</v>
      </c>
      <c r="D138" s="47">
        <v>0</v>
      </c>
      <c r="E138" s="47">
        <v>0</v>
      </c>
      <c r="F138" s="57">
        <v>0</v>
      </c>
      <c r="G138" s="47">
        <v>0</v>
      </c>
      <c r="H138" s="47">
        <v>0</v>
      </c>
      <c r="I138" s="47">
        <v>0</v>
      </c>
      <c r="J138" s="51"/>
      <c r="K138" s="51"/>
      <c r="L138" s="51"/>
      <c r="M138" s="51"/>
      <c r="N138" s="51"/>
      <c r="O138" s="51"/>
      <c r="P138" s="51"/>
      <c r="Q138" s="51"/>
      <c r="R138" s="51"/>
      <c r="S138" s="51"/>
      <c r="T138" s="51"/>
      <c r="U138" s="51"/>
      <c r="V138" s="51"/>
      <c r="W138" s="51"/>
      <c r="X138" s="51"/>
      <c r="Y138" s="39">
        <f t="shared" si="13"/>
        <v>0</v>
      </c>
      <c r="Z138" s="52"/>
      <c r="AA138" s="52"/>
      <c r="AB138" s="53">
        <f t="shared" si="12"/>
        <v>0</v>
      </c>
      <c r="AC138" s="71">
        <f t="shared" si="14"/>
        <v>1648000000</v>
      </c>
      <c r="AE138" s="29">
        <f t="shared" si="15"/>
        <v>1648000000</v>
      </c>
      <c r="AF138" s="37">
        <f t="shared" si="16"/>
        <v>0</v>
      </c>
    </row>
    <row r="139" spans="1:32" ht="15">
      <c r="A139" s="70" t="s">
        <v>424</v>
      </c>
      <c r="B139" s="58" t="s">
        <v>425</v>
      </c>
      <c r="C139" s="47">
        <v>2447981786000</v>
      </c>
      <c r="D139" s="47">
        <v>0</v>
      </c>
      <c r="E139" s="47">
        <v>0</v>
      </c>
      <c r="F139" s="57">
        <v>0</v>
      </c>
      <c r="G139" s="47">
        <v>0</v>
      </c>
      <c r="H139" s="47">
        <v>0</v>
      </c>
      <c r="I139" s="47">
        <v>0</v>
      </c>
      <c r="J139" s="51"/>
      <c r="K139" s="51"/>
      <c r="L139" s="51"/>
      <c r="M139" s="51"/>
      <c r="N139" s="51"/>
      <c r="O139" s="51"/>
      <c r="P139" s="51"/>
      <c r="Q139" s="51"/>
      <c r="R139" s="51"/>
      <c r="S139" s="51"/>
      <c r="T139" s="51"/>
      <c r="U139" s="51"/>
      <c r="V139" s="51"/>
      <c r="W139" s="51"/>
      <c r="X139" s="51"/>
      <c r="Y139" s="39">
        <f t="shared" si="13"/>
        <v>0</v>
      </c>
      <c r="Z139" s="57">
        <f>565371546</f>
        <v>565371546</v>
      </c>
      <c r="AA139" s="57">
        <f>-70000000</f>
        <v>-70000000</v>
      </c>
      <c r="AB139" s="53">
        <f t="shared" si="12"/>
        <v>495371546</v>
      </c>
      <c r="AC139" s="71">
        <f t="shared" si="14"/>
        <v>2448477157546</v>
      </c>
      <c r="AE139" s="29">
        <f t="shared" si="15"/>
        <v>2448477157546</v>
      </c>
      <c r="AF139" s="37">
        <f t="shared" si="16"/>
        <v>0</v>
      </c>
    </row>
    <row r="140" spans="1:32" ht="15">
      <c r="A140" s="70" t="s">
        <v>426</v>
      </c>
      <c r="B140" s="58" t="s">
        <v>380</v>
      </c>
      <c r="C140" s="47">
        <v>54939316000</v>
      </c>
      <c r="D140" s="47">
        <v>0</v>
      </c>
      <c r="E140" s="47">
        <v>0</v>
      </c>
      <c r="F140" s="57">
        <v>0</v>
      </c>
      <c r="G140" s="47">
        <v>0</v>
      </c>
      <c r="H140" s="47">
        <v>0</v>
      </c>
      <c r="I140" s="47">
        <v>0</v>
      </c>
      <c r="J140" s="51"/>
      <c r="K140" s="51"/>
      <c r="L140" s="51"/>
      <c r="M140" s="51"/>
      <c r="N140" s="51"/>
      <c r="O140" s="51"/>
      <c r="P140" s="51"/>
      <c r="Q140" s="51"/>
      <c r="R140" s="51"/>
      <c r="S140" s="51"/>
      <c r="T140" s="51"/>
      <c r="U140" s="51"/>
      <c r="V140" s="51"/>
      <c r="W140" s="51"/>
      <c r="X140" s="51"/>
      <c r="Y140" s="39">
        <f t="shared" si="13"/>
        <v>0</v>
      </c>
      <c r="Z140" s="52"/>
      <c r="AA140" s="52"/>
      <c r="AB140" s="53">
        <f t="shared" si="12"/>
        <v>0</v>
      </c>
      <c r="AC140" s="71">
        <f t="shared" si="14"/>
        <v>54939316000</v>
      </c>
      <c r="AE140" s="29">
        <f t="shared" si="15"/>
        <v>54939316000</v>
      </c>
      <c r="AF140" s="37">
        <f t="shared" si="16"/>
        <v>0</v>
      </c>
    </row>
    <row r="141" spans="1:32" ht="15">
      <c r="A141" s="70" t="s">
        <v>427</v>
      </c>
      <c r="B141" s="58" t="s">
        <v>428</v>
      </c>
      <c r="C141" s="47">
        <v>3236948000</v>
      </c>
      <c r="D141" s="47">
        <v>0</v>
      </c>
      <c r="E141" s="47">
        <v>0</v>
      </c>
      <c r="F141" s="57">
        <v>0</v>
      </c>
      <c r="G141" s="47">
        <v>0</v>
      </c>
      <c r="H141" s="47">
        <v>0</v>
      </c>
      <c r="I141" s="47">
        <v>0</v>
      </c>
      <c r="J141" s="51"/>
      <c r="K141" s="51"/>
      <c r="L141" s="51"/>
      <c r="M141" s="51"/>
      <c r="N141" s="51"/>
      <c r="O141" s="51"/>
      <c r="P141" s="51"/>
      <c r="Q141" s="51"/>
      <c r="R141" s="51"/>
      <c r="S141" s="51"/>
      <c r="T141" s="51"/>
      <c r="U141" s="51"/>
      <c r="V141" s="51"/>
      <c r="W141" s="51"/>
      <c r="X141" s="51"/>
      <c r="Y141" s="39">
        <f t="shared" si="13"/>
        <v>0</v>
      </c>
      <c r="Z141" s="52"/>
      <c r="AA141" s="52"/>
      <c r="AB141" s="53">
        <f t="shared" si="12"/>
        <v>0</v>
      </c>
      <c r="AC141" s="71">
        <f t="shared" si="14"/>
        <v>3236948000</v>
      </c>
      <c r="AE141" s="29">
        <f t="shared" si="15"/>
        <v>3236948000</v>
      </c>
      <c r="AF141" s="37">
        <f t="shared" si="16"/>
        <v>0</v>
      </c>
    </row>
    <row r="142" spans="1:32" ht="15">
      <c r="A142" s="70" t="s">
        <v>429</v>
      </c>
      <c r="B142" s="58" t="s">
        <v>430</v>
      </c>
      <c r="C142" s="47">
        <v>7419008000</v>
      </c>
      <c r="D142" s="47">
        <v>0</v>
      </c>
      <c r="E142" s="47">
        <v>0</v>
      </c>
      <c r="F142" s="57">
        <v>0</v>
      </c>
      <c r="G142" s="47">
        <v>0</v>
      </c>
      <c r="H142" s="47">
        <v>0</v>
      </c>
      <c r="I142" s="47">
        <v>0</v>
      </c>
      <c r="J142" s="51"/>
      <c r="K142" s="51"/>
      <c r="L142" s="51"/>
      <c r="M142" s="51"/>
      <c r="N142" s="51"/>
      <c r="O142" s="51"/>
      <c r="P142" s="51"/>
      <c r="Q142" s="51"/>
      <c r="R142" s="51"/>
      <c r="S142" s="51"/>
      <c r="T142" s="51"/>
      <c r="U142" s="51"/>
      <c r="V142" s="51"/>
      <c r="W142" s="51"/>
      <c r="X142" s="51"/>
      <c r="Y142" s="39">
        <f t="shared" si="13"/>
        <v>0</v>
      </c>
      <c r="Z142" s="52"/>
      <c r="AA142" s="52"/>
      <c r="AB142" s="53">
        <f t="shared" si="12"/>
        <v>0</v>
      </c>
      <c r="AC142" s="71">
        <f t="shared" si="14"/>
        <v>7419008000</v>
      </c>
      <c r="AE142" s="29">
        <f t="shared" si="15"/>
        <v>7419008000</v>
      </c>
      <c r="AF142" s="37">
        <f t="shared" si="16"/>
        <v>0</v>
      </c>
    </row>
    <row r="143" spans="1:32" s="42" customFormat="1" ht="15">
      <c r="A143" s="73" t="s">
        <v>434</v>
      </c>
      <c r="B143" s="59"/>
      <c r="C143" s="56">
        <f>SUM(C118:C142)</f>
        <v>3104756381000</v>
      </c>
      <c r="D143" s="56">
        <f aca="true" t="shared" si="17" ref="D143:X143">SUM(D118:D142)</f>
        <v>0</v>
      </c>
      <c r="E143" s="56">
        <f>SUM(E118:E142)</f>
        <v>0</v>
      </c>
      <c r="F143" s="56">
        <f t="shared" si="17"/>
        <v>0</v>
      </c>
      <c r="G143" s="56">
        <f t="shared" si="17"/>
        <v>0</v>
      </c>
      <c r="H143" s="56">
        <f t="shared" si="17"/>
        <v>0</v>
      </c>
      <c r="I143" s="56">
        <f>SUM(I118:I142)</f>
        <v>0</v>
      </c>
      <c r="J143" s="56">
        <f t="shared" si="17"/>
        <v>0</v>
      </c>
      <c r="K143" s="56">
        <f t="shared" si="17"/>
        <v>0</v>
      </c>
      <c r="L143" s="56">
        <f t="shared" si="17"/>
        <v>0</v>
      </c>
      <c r="M143" s="56">
        <f t="shared" si="17"/>
        <v>0</v>
      </c>
      <c r="N143" s="56">
        <f t="shared" si="17"/>
        <v>0</v>
      </c>
      <c r="O143" s="56">
        <f t="shared" si="17"/>
        <v>0</v>
      </c>
      <c r="P143" s="56">
        <f t="shared" si="17"/>
        <v>0</v>
      </c>
      <c r="Q143" s="56">
        <f t="shared" si="17"/>
        <v>0</v>
      </c>
      <c r="R143" s="56">
        <f t="shared" si="17"/>
        <v>0</v>
      </c>
      <c r="S143" s="56">
        <f t="shared" si="17"/>
        <v>0</v>
      </c>
      <c r="T143" s="56">
        <f t="shared" si="17"/>
        <v>0</v>
      </c>
      <c r="U143" s="56">
        <f t="shared" si="17"/>
        <v>0</v>
      </c>
      <c r="V143" s="56">
        <f t="shared" si="17"/>
        <v>0</v>
      </c>
      <c r="W143" s="56">
        <f t="shared" si="17"/>
        <v>0</v>
      </c>
      <c r="X143" s="56">
        <f t="shared" si="17"/>
        <v>0</v>
      </c>
      <c r="Y143" s="64">
        <f t="shared" si="13"/>
        <v>0</v>
      </c>
      <c r="Z143" s="56"/>
      <c r="AA143" s="56"/>
      <c r="AB143" s="56"/>
      <c r="AC143" s="74">
        <f t="shared" si="14"/>
        <v>3104756381000</v>
      </c>
      <c r="AE143" s="62">
        <f>+AC143+AD143</f>
        <v>3104756381000</v>
      </c>
      <c r="AF143" s="63">
        <f t="shared" si="16"/>
        <v>0</v>
      </c>
    </row>
    <row r="144" spans="1:29" ht="15.75" thickBot="1">
      <c r="A144" s="75" t="s">
        <v>439</v>
      </c>
      <c r="B144" s="76"/>
      <c r="C144" s="77">
        <f>+C143+C117</f>
        <v>3127773051000</v>
      </c>
      <c r="D144" s="77">
        <f aca="true" t="shared" si="18" ref="D144:X144">+D143+D117</f>
        <v>0</v>
      </c>
      <c r="E144" s="77">
        <f t="shared" si="18"/>
        <v>0</v>
      </c>
      <c r="F144" s="77">
        <f t="shared" si="18"/>
        <v>0</v>
      </c>
      <c r="G144" s="77">
        <f t="shared" si="18"/>
        <v>0</v>
      </c>
      <c r="H144" s="77">
        <f t="shared" si="18"/>
        <v>0</v>
      </c>
      <c r="I144" s="77">
        <f>+I143+I117</f>
        <v>0</v>
      </c>
      <c r="J144" s="77">
        <f t="shared" si="18"/>
        <v>0</v>
      </c>
      <c r="K144" s="77">
        <f t="shared" si="18"/>
        <v>0</v>
      </c>
      <c r="L144" s="77">
        <f t="shared" si="18"/>
        <v>0</v>
      </c>
      <c r="M144" s="77">
        <f t="shared" si="18"/>
        <v>0</v>
      </c>
      <c r="N144" s="77">
        <f t="shared" si="18"/>
        <v>0</v>
      </c>
      <c r="O144" s="77">
        <f t="shared" si="18"/>
        <v>0</v>
      </c>
      <c r="P144" s="77">
        <f t="shared" si="18"/>
        <v>0</v>
      </c>
      <c r="Q144" s="77">
        <f t="shared" si="18"/>
        <v>0</v>
      </c>
      <c r="R144" s="77">
        <f t="shared" si="18"/>
        <v>0</v>
      </c>
      <c r="S144" s="77">
        <f t="shared" si="18"/>
        <v>0</v>
      </c>
      <c r="T144" s="77">
        <f t="shared" si="18"/>
        <v>0</v>
      </c>
      <c r="U144" s="77">
        <f t="shared" si="18"/>
        <v>0</v>
      </c>
      <c r="V144" s="77">
        <f t="shared" si="18"/>
        <v>0</v>
      </c>
      <c r="W144" s="77">
        <f t="shared" si="18"/>
        <v>0</v>
      </c>
      <c r="X144" s="77">
        <f t="shared" si="18"/>
        <v>0</v>
      </c>
      <c r="Y144" s="78">
        <f t="shared" si="13"/>
        <v>0</v>
      </c>
      <c r="Z144" s="77"/>
      <c r="AA144" s="77"/>
      <c r="AB144" s="77"/>
      <c r="AC144" s="79">
        <f t="shared" si="14"/>
        <v>3127773051000</v>
      </c>
    </row>
  </sheetData>
  <sheetProtection/>
  <mergeCells count="25">
    <mergeCell ref="L1:L2"/>
    <mergeCell ref="M1:M2"/>
    <mergeCell ref="N1:N2"/>
    <mergeCell ref="O1:O2"/>
    <mergeCell ref="P1:P2"/>
    <mergeCell ref="G1:G2"/>
    <mergeCell ref="H1:H2"/>
    <mergeCell ref="I1:I2"/>
    <mergeCell ref="J1:J2"/>
    <mergeCell ref="K1:K2"/>
    <mergeCell ref="A1:A2"/>
    <mergeCell ref="B1:B2"/>
    <mergeCell ref="D1:D2"/>
    <mergeCell ref="E1:E2"/>
    <mergeCell ref="F1:F2"/>
    <mergeCell ref="Q1:Q2"/>
    <mergeCell ref="R1:R2"/>
    <mergeCell ref="S1:S2"/>
    <mergeCell ref="T1:T2"/>
    <mergeCell ref="U1:U2"/>
    <mergeCell ref="V1:V2"/>
    <mergeCell ref="W1:W2"/>
    <mergeCell ref="X1:X2"/>
    <mergeCell ref="Z1:Z2"/>
    <mergeCell ref="AA1:AA2"/>
  </mergeCells>
  <printOptions/>
  <pageMargins left="0.7" right="0.7" top="0.75" bottom="0.75" header="0.3" footer="0.3"/>
  <pageSetup horizontalDpi="600" verticalDpi="600" orientation="portrait" r:id="rId1"/>
  <ignoredErrors>
    <ignoredError sqref="C2" numberStoredAsText="1"/>
  </ignoredErrors>
</worksheet>
</file>

<file path=xl/worksheets/sheet10.xml><?xml version="1.0" encoding="utf-8"?>
<worksheet xmlns="http://schemas.openxmlformats.org/spreadsheetml/2006/main" xmlns:r="http://schemas.openxmlformats.org/officeDocument/2006/relationships">
  <dimension ref="A1:D147"/>
  <sheetViews>
    <sheetView showGridLines="0" zoomScalePageLayoutView="0" workbookViewId="0" topLeftCell="A4">
      <selection activeCell="C26" sqref="C26"/>
    </sheetView>
  </sheetViews>
  <sheetFormatPr defaultColWidth="11.421875" defaultRowHeight="15"/>
  <cols>
    <col min="1" max="1" width="71.140625" style="0" bestFit="1" customWidth="1"/>
    <col min="2" max="2" width="20.421875" style="6" bestFit="1" customWidth="1"/>
    <col min="3" max="4" width="20.421875" style="1" bestFit="1" customWidth="1"/>
  </cols>
  <sheetData>
    <row r="1" spans="1:4" s="2" customFormat="1" ht="30" customHeight="1">
      <c r="A1" s="178" t="s">
        <v>7</v>
      </c>
      <c r="B1" s="178"/>
      <c r="C1" s="178"/>
      <c r="D1" s="178"/>
    </row>
    <row r="2" spans="1:4" s="2" customFormat="1" ht="26.25">
      <c r="A2" s="179" t="s">
        <v>6</v>
      </c>
      <c r="B2" s="179"/>
      <c r="C2" s="179"/>
      <c r="D2" s="179"/>
    </row>
    <row r="3" spans="1:4" s="2" customFormat="1" ht="26.25">
      <c r="A3" s="180" t="s">
        <v>154</v>
      </c>
      <c r="B3" s="180"/>
      <c r="C3" s="180"/>
      <c r="D3" s="180"/>
    </row>
    <row r="4" spans="1:4" ht="30" customHeight="1">
      <c r="A4" s="3" t="s">
        <v>0</v>
      </c>
      <c r="B4" s="17" t="s">
        <v>1</v>
      </c>
      <c r="C4" s="4" t="s">
        <v>2</v>
      </c>
      <c r="D4" s="4" t="s">
        <v>3</v>
      </c>
    </row>
    <row r="5" spans="1:4" ht="15">
      <c r="A5" s="9" t="s">
        <v>4</v>
      </c>
      <c r="B5" s="10">
        <v>3127773051000</v>
      </c>
      <c r="C5" s="26" t="s">
        <v>9</v>
      </c>
      <c r="D5" s="27">
        <v>3127773051000</v>
      </c>
    </row>
    <row r="6" spans="1:4" ht="15">
      <c r="A6" s="9" t="s">
        <v>5</v>
      </c>
      <c r="B6" s="10">
        <v>3127773051000</v>
      </c>
      <c r="C6" s="26" t="s">
        <v>9</v>
      </c>
      <c r="D6" s="27">
        <f>+D7+D119</f>
        <v>3127773051000</v>
      </c>
    </row>
    <row r="7" spans="1:4" ht="15">
      <c r="A7" s="12" t="s">
        <v>10</v>
      </c>
      <c r="B7" s="13">
        <v>23016670000</v>
      </c>
      <c r="C7" s="28">
        <v>0</v>
      </c>
      <c r="D7" s="29">
        <f>SUM(D8:D118)</f>
        <v>23016670000</v>
      </c>
    </row>
    <row r="8" spans="1:4" ht="15">
      <c r="A8" s="8" t="s">
        <v>11</v>
      </c>
      <c r="B8" s="15">
        <v>2617517000</v>
      </c>
      <c r="C8" s="28">
        <v>0</v>
      </c>
      <c r="D8" s="29">
        <f>+B8+C8</f>
        <v>2617517000</v>
      </c>
    </row>
    <row r="9" spans="1:4" ht="15">
      <c r="A9" s="8" t="s">
        <v>12</v>
      </c>
      <c r="B9" s="15">
        <v>1485000000</v>
      </c>
      <c r="C9" s="28">
        <v>0</v>
      </c>
      <c r="D9" s="29">
        <f aca="true" t="shared" si="0" ref="D9:D72">+B9+C9</f>
        <v>1485000000</v>
      </c>
    </row>
    <row r="10" spans="1:4" ht="15">
      <c r="A10" s="8" t="s">
        <v>13</v>
      </c>
      <c r="B10" s="15">
        <v>1266000</v>
      </c>
      <c r="C10" s="28">
        <v>0</v>
      </c>
      <c r="D10" s="29">
        <f t="shared" si="0"/>
        <v>1266000</v>
      </c>
    </row>
    <row r="11" spans="1:4" ht="15">
      <c r="A11" s="8" t="s">
        <v>14</v>
      </c>
      <c r="B11" s="15">
        <v>1055000</v>
      </c>
      <c r="C11" s="28">
        <v>0</v>
      </c>
      <c r="D11" s="29">
        <f t="shared" si="0"/>
        <v>1055000</v>
      </c>
    </row>
    <row r="12" spans="1:4" ht="15">
      <c r="A12" s="8" t="s">
        <v>15</v>
      </c>
      <c r="B12" s="15">
        <v>39219000</v>
      </c>
      <c r="C12" s="28">
        <v>0</v>
      </c>
      <c r="D12" s="29">
        <f t="shared" si="0"/>
        <v>39219000</v>
      </c>
    </row>
    <row r="13" spans="1:4" ht="15">
      <c r="A13" s="8" t="s">
        <v>16</v>
      </c>
      <c r="B13" s="15">
        <v>1000000</v>
      </c>
      <c r="C13" s="28">
        <v>0</v>
      </c>
      <c r="D13" s="29">
        <f t="shared" si="0"/>
        <v>1000000</v>
      </c>
    </row>
    <row r="14" spans="1:4" ht="15">
      <c r="A14" s="8" t="s">
        <v>17</v>
      </c>
      <c r="B14" s="15">
        <v>2764000</v>
      </c>
      <c r="C14" s="28">
        <v>0</v>
      </c>
      <c r="D14" s="29">
        <f t="shared" si="0"/>
        <v>2764000</v>
      </c>
    </row>
    <row r="15" spans="1:4" ht="15">
      <c r="A15" s="8" t="s">
        <v>18</v>
      </c>
      <c r="B15" s="15">
        <v>44026000</v>
      </c>
      <c r="C15" s="28">
        <v>0</v>
      </c>
      <c r="D15" s="29">
        <f t="shared" si="0"/>
        <v>44026000</v>
      </c>
    </row>
    <row r="16" spans="1:4" ht="15">
      <c r="A16" s="8" t="s">
        <v>19</v>
      </c>
      <c r="B16" s="15">
        <v>502000</v>
      </c>
      <c r="C16" s="28">
        <v>0</v>
      </c>
      <c r="D16" s="29">
        <f t="shared" si="0"/>
        <v>502000</v>
      </c>
    </row>
    <row r="17" spans="1:4" ht="15">
      <c r="A17" s="8" t="s">
        <v>20</v>
      </c>
      <c r="B17" s="15">
        <v>114000</v>
      </c>
      <c r="C17" s="28">
        <v>0</v>
      </c>
      <c r="D17" s="29">
        <f t="shared" si="0"/>
        <v>114000</v>
      </c>
    </row>
    <row r="18" spans="1:4" ht="15">
      <c r="A18" s="8" t="s">
        <v>21</v>
      </c>
      <c r="B18" s="15">
        <v>479000</v>
      </c>
      <c r="C18" s="28">
        <v>0</v>
      </c>
      <c r="D18" s="29">
        <f t="shared" si="0"/>
        <v>479000</v>
      </c>
    </row>
    <row r="19" spans="1:4" ht="15">
      <c r="A19" s="8" t="s">
        <v>22</v>
      </c>
      <c r="B19" s="15">
        <v>81000</v>
      </c>
      <c r="C19" s="28">
        <v>0</v>
      </c>
      <c r="D19" s="29">
        <f t="shared" si="0"/>
        <v>81000</v>
      </c>
    </row>
    <row r="20" spans="1:4" ht="15">
      <c r="A20" s="8" t="s">
        <v>23</v>
      </c>
      <c r="B20" s="15">
        <v>785000</v>
      </c>
      <c r="C20" s="28">
        <v>0</v>
      </c>
      <c r="D20" s="29">
        <f t="shared" si="0"/>
        <v>785000</v>
      </c>
    </row>
    <row r="21" spans="1:4" ht="15">
      <c r="A21" s="8" t="s">
        <v>24</v>
      </c>
      <c r="B21" s="15">
        <v>396000</v>
      </c>
      <c r="C21" s="28">
        <v>0</v>
      </c>
      <c r="D21" s="29">
        <f t="shared" si="0"/>
        <v>396000</v>
      </c>
    </row>
    <row r="22" spans="1:4" ht="15">
      <c r="A22" s="8" t="s">
        <v>25</v>
      </c>
      <c r="B22" s="15">
        <v>1627000</v>
      </c>
      <c r="C22" s="28">
        <v>0</v>
      </c>
      <c r="D22" s="29">
        <f t="shared" si="0"/>
        <v>1627000</v>
      </c>
    </row>
    <row r="23" spans="1:4" ht="15">
      <c r="A23" s="8" t="s">
        <v>26</v>
      </c>
      <c r="B23" s="15">
        <v>864000</v>
      </c>
      <c r="C23" s="28">
        <v>0</v>
      </c>
      <c r="D23" s="29">
        <f t="shared" si="0"/>
        <v>864000</v>
      </c>
    </row>
    <row r="24" spans="1:4" ht="15">
      <c r="A24" s="8" t="s">
        <v>27</v>
      </c>
      <c r="B24" s="15">
        <v>630000</v>
      </c>
      <c r="C24" s="28">
        <v>0</v>
      </c>
      <c r="D24" s="29">
        <f t="shared" si="0"/>
        <v>630000</v>
      </c>
    </row>
    <row r="25" spans="1:4" ht="15">
      <c r="A25" s="8" t="s">
        <v>28</v>
      </c>
      <c r="B25" s="15">
        <v>247000</v>
      </c>
      <c r="C25" s="28">
        <v>0</v>
      </c>
      <c r="D25" s="29">
        <f t="shared" si="0"/>
        <v>247000</v>
      </c>
    </row>
    <row r="26" spans="1:4" ht="15">
      <c r="A26" s="8" t="s">
        <v>29</v>
      </c>
      <c r="B26" s="15">
        <v>8184000</v>
      </c>
      <c r="C26" s="28">
        <v>0</v>
      </c>
      <c r="D26" s="29">
        <f t="shared" si="0"/>
        <v>8184000</v>
      </c>
    </row>
    <row r="27" spans="1:4" ht="15">
      <c r="A27" s="8" t="s">
        <v>30</v>
      </c>
      <c r="B27" s="15">
        <v>4224000</v>
      </c>
      <c r="C27" s="28">
        <v>0</v>
      </c>
      <c r="D27" s="29">
        <f t="shared" si="0"/>
        <v>4224000</v>
      </c>
    </row>
    <row r="28" spans="1:4" ht="15">
      <c r="A28" s="8" t="s">
        <v>31</v>
      </c>
      <c r="B28" s="15">
        <v>10230000</v>
      </c>
      <c r="C28" s="28">
        <v>0</v>
      </c>
      <c r="D28" s="29">
        <f t="shared" si="0"/>
        <v>10230000</v>
      </c>
    </row>
    <row r="29" spans="1:4" ht="15">
      <c r="A29" s="8" t="s">
        <v>32</v>
      </c>
      <c r="B29" s="15">
        <v>24180000</v>
      </c>
      <c r="C29" s="28">
        <v>0</v>
      </c>
      <c r="D29" s="29">
        <f t="shared" si="0"/>
        <v>24180000</v>
      </c>
    </row>
    <row r="30" spans="1:4" ht="15">
      <c r="A30" s="8" t="s">
        <v>33</v>
      </c>
      <c r="B30" s="15">
        <v>8640000</v>
      </c>
      <c r="C30" s="28">
        <v>0</v>
      </c>
      <c r="D30" s="29">
        <f t="shared" si="0"/>
        <v>8640000</v>
      </c>
    </row>
    <row r="31" spans="1:4" ht="15">
      <c r="A31" s="8" t="s">
        <v>34</v>
      </c>
      <c r="B31" s="15">
        <v>4058000</v>
      </c>
      <c r="C31" s="28">
        <v>0</v>
      </c>
      <c r="D31" s="29">
        <f t="shared" si="0"/>
        <v>4058000</v>
      </c>
    </row>
    <row r="32" spans="1:4" ht="15">
      <c r="A32" s="8" t="s">
        <v>35</v>
      </c>
      <c r="B32" s="15">
        <v>13764000</v>
      </c>
      <c r="C32" s="28">
        <v>0</v>
      </c>
      <c r="D32" s="29">
        <f t="shared" si="0"/>
        <v>13764000</v>
      </c>
    </row>
    <row r="33" spans="1:4" ht="15">
      <c r="A33" s="8" t="s">
        <v>36</v>
      </c>
      <c r="B33" s="15">
        <v>8960000</v>
      </c>
      <c r="C33" s="28">
        <v>0</v>
      </c>
      <c r="D33" s="29">
        <f t="shared" si="0"/>
        <v>8960000</v>
      </c>
    </row>
    <row r="34" spans="1:4" ht="15">
      <c r="A34" s="8" t="s">
        <v>37</v>
      </c>
      <c r="B34" s="15">
        <v>2335000</v>
      </c>
      <c r="C34" s="28">
        <v>0</v>
      </c>
      <c r="D34" s="29">
        <f t="shared" si="0"/>
        <v>2335000</v>
      </c>
    </row>
    <row r="35" spans="1:4" ht="15">
      <c r="A35" s="8" t="s">
        <v>38</v>
      </c>
      <c r="B35" s="15">
        <v>48397000</v>
      </c>
      <c r="C35" s="28">
        <v>0</v>
      </c>
      <c r="D35" s="29">
        <f t="shared" si="0"/>
        <v>48397000</v>
      </c>
    </row>
    <row r="36" spans="1:4" ht="15">
      <c r="A36" s="8" t="s">
        <v>39</v>
      </c>
      <c r="B36" s="15">
        <v>1141000</v>
      </c>
      <c r="C36" s="28">
        <v>0</v>
      </c>
      <c r="D36" s="29">
        <f t="shared" si="0"/>
        <v>1141000</v>
      </c>
    </row>
    <row r="37" spans="1:4" ht="15">
      <c r="A37" s="8" t="s">
        <v>40</v>
      </c>
      <c r="B37" s="15">
        <v>13650000</v>
      </c>
      <c r="C37" s="28">
        <v>0</v>
      </c>
      <c r="D37" s="29">
        <f t="shared" si="0"/>
        <v>13650000</v>
      </c>
    </row>
    <row r="38" spans="1:4" ht="15">
      <c r="A38" s="8" t="s">
        <v>41</v>
      </c>
      <c r="B38" s="15">
        <v>319000</v>
      </c>
      <c r="C38" s="28">
        <v>0</v>
      </c>
      <c r="D38" s="29">
        <f t="shared" si="0"/>
        <v>319000</v>
      </c>
    </row>
    <row r="39" spans="1:4" ht="15">
      <c r="A39" s="8" t="s">
        <v>42</v>
      </c>
      <c r="B39" s="15">
        <v>55467000</v>
      </c>
      <c r="C39" s="28">
        <v>0</v>
      </c>
      <c r="D39" s="29">
        <f t="shared" si="0"/>
        <v>55467000</v>
      </c>
    </row>
    <row r="40" spans="1:4" ht="15">
      <c r="A40" s="8" t="s">
        <v>43</v>
      </c>
      <c r="B40" s="15">
        <v>199000</v>
      </c>
      <c r="C40" s="28">
        <v>0</v>
      </c>
      <c r="D40" s="29">
        <f t="shared" si="0"/>
        <v>199000</v>
      </c>
    </row>
    <row r="41" spans="1:4" ht="15">
      <c r="A41" s="8" t="s">
        <v>44</v>
      </c>
      <c r="B41" s="15">
        <v>4507000</v>
      </c>
      <c r="C41" s="28">
        <v>0</v>
      </c>
      <c r="D41" s="29">
        <f t="shared" si="0"/>
        <v>4507000</v>
      </c>
    </row>
    <row r="42" spans="1:4" ht="15">
      <c r="A42" s="8" t="s">
        <v>45</v>
      </c>
      <c r="B42" s="15">
        <v>9260000</v>
      </c>
      <c r="C42" s="28">
        <v>0</v>
      </c>
      <c r="D42" s="29">
        <f t="shared" si="0"/>
        <v>9260000</v>
      </c>
    </row>
    <row r="43" spans="1:4" ht="15">
      <c r="A43" s="8" t="s">
        <v>46</v>
      </c>
      <c r="B43" s="15">
        <v>2505000</v>
      </c>
      <c r="C43" s="28">
        <v>0</v>
      </c>
      <c r="D43" s="29">
        <f t="shared" si="0"/>
        <v>2505000</v>
      </c>
    </row>
    <row r="44" spans="1:4" ht="15">
      <c r="A44" s="8" t="s">
        <v>47</v>
      </c>
      <c r="B44" s="15">
        <v>5043000</v>
      </c>
      <c r="C44" s="28">
        <v>0</v>
      </c>
      <c r="D44" s="29">
        <f t="shared" si="0"/>
        <v>5043000</v>
      </c>
    </row>
    <row r="45" spans="1:4" ht="15">
      <c r="A45" s="8" t="s">
        <v>48</v>
      </c>
      <c r="B45" s="15">
        <v>2875000</v>
      </c>
      <c r="C45" s="28">
        <v>0</v>
      </c>
      <c r="D45" s="29">
        <f t="shared" si="0"/>
        <v>2875000</v>
      </c>
    </row>
    <row r="46" spans="1:4" ht="15">
      <c r="A46" s="8" t="s">
        <v>49</v>
      </c>
      <c r="B46" s="15">
        <v>258000</v>
      </c>
      <c r="C46" s="28">
        <v>0</v>
      </c>
      <c r="D46" s="29">
        <f t="shared" si="0"/>
        <v>258000</v>
      </c>
    </row>
    <row r="47" spans="1:4" ht="15">
      <c r="A47" s="8" t="s">
        <v>50</v>
      </c>
      <c r="B47" s="15">
        <v>82433000</v>
      </c>
      <c r="C47" s="28">
        <v>0</v>
      </c>
      <c r="D47" s="29">
        <f t="shared" si="0"/>
        <v>82433000</v>
      </c>
    </row>
    <row r="48" spans="1:4" ht="15">
      <c r="A48" s="8" t="s">
        <v>51</v>
      </c>
      <c r="B48" s="15">
        <v>15630000</v>
      </c>
      <c r="C48" s="28">
        <v>0</v>
      </c>
      <c r="D48" s="29">
        <f t="shared" si="0"/>
        <v>15630000</v>
      </c>
    </row>
    <row r="49" spans="1:4" ht="15">
      <c r="A49" s="8" t="s">
        <v>52</v>
      </c>
      <c r="B49" s="15">
        <v>38000</v>
      </c>
      <c r="C49" s="28">
        <v>0</v>
      </c>
      <c r="D49" s="29">
        <f t="shared" si="0"/>
        <v>38000</v>
      </c>
    </row>
    <row r="50" spans="1:4" ht="15">
      <c r="A50" s="8" t="s">
        <v>53</v>
      </c>
      <c r="B50" s="15">
        <v>3176000</v>
      </c>
      <c r="C50" s="28">
        <v>0</v>
      </c>
      <c r="D50" s="29">
        <f t="shared" si="0"/>
        <v>3176000</v>
      </c>
    </row>
    <row r="51" spans="1:4" ht="15">
      <c r="A51" s="8" t="s">
        <v>54</v>
      </c>
      <c r="B51" s="15">
        <v>246000</v>
      </c>
      <c r="C51" s="28">
        <v>0</v>
      </c>
      <c r="D51" s="29">
        <f t="shared" si="0"/>
        <v>246000</v>
      </c>
    </row>
    <row r="52" spans="1:4" ht="15">
      <c r="A52" s="8" t="s">
        <v>55</v>
      </c>
      <c r="B52" s="15">
        <v>109000</v>
      </c>
      <c r="C52" s="28">
        <v>0</v>
      </c>
      <c r="D52" s="29">
        <f t="shared" si="0"/>
        <v>109000</v>
      </c>
    </row>
    <row r="53" spans="1:4" ht="15">
      <c r="A53" s="8" t="s">
        <v>56</v>
      </c>
      <c r="B53" s="15">
        <v>1019000</v>
      </c>
      <c r="C53" s="28">
        <v>0</v>
      </c>
      <c r="D53" s="29">
        <f t="shared" si="0"/>
        <v>1019000</v>
      </c>
    </row>
    <row r="54" spans="1:4" ht="15">
      <c r="A54" s="8" t="s">
        <v>57</v>
      </c>
      <c r="B54" s="15">
        <v>2066000</v>
      </c>
      <c r="C54" s="28">
        <v>0</v>
      </c>
      <c r="D54" s="29">
        <f t="shared" si="0"/>
        <v>2066000</v>
      </c>
    </row>
    <row r="55" spans="1:4" ht="15">
      <c r="A55" s="8" t="s">
        <v>58</v>
      </c>
      <c r="B55" s="15">
        <v>4255000</v>
      </c>
      <c r="C55" s="28">
        <v>0</v>
      </c>
      <c r="D55" s="29">
        <f t="shared" si="0"/>
        <v>4255000</v>
      </c>
    </row>
    <row r="56" spans="1:4" ht="15">
      <c r="A56" s="8" t="s">
        <v>59</v>
      </c>
      <c r="B56" s="15">
        <v>20817000</v>
      </c>
      <c r="C56" s="28">
        <v>0</v>
      </c>
      <c r="D56" s="29">
        <f t="shared" si="0"/>
        <v>20817000</v>
      </c>
    </row>
    <row r="57" spans="1:4" ht="15">
      <c r="A57" s="8" t="s">
        <v>60</v>
      </c>
      <c r="B57" s="15">
        <v>330208000</v>
      </c>
      <c r="C57" s="28">
        <v>0</v>
      </c>
      <c r="D57" s="29">
        <f t="shared" si="0"/>
        <v>330208000</v>
      </c>
    </row>
    <row r="58" spans="1:4" ht="15">
      <c r="A58" s="8" t="s">
        <v>61</v>
      </c>
      <c r="B58" s="15">
        <v>818000</v>
      </c>
      <c r="C58" s="28">
        <v>0</v>
      </c>
      <c r="D58" s="29">
        <f t="shared" si="0"/>
        <v>818000</v>
      </c>
    </row>
    <row r="59" spans="1:4" ht="15">
      <c r="A59" s="8" t="s">
        <v>62</v>
      </c>
      <c r="B59" s="15">
        <v>559000</v>
      </c>
      <c r="C59" s="28">
        <v>0</v>
      </c>
      <c r="D59" s="29">
        <f t="shared" si="0"/>
        <v>559000</v>
      </c>
    </row>
    <row r="60" spans="1:4" ht="15">
      <c r="A60" s="8" t="s">
        <v>63</v>
      </c>
      <c r="B60" s="15">
        <v>6720000</v>
      </c>
      <c r="C60" s="28">
        <v>0</v>
      </c>
      <c r="D60" s="29">
        <f t="shared" si="0"/>
        <v>6720000</v>
      </c>
    </row>
    <row r="61" spans="1:4" ht="15">
      <c r="A61" s="8" t="s">
        <v>64</v>
      </c>
      <c r="B61" s="15">
        <v>358915000</v>
      </c>
      <c r="C61" s="28">
        <v>0</v>
      </c>
      <c r="D61" s="29">
        <f t="shared" si="0"/>
        <v>358915000</v>
      </c>
    </row>
    <row r="62" spans="1:4" ht="15">
      <c r="A62" s="8" t="s">
        <v>65</v>
      </c>
      <c r="B62" s="15">
        <v>253991000</v>
      </c>
      <c r="C62" s="28">
        <v>0</v>
      </c>
      <c r="D62" s="29">
        <f t="shared" si="0"/>
        <v>253991000</v>
      </c>
    </row>
    <row r="63" spans="1:4" ht="15">
      <c r="A63" s="8" t="s">
        <v>66</v>
      </c>
      <c r="B63" s="15">
        <v>827000</v>
      </c>
      <c r="C63" s="28">
        <v>0</v>
      </c>
      <c r="D63" s="29">
        <f t="shared" si="0"/>
        <v>827000</v>
      </c>
    </row>
    <row r="64" spans="1:4" ht="15">
      <c r="A64" s="8" t="s">
        <v>67</v>
      </c>
      <c r="B64" s="15">
        <v>576000</v>
      </c>
      <c r="C64" s="28">
        <v>0</v>
      </c>
      <c r="D64" s="29">
        <f t="shared" si="0"/>
        <v>576000</v>
      </c>
    </row>
    <row r="65" spans="1:4" ht="15">
      <c r="A65" s="8" t="s">
        <v>68</v>
      </c>
      <c r="B65" s="15">
        <v>24000</v>
      </c>
      <c r="C65" s="28">
        <v>0</v>
      </c>
      <c r="D65" s="29">
        <f t="shared" si="0"/>
        <v>24000</v>
      </c>
    </row>
    <row r="66" spans="1:4" ht="15">
      <c r="A66" s="8" t="s">
        <v>69</v>
      </c>
      <c r="B66" s="15">
        <v>687000</v>
      </c>
      <c r="C66" s="28">
        <v>0</v>
      </c>
      <c r="D66" s="29">
        <f t="shared" si="0"/>
        <v>687000</v>
      </c>
    </row>
    <row r="67" spans="1:4" ht="15">
      <c r="A67" s="8" t="s">
        <v>70</v>
      </c>
      <c r="B67" s="15">
        <v>2605000</v>
      </c>
      <c r="C67" s="28">
        <v>0</v>
      </c>
      <c r="D67" s="29">
        <f t="shared" si="0"/>
        <v>2605000</v>
      </c>
    </row>
    <row r="68" spans="1:4" ht="15">
      <c r="A68" s="8" t="s">
        <v>71</v>
      </c>
      <c r="B68" s="15">
        <v>1368000</v>
      </c>
      <c r="C68" s="28">
        <v>0</v>
      </c>
      <c r="D68" s="29">
        <f t="shared" si="0"/>
        <v>1368000</v>
      </c>
    </row>
    <row r="69" spans="1:4" ht="15">
      <c r="A69" s="8" t="s">
        <v>72</v>
      </c>
      <c r="B69" s="15">
        <v>1515000</v>
      </c>
      <c r="C69" s="28">
        <v>0</v>
      </c>
      <c r="D69" s="29">
        <f t="shared" si="0"/>
        <v>1515000</v>
      </c>
    </row>
    <row r="70" spans="1:4" ht="15">
      <c r="A70" s="8" t="s">
        <v>73</v>
      </c>
      <c r="B70" s="15">
        <v>55000</v>
      </c>
      <c r="C70" s="28">
        <v>0</v>
      </c>
      <c r="D70" s="29">
        <f t="shared" si="0"/>
        <v>55000</v>
      </c>
    </row>
    <row r="71" spans="1:4" ht="15">
      <c r="A71" s="8" t="s">
        <v>74</v>
      </c>
      <c r="B71" s="15">
        <v>826000</v>
      </c>
      <c r="C71" s="28">
        <v>0</v>
      </c>
      <c r="D71" s="29">
        <f t="shared" si="0"/>
        <v>826000</v>
      </c>
    </row>
    <row r="72" spans="1:4" ht="15">
      <c r="A72" s="8" t="s">
        <v>75</v>
      </c>
      <c r="B72" s="15">
        <v>103000</v>
      </c>
      <c r="C72" s="28">
        <v>0</v>
      </c>
      <c r="D72" s="29">
        <f t="shared" si="0"/>
        <v>103000</v>
      </c>
    </row>
    <row r="73" spans="1:4" ht="15">
      <c r="A73" s="8" t="s">
        <v>76</v>
      </c>
      <c r="B73" s="15">
        <v>302000</v>
      </c>
      <c r="C73" s="28">
        <v>0</v>
      </c>
      <c r="D73" s="29">
        <f aca="true" t="shared" si="1" ref="D73:D136">+B73+C73</f>
        <v>302000</v>
      </c>
    </row>
    <row r="74" spans="1:4" ht="15">
      <c r="A74" s="8" t="s">
        <v>77</v>
      </c>
      <c r="B74" s="15">
        <v>4116000</v>
      </c>
      <c r="C74" s="28">
        <v>0</v>
      </c>
      <c r="D74" s="29">
        <f t="shared" si="1"/>
        <v>4116000</v>
      </c>
    </row>
    <row r="75" spans="1:4" ht="15">
      <c r="A75" s="8" t="s">
        <v>78</v>
      </c>
      <c r="B75" s="15">
        <v>345000</v>
      </c>
      <c r="C75" s="28">
        <v>0</v>
      </c>
      <c r="D75" s="29">
        <f t="shared" si="1"/>
        <v>345000</v>
      </c>
    </row>
    <row r="76" spans="1:4" ht="15">
      <c r="A76" s="8" t="s">
        <v>79</v>
      </c>
      <c r="B76" s="15">
        <v>1014000</v>
      </c>
      <c r="C76" s="28">
        <v>0</v>
      </c>
      <c r="D76" s="29">
        <f t="shared" si="1"/>
        <v>1014000</v>
      </c>
    </row>
    <row r="77" spans="1:4" ht="15">
      <c r="A77" s="8" t="s">
        <v>80</v>
      </c>
      <c r="B77" s="15">
        <v>403969000</v>
      </c>
      <c r="C77" s="28">
        <v>0</v>
      </c>
      <c r="D77" s="29">
        <f t="shared" si="1"/>
        <v>403969000</v>
      </c>
    </row>
    <row r="78" spans="1:4" ht="15">
      <c r="A78" s="8" t="s">
        <v>81</v>
      </c>
      <c r="B78" s="15">
        <v>2048000</v>
      </c>
      <c r="C78" s="28">
        <v>0</v>
      </c>
      <c r="D78" s="29">
        <f t="shared" si="1"/>
        <v>2048000</v>
      </c>
    </row>
    <row r="79" spans="1:4" ht="15">
      <c r="A79" s="8" t="s">
        <v>82</v>
      </c>
      <c r="B79" s="15">
        <v>3000000</v>
      </c>
      <c r="C79" s="28">
        <v>0</v>
      </c>
      <c r="D79" s="29">
        <f t="shared" si="1"/>
        <v>3000000</v>
      </c>
    </row>
    <row r="80" spans="1:4" ht="15">
      <c r="A80" s="8" t="s">
        <v>83</v>
      </c>
      <c r="B80" s="15">
        <v>3000000</v>
      </c>
      <c r="C80" s="28">
        <v>0</v>
      </c>
      <c r="D80" s="29">
        <f t="shared" si="1"/>
        <v>3000000</v>
      </c>
    </row>
    <row r="81" spans="1:4" ht="15">
      <c r="A81" s="8" t="s">
        <v>84</v>
      </c>
      <c r="B81" s="15">
        <v>100524000</v>
      </c>
      <c r="C81" s="28">
        <v>0</v>
      </c>
      <c r="D81" s="29">
        <f t="shared" si="1"/>
        <v>100524000</v>
      </c>
    </row>
    <row r="82" spans="1:4" ht="15">
      <c r="A82" s="8" t="s">
        <v>85</v>
      </c>
      <c r="B82" s="15">
        <v>218809000</v>
      </c>
      <c r="C82" s="28">
        <v>0</v>
      </c>
      <c r="D82" s="29">
        <f t="shared" si="1"/>
        <v>218809000</v>
      </c>
    </row>
    <row r="83" spans="1:4" ht="15">
      <c r="A83" s="8" t="s">
        <v>86</v>
      </c>
      <c r="B83" s="15">
        <v>700000</v>
      </c>
      <c r="C83" s="28">
        <v>0</v>
      </c>
      <c r="D83" s="29">
        <f t="shared" si="1"/>
        <v>700000</v>
      </c>
    </row>
    <row r="84" spans="1:4" ht="15">
      <c r="A84" s="8" t="s">
        <v>87</v>
      </c>
      <c r="B84" s="15">
        <v>2214000</v>
      </c>
      <c r="C84" s="28">
        <v>0</v>
      </c>
      <c r="D84" s="29">
        <f t="shared" si="1"/>
        <v>2214000</v>
      </c>
    </row>
    <row r="85" spans="1:4" ht="15">
      <c r="A85" s="8" t="s">
        <v>88</v>
      </c>
      <c r="B85" s="15">
        <v>400000</v>
      </c>
      <c r="C85" s="28">
        <v>0</v>
      </c>
      <c r="D85" s="29">
        <f t="shared" si="1"/>
        <v>400000</v>
      </c>
    </row>
    <row r="86" spans="1:4" ht="15">
      <c r="A86" s="8" t="s">
        <v>89</v>
      </c>
      <c r="B86" s="15">
        <v>3600000</v>
      </c>
      <c r="C86" s="28">
        <v>0</v>
      </c>
      <c r="D86" s="29">
        <f t="shared" si="1"/>
        <v>3600000</v>
      </c>
    </row>
    <row r="87" spans="1:4" ht="15">
      <c r="A87" s="8" t="s">
        <v>90</v>
      </c>
      <c r="B87" s="15">
        <v>410005000</v>
      </c>
      <c r="C87" s="28">
        <v>0</v>
      </c>
      <c r="D87" s="29">
        <f t="shared" si="1"/>
        <v>410005000</v>
      </c>
    </row>
    <row r="88" spans="1:4" ht="15">
      <c r="A88" s="8" t="s">
        <v>91</v>
      </c>
      <c r="B88" s="15">
        <v>16279200</v>
      </c>
      <c r="C88" s="28">
        <v>0</v>
      </c>
      <c r="D88" s="29">
        <f t="shared" si="1"/>
        <v>16279200</v>
      </c>
    </row>
    <row r="89" spans="1:4" ht="15">
      <c r="A89" s="8" t="s">
        <v>92</v>
      </c>
      <c r="B89" s="15">
        <v>25276000</v>
      </c>
      <c r="C89" s="28">
        <v>0</v>
      </c>
      <c r="D89" s="29">
        <f t="shared" si="1"/>
        <v>25276000</v>
      </c>
    </row>
    <row r="90" spans="1:4" ht="15">
      <c r="A90" s="8" t="s">
        <v>93</v>
      </c>
      <c r="B90" s="15">
        <v>714435528</v>
      </c>
      <c r="C90" s="28">
        <f>329000000+389000000</f>
        <v>718000000</v>
      </c>
      <c r="D90" s="29">
        <f t="shared" si="1"/>
        <v>1432435528</v>
      </c>
    </row>
    <row r="91" spans="1:4" ht="15">
      <c r="A91" s="8" t="s">
        <v>94</v>
      </c>
      <c r="B91" s="15">
        <v>1412614852</v>
      </c>
      <c r="C91" s="28">
        <v>131000000</v>
      </c>
      <c r="D91" s="29">
        <f t="shared" si="1"/>
        <v>1543614852</v>
      </c>
    </row>
    <row r="92" spans="1:4" ht="15">
      <c r="A92" s="8" t="s">
        <v>95</v>
      </c>
      <c r="B92" s="15">
        <v>11037000</v>
      </c>
      <c r="C92" s="28">
        <v>0</v>
      </c>
      <c r="D92" s="29">
        <f t="shared" si="1"/>
        <v>11037000</v>
      </c>
    </row>
    <row r="93" spans="1:4" ht="15">
      <c r="A93" s="8" t="s">
        <v>96</v>
      </c>
      <c r="B93" s="15">
        <v>200000000</v>
      </c>
      <c r="C93" s="28">
        <v>-16000000</v>
      </c>
      <c r="D93" s="29">
        <f t="shared" si="1"/>
        <v>184000000</v>
      </c>
    </row>
    <row r="94" spans="1:4" ht="15">
      <c r="A94" s="8" t="s">
        <v>97</v>
      </c>
      <c r="B94" s="15">
        <v>26531000</v>
      </c>
      <c r="C94" s="28">
        <v>0</v>
      </c>
      <c r="D94" s="29">
        <f t="shared" si="1"/>
        <v>26531000</v>
      </c>
    </row>
    <row r="95" spans="1:4" ht="15">
      <c r="A95" s="8" t="s">
        <v>98</v>
      </c>
      <c r="B95" s="15">
        <v>20000000</v>
      </c>
      <c r="C95" s="28">
        <v>0</v>
      </c>
      <c r="D95" s="29">
        <f t="shared" si="1"/>
        <v>20000000</v>
      </c>
    </row>
    <row r="96" spans="1:4" ht="15">
      <c r="A96" s="8" t="s">
        <v>99</v>
      </c>
      <c r="B96" s="15">
        <v>97953000</v>
      </c>
      <c r="C96" s="28">
        <v>0</v>
      </c>
      <c r="D96" s="29">
        <f t="shared" si="1"/>
        <v>97953000</v>
      </c>
    </row>
    <row r="97" spans="1:4" ht="15">
      <c r="A97" s="8" t="s">
        <v>100</v>
      </c>
      <c r="B97" s="15">
        <v>360000000</v>
      </c>
      <c r="C97" s="28">
        <v>0</v>
      </c>
      <c r="D97" s="29">
        <f t="shared" si="1"/>
        <v>360000000</v>
      </c>
    </row>
    <row r="98" spans="1:4" ht="15">
      <c r="A98" s="8" t="s">
        <v>101</v>
      </c>
      <c r="B98" s="15">
        <v>93800000</v>
      </c>
      <c r="C98" s="28">
        <v>0</v>
      </c>
      <c r="D98" s="29">
        <f t="shared" si="1"/>
        <v>93800000</v>
      </c>
    </row>
    <row r="99" spans="1:4" ht="15">
      <c r="A99" s="8" t="s">
        <v>102</v>
      </c>
      <c r="B99" s="15">
        <v>378550000</v>
      </c>
      <c r="C99" s="28">
        <v>0</v>
      </c>
      <c r="D99" s="29">
        <f t="shared" si="1"/>
        <v>378550000</v>
      </c>
    </row>
    <row r="100" spans="1:4" ht="15">
      <c r="A100" s="8" t="s">
        <v>103</v>
      </c>
      <c r="B100" s="15">
        <v>22500000</v>
      </c>
      <c r="C100" s="28">
        <v>0</v>
      </c>
      <c r="D100" s="29">
        <f t="shared" si="1"/>
        <v>22500000</v>
      </c>
    </row>
    <row r="101" spans="1:4" ht="15">
      <c r="A101" s="8" t="s">
        <v>104</v>
      </c>
      <c r="B101" s="15">
        <v>5760000</v>
      </c>
      <c r="C101" s="28">
        <v>0</v>
      </c>
      <c r="D101" s="29">
        <f t="shared" si="1"/>
        <v>5760000</v>
      </c>
    </row>
    <row r="102" spans="1:4" ht="15">
      <c r="A102" s="8" t="s">
        <v>105</v>
      </c>
      <c r="B102" s="15">
        <v>3037371329</v>
      </c>
      <c r="C102" s="28">
        <v>0</v>
      </c>
      <c r="D102" s="29">
        <f t="shared" si="1"/>
        <v>3037371329</v>
      </c>
    </row>
    <row r="103" spans="1:4" ht="15">
      <c r="A103" s="8" t="s">
        <v>106</v>
      </c>
      <c r="B103" s="15">
        <v>2569211091</v>
      </c>
      <c r="C103" s="28">
        <v>0</v>
      </c>
      <c r="D103" s="29">
        <f t="shared" si="1"/>
        <v>2569211091</v>
      </c>
    </row>
    <row r="104" spans="1:4" ht="15">
      <c r="A104" s="8" t="s">
        <v>107</v>
      </c>
      <c r="B104" s="15">
        <v>22355000</v>
      </c>
      <c r="C104" s="28"/>
      <c r="D104" s="29">
        <f t="shared" si="1"/>
        <v>22355000</v>
      </c>
    </row>
    <row r="105" spans="1:4" ht="15">
      <c r="A105" s="8" t="s">
        <v>108</v>
      </c>
      <c r="B105" s="15">
        <v>14678000</v>
      </c>
      <c r="C105" s="28">
        <v>0</v>
      </c>
      <c r="D105" s="29">
        <f t="shared" si="1"/>
        <v>14678000</v>
      </c>
    </row>
    <row r="106" spans="1:4" ht="15">
      <c r="A106" s="8" t="s">
        <v>109</v>
      </c>
      <c r="B106" s="15">
        <v>1771000000</v>
      </c>
      <c r="C106" s="28">
        <v>0</v>
      </c>
      <c r="D106" s="29">
        <f t="shared" si="1"/>
        <v>1771000000</v>
      </c>
    </row>
    <row r="107" spans="1:4" ht="15">
      <c r="A107" s="8" t="s">
        <v>110</v>
      </c>
      <c r="B107" s="15">
        <v>9900000</v>
      </c>
      <c r="C107" s="28">
        <v>0</v>
      </c>
      <c r="D107" s="29">
        <f t="shared" si="1"/>
        <v>9900000</v>
      </c>
    </row>
    <row r="108" spans="1:4" ht="15">
      <c r="A108" s="8" t="s">
        <v>111</v>
      </c>
      <c r="B108" s="15">
        <v>120000000</v>
      </c>
      <c r="C108" s="28">
        <v>0</v>
      </c>
      <c r="D108" s="29">
        <f t="shared" si="1"/>
        <v>120000000</v>
      </c>
    </row>
    <row r="109" spans="1:4" ht="15">
      <c r="A109" s="8" t="s">
        <v>112</v>
      </c>
      <c r="B109" s="15">
        <v>2003959000</v>
      </c>
      <c r="C109" s="28">
        <v>-500000000</v>
      </c>
      <c r="D109" s="29">
        <f t="shared" si="1"/>
        <v>1503959000</v>
      </c>
    </row>
    <row r="110" spans="1:4" ht="15">
      <c r="A110" s="8" t="s">
        <v>113</v>
      </c>
      <c r="B110" s="15">
        <v>200000000</v>
      </c>
      <c r="C110" s="28">
        <v>0</v>
      </c>
      <c r="D110" s="29">
        <f t="shared" si="1"/>
        <v>200000000</v>
      </c>
    </row>
    <row r="111" spans="1:4" ht="15">
      <c r="A111" s="8" t="s">
        <v>114</v>
      </c>
      <c r="B111" s="15">
        <v>40654000</v>
      </c>
      <c r="C111" s="28">
        <v>0</v>
      </c>
      <c r="D111" s="29">
        <f t="shared" si="1"/>
        <v>40654000</v>
      </c>
    </row>
    <row r="112" spans="1:4" ht="15">
      <c r="A112" s="8" t="s">
        <v>115</v>
      </c>
      <c r="B112" s="15">
        <v>108000000</v>
      </c>
      <c r="C112" s="28">
        <v>-28000000</v>
      </c>
      <c r="D112" s="29">
        <f t="shared" si="1"/>
        <v>80000000</v>
      </c>
    </row>
    <row r="113" spans="1:4" ht="15">
      <c r="A113" s="8" t="s">
        <v>116</v>
      </c>
      <c r="B113" s="15">
        <v>164691000</v>
      </c>
      <c r="C113" s="28">
        <v>0</v>
      </c>
      <c r="D113" s="29">
        <f t="shared" si="1"/>
        <v>164691000</v>
      </c>
    </row>
    <row r="114" spans="1:4" ht="15">
      <c r="A114" s="8" t="s">
        <v>117</v>
      </c>
      <c r="B114" s="15">
        <v>1102150000</v>
      </c>
      <c r="C114" s="28">
        <f>-20000000-285000000</f>
        <v>-305000000</v>
      </c>
      <c r="D114" s="29">
        <f t="shared" si="1"/>
        <v>797150000</v>
      </c>
    </row>
    <row r="115" spans="1:4" ht="15">
      <c r="A115" s="8" t="s">
        <v>118</v>
      </c>
      <c r="B115" s="15">
        <v>349623000</v>
      </c>
      <c r="C115" s="28">
        <v>0</v>
      </c>
      <c r="D115" s="29">
        <f t="shared" si="1"/>
        <v>349623000</v>
      </c>
    </row>
    <row r="116" spans="1:4" ht="15">
      <c r="A116" s="8" t="s">
        <v>119</v>
      </c>
      <c r="B116" s="15">
        <v>348289000</v>
      </c>
      <c r="C116" s="28">
        <v>0</v>
      </c>
      <c r="D116" s="29">
        <f t="shared" si="1"/>
        <v>348289000</v>
      </c>
    </row>
    <row r="117" spans="1:4" ht="15">
      <c r="A117" s="8" t="s">
        <v>120</v>
      </c>
      <c r="B117" s="15">
        <v>492000000</v>
      </c>
      <c r="C117" s="28">
        <v>0</v>
      </c>
      <c r="D117" s="29">
        <f t="shared" si="1"/>
        <v>492000000</v>
      </c>
    </row>
    <row r="118" spans="1:4" ht="15">
      <c r="A118" s="8" t="s">
        <v>121</v>
      </c>
      <c r="B118" s="15">
        <v>608652000</v>
      </c>
      <c r="C118" s="28">
        <v>0</v>
      </c>
      <c r="D118" s="29">
        <f t="shared" si="1"/>
        <v>608652000</v>
      </c>
    </row>
    <row r="119" spans="1:4" ht="15">
      <c r="A119" s="8" t="s">
        <v>122</v>
      </c>
      <c r="B119" s="15">
        <v>3104756381000</v>
      </c>
      <c r="C119" s="28">
        <v>0</v>
      </c>
      <c r="D119" s="29">
        <f>SUM(D120:D144)</f>
        <v>3104756381000</v>
      </c>
    </row>
    <row r="120" spans="1:4" ht="15">
      <c r="A120" s="8" t="s">
        <v>123</v>
      </c>
      <c r="B120" s="15">
        <v>328187499000</v>
      </c>
      <c r="C120" s="28">
        <v>0</v>
      </c>
      <c r="D120" s="29">
        <f t="shared" si="1"/>
        <v>328187499000</v>
      </c>
    </row>
    <row r="121" spans="1:4" ht="15">
      <c r="A121" s="8" t="s">
        <v>124</v>
      </c>
      <c r="B121" s="15">
        <v>2757193000</v>
      </c>
      <c r="C121" s="28">
        <v>0</v>
      </c>
      <c r="D121" s="29">
        <f t="shared" si="1"/>
        <v>2757193000</v>
      </c>
    </row>
    <row r="122" spans="1:4" ht="15">
      <c r="A122" s="8" t="s">
        <v>125</v>
      </c>
      <c r="B122" s="15">
        <v>16832087000</v>
      </c>
      <c r="C122" s="28">
        <v>0</v>
      </c>
      <c r="D122" s="29">
        <f t="shared" si="1"/>
        <v>16832087000</v>
      </c>
    </row>
    <row r="123" spans="1:4" ht="15">
      <c r="A123" s="8" t="s">
        <v>126</v>
      </c>
      <c r="B123" s="15">
        <v>146678760000</v>
      </c>
      <c r="C123" s="28">
        <v>0</v>
      </c>
      <c r="D123" s="29">
        <f t="shared" si="1"/>
        <v>146678760000</v>
      </c>
    </row>
    <row r="124" spans="1:4" ht="15">
      <c r="A124" s="8" t="s">
        <v>127</v>
      </c>
      <c r="B124" s="15">
        <v>1430000000</v>
      </c>
      <c r="C124" s="28">
        <v>0</v>
      </c>
      <c r="D124" s="29">
        <f t="shared" si="1"/>
        <v>1430000000</v>
      </c>
    </row>
    <row r="125" spans="1:4" ht="15">
      <c r="A125" s="8" t="s">
        <v>128</v>
      </c>
      <c r="B125" s="15">
        <v>1588636000</v>
      </c>
      <c r="C125" s="28">
        <v>0</v>
      </c>
      <c r="D125" s="29">
        <f t="shared" si="1"/>
        <v>1588636000</v>
      </c>
    </row>
    <row r="126" spans="1:4" ht="15">
      <c r="A126" s="8" t="s">
        <v>129</v>
      </c>
      <c r="B126" s="15">
        <v>2778286000</v>
      </c>
      <c r="C126" s="28">
        <v>0</v>
      </c>
      <c r="D126" s="29">
        <f t="shared" si="1"/>
        <v>2778286000</v>
      </c>
    </row>
    <row r="127" spans="1:4" ht="15">
      <c r="A127" s="8" t="s">
        <v>130</v>
      </c>
      <c r="B127" s="15">
        <v>1419776000</v>
      </c>
      <c r="C127" s="28">
        <v>0</v>
      </c>
      <c r="D127" s="29">
        <f t="shared" si="1"/>
        <v>1419776000</v>
      </c>
    </row>
    <row r="128" spans="1:4" ht="15">
      <c r="A128" s="8" t="s">
        <v>131</v>
      </c>
      <c r="B128" s="15">
        <v>14273944000</v>
      </c>
      <c r="C128" s="28">
        <v>0</v>
      </c>
      <c r="D128" s="29">
        <f t="shared" si="1"/>
        <v>14273944000</v>
      </c>
    </row>
    <row r="129" spans="1:4" ht="15">
      <c r="A129" s="8" t="s">
        <v>132</v>
      </c>
      <c r="B129" s="15">
        <v>1528961000</v>
      </c>
      <c r="C129" s="28">
        <v>0</v>
      </c>
      <c r="D129" s="29">
        <f t="shared" si="1"/>
        <v>1528961000</v>
      </c>
    </row>
    <row r="130" spans="1:4" ht="15">
      <c r="A130" s="8" t="s">
        <v>133</v>
      </c>
      <c r="B130" s="15">
        <v>18000000</v>
      </c>
      <c r="C130" s="28">
        <v>0</v>
      </c>
      <c r="D130" s="29">
        <f t="shared" si="1"/>
        <v>18000000</v>
      </c>
    </row>
    <row r="131" spans="1:4" ht="15">
      <c r="A131" s="8" t="s">
        <v>134</v>
      </c>
      <c r="B131" s="15">
        <v>7419008000</v>
      </c>
      <c r="C131" s="28">
        <v>0</v>
      </c>
      <c r="D131" s="29">
        <f t="shared" si="1"/>
        <v>7419008000</v>
      </c>
    </row>
    <row r="132" spans="1:4" ht="15">
      <c r="A132" s="8" t="s">
        <v>135</v>
      </c>
      <c r="B132" s="15">
        <v>35727366000</v>
      </c>
      <c r="C132" s="28">
        <v>0</v>
      </c>
      <c r="D132" s="29">
        <f t="shared" si="1"/>
        <v>35727366000</v>
      </c>
    </row>
    <row r="133" spans="1:4" ht="15">
      <c r="A133" s="8" t="s">
        <v>136</v>
      </c>
      <c r="B133" s="15">
        <v>18102727000</v>
      </c>
      <c r="C133" s="28">
        <v>0</v>
      </c>
      <c r="D133" s="29">
        <f t="shared" si="1"/>
        <v>18102727000</v>
      </c>
    </row>
    <row r="134" spans="1:4" ht="15">
      <c r="A134" s="8" t="s">
        <v>137</v>
      </c>
      <c r="B134" s="15">
        <v>1910624000</v>
      </c>
      <c r="C134" s="28">
        <v>0</v>
      </c>
      <c r="D134" s="29">
        <f t="shared" si="1"/>
        <v>1910624000</v>
      </c>
    </row>
    <row r="135" spans="1:4" ht="15">
      <c r="A135" s="8" t="s">
        <v>138</v>
      </c>
      <c r="B135" s="15">
        <v>30000000</v>
      </c>
      <c r="C135" s="28">
        <v>0</v>
      </c>
      <c r="D135" s="29">
        <f t="shared" si="1"/>
        <v>30000000</v>
      </c>
    </row>
    <row r="136" spans="1:4" ht="15">
      <c r="A136" s="8" t="s">
        <v>139</v>
      </c>
      <c r="B136" s="15">
        <v>894626454</v>
      </c>
      <c r="C136" s="25">
        <v>0</v>
      </c>
      <c r="D136" s="29">
        <f t="shared" si="1"/>
        <v>894626454</v>
      </c>
    </row>
    <row r="137" spans="1:4" ht="15">
      <c r="A137" s="8" t="s">
        <v>140</v>
      </c>
      <c r="B137" s="15">
        <v>510743000</v>
      </c>
      <c r="C137" s="25">
        <v>0</v>
      </c>
      <c r="D137" s="29">
        <f aca="true" t="shared" si="2" ref="D137:D144">+B137+C137</f>
        <v>510743000</v>
      </c>
    </row>
    <row r="138" spans="1:4" ht="15">
      <c r="A138" s="8" t="s">
        <v>141</v>
      </c>
      <c r="B138" s="15">
        <v>1212810000</v>
      </c>
      <c r="C138" s="25">
        <v>0</v>
      </c>
      <c r="D138" s="29">
        <f t="shared" si="2"/>
        <v>1212810000</v>
      </c>
    </row>
    <row r="139" spans="1:4" ht="15">
      <c r="A139" s="8" t="s">
        <v>142</v>
      </c>
      <c r="B139" s="15">
        <v>5734905000</v>
      </c>
      <c r="C139" s="25">
        <v>0</v>
      </c>
      <c r="D139" s="29">
        <f t="shared" si="2"/>
        <v>5734905000</v>
      </c>
    </row>
    <row r="140" spans="1:4" ht="15">
      <c r="A140" s="8" t="s">
        <v>143</v>
      </c>
      <c r="B140" s="15">
        <v>1648000000</v>
      </c>
      <c r="C140" s="25">
        <v>0</v>
      </c>
      <c r="D140" s="29">
        <f t="shared" si="2"/>
        <v>1648000000</v>
      </c>
    </row>
    <row r="141" spans="1:4" ht="15">
      <c r="A141" s="8" t="s">
        <v>144</v>
      </c>
      <c r="B141" s="15">
        <v>2448477157546</v>
      </c>
      <c r="C141" s="25">
        <v>0</v>
      </c>
      <c r="D141" s="29">
        <f t="shared" si="2"/>
        <v>2448477157546</v>
      </c>
    </row>
    <row r="142" spans="1:4" ht="15">
      <c r="A142" s="8" t="s">
        <v>145</v>
      </c>
      <c r="B142" s="15">
        <v>54939316000</v>
      </c>
      <c r="C142" s="28">
        <v>0</v>
      </c>
      <c r="D142" s="29">
        <f t="shared" si="2"/>
        <v>54939316000</v>
      </c>
    </row>
    <row r="143" spans="1:4" ht="15">
      <c r="A143" s="8" t="s">
        <v>146</v>
      </c>
      <c r="B143" s="15">
        <v>3236948000</v>
      </c>
      <c r="C143" s="28">
        <v>0</v>
      </c>
      <c r="D143" s="29">
        <f t="shared" si="2"/>
        <v>3236948000</v>
      </c>
    </row>
    <row r="144" spans="1:4" ht="15">
      <c r="A144" s="8" t="s">
        <v>147</v>
      </c>
      <c r="B144" s="15">
        <v>7419008000</v>
      </c>
      <c r="C144" s="28">
        <v>0</v>
      </c>
      <c r="D144" s="29">
        <f t="shared" si="2"/>
        <v>7419008000</v>
      </c>
    </row>
    <row r="147" spans="1:4" ht="64.5" customHeight="1">
      <c r="A147" s="181"/>
      <c r="B147" s="181"/>
      <c r="C147" s="181"/>
      <c r="D147" s="181"/>
    </row>
  </sheetData>
  <sheetProtection/>
  <mergeCells count="4">
    <mergeCell ref="A1:D1"/>
    <mergeCell ref="A2:D2"/>
    <mergeCell ref="A3:D3"/>
    <mergeCell ref="A147:D147"/>
  </mergeCell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E147"/>
  <sheetViews>
    <sheetView showGridLines="0" zoomScalePageLayoutView="0" workbookViewId="0" topLeftCell="A115">
      <selection activeCell="C78" activeCellId="2" sqref="C11:C31 C55 C78"/>
    </sheetView>
  </sheetViews>
  <sheetFormatPr defaultColWidth="11.421875" defaultRowHeight="15"/>
  <cols>
    <col min="1" max="1" width="71.140625" style="0" bestFit="1" customWidth="1"/>
    <col min="2" max="2" width="20.421875" style="6" bestFit="1" customWidth="1"/>
    <col min="3" max="4" width="20.421875" style="1" bestFit="1" customWidth="1"/>
    <col min="5" max="5" width="14.140625" style="0" bestFit="1" customWidth="1"/>
  </cols>
  <sheetData>
    <row r="1" spans="1:4" s="2" customFormat="1" ht="30" customHeight="1">
      <c r="A1" s="178" t="s">
        <v>7</v>
      </c>
      <c r="B1" s="178"/>
      <c r="C1" s="178"/>
      <c r="D1" s="178"/>
    </row>
    <row r="2" spans="1:4" s="2" customFormat="1" ht="26.25">
      <c r="A2" s="179" t="s">
        <v>6</v>
      </c>
      <c r="B2" s="179"/>
      <c r="C2" s="179"/>
      <c r="D2" s="179"/>
    </row>
    <row r="3" spans="1:4" s="2" customFormat="1" ht="26.25">
      <c r="A3" s="180" t="s">
        <v>154</v>
      </c>
      <c r="B3" s="180"/>
      <c r="C3" s="180"/>
      <c r="D3" s="180"/>
    </row>
    <row r="4" spans="1:4" ht="30" customHeight="1">
      <c r="A4" s="3" t="s">
        <v>0</v>
      </c>
      <c r="B4" s="17" t="s">
        <v>1</v>
      </c>
      <c r="C4" s="4" t="s">
        <v>2</v>
      </c>
      <c r="D4" s="4" t="s">
        <v>3</v>
      </c>
    </row>
    <row r="5" spans="1:4" ht="15">
      <c r="A5" s="9" t="s">
        <v>4</v>
      </c>
      <c r="B5" s="10">
        <v>3127773051000</v>
      </c>
      <c r="C5" s="26" t="s">
        <v>9</v>
      </c>
      <c r="D5" s="27">
        <v>3127773051000</v>
      </c>
    </row>
    <row r="6" spans="1:4" ht="15">
      <c r="A6" s="9" t="s">
        <v>5</v>
      </c>
      <c r="B6" s="10">
        <v>3127773051000</v>
      </c>
      <c r="C6" s="26" t="s">
        <v>9</v>
      </c>
      <c r="D6" s="27">
        <f>+D7+D119</f>
        <v>3127773051000</v>
      </c>
    </row>
    <row r="7" spans="1:4" ht="15">
      <c r="A7" s="12" t="s">
        <v>10</v>
      </c>
      <c r="B7" s="13">
        <v>23016670000</v>
      </c>
      <c r="C7" s="28">
        <v>0</v>
      </c>
      <c r="D7" s="29">
        <f>SUM(D8:D118)</f>
        <v>23016670000</v>
      </c>
    </row>
    <row r="8" spans="1:4" ht="15">
      <c r="A8" s="8" t="s">
        <v>11</v>
      </c>
      <c r="B8" s="15">
        <v>2617517000</v>
      </c>
      <c r="C8" s="32">
        <v>0</v>
      </c>
      <c r="D8" s="29">
        <f>+B8+C8</f>
        <v>2617517000</v>
      </c>
    </row>
    <row r="9" spans="1:4" ht="15">
      <c r="A9" s="8" t="s">
        <v>12</v>
      </c>
      <c r="B9" s="15">
        <v>1485000000</v>
      </c>
      <c r="C9" s="32">
        <v>0</v>
      </c>
      <c r="D9" s="29">
        <f aca="true" t="shared" si="0" ref="D9:D72">+B9+C9</f>
        <v>1485000000</v>
      </c>
    </row>
    <row r="10" spans="1:4" ht="15">
      <c r="A10" s="8" t="s">
        <v>13</v>
      </c>
      <c r="B10" s="15">
        <v>1266000</v>
      </c>
      <c r="C10" s="32">
        <v>0</v>
      </c>
      <c r="D10" s="29">
        <f t="shared" si="0"/>
        <v>1266000</v>
      </c>
    </row>
    <row r="11" spans="1:4" ht="15">
      <c r="A11" s="8" t="s">
        <v>14</v>
      </c>
      <c r="B11" s="15">
        <v>1055000</v>
      </c>
      <c r="C11" s="32">
        <v>9000000</v>
      </c>
      <c r="D11" s="29">
        <f t="shared" si="0"/>
        <v>10055000</v>
      </c>
    </row>
    <row r="12" spans="1:4" ht="15">
      <c r="A12" s="8" t="s">
        <v>15</v>
      </c>
      <c r="B12" s="15">
        <v>39219000</v>
      </c>
      <c r="C12" s="32">
        <v>0</v>
      </c>
      <c r="D12" s="29">
        <f t="shared" si="0"/>
        <v>39219000</v>
      </c>
    </row>
    <row r="13" spans="1:4" ht="15">
      <c r="A13" s="8" t="s">
        <v>16</v>
      </c>
      <c r="B13" s="15">
        <v>1000000</v>
      </c>
      <c r="C13" s="32">
        <v>0</v>
      </c>
      <c r="D13" s="29">
        <f t="shared" si="0"/>
        <v>1000000</v>
      </c>
    </row>
    <row r="14" spans="1:4" ht="15">
      <c r="A14" s="8" t="s">
        <v>17</v>
      </c>
      <c r="B14" s="15">
        <v>2764000</v>
      </c>
      <c r="C14" s="32">
        <v>78000000</v>
      </c>
      <c r="D14" s="29">
        <f t="shared" si="0"/>
        <v>80764000</v>
      </c>
    </row>
    <row r="15" spans="1:4" ht="15">
      <c r="A15" s="8" t="s">
        <v>18</v>
      </c>
      <c r="B15" s="15">
        <v>44026000</v>
      </c>
      <c r="C15" s="32">
        <v>0</v>
      </c>
      <c r="D15" s="29">
        <f t="shared" si="0"/>
        <v>44026000</v>
      </c>
    </row>
    <row r="16" spans="1:4" ht="15">
      <c r="A16" s="8" t="s">
        <v>19</v>
      </c>
      <c r="B16" s="15">
        <v>502000</v>
      </c>
      <c r="C16" s="32">
        <v>0</v>
      </c>
      <c r="D16" s="29">
        <f t="shared" si="0"/>
        <v>502000</v>
      </c>
    </row>
    <row r="17" spans="1:4" ht="15">
      <c r="A17" s="8" t="s">
        <v>20</v>
      </c>
      <c r="B17" s="15">
        <v>114000</v>
      </c>
      <c r="C17" s="32">
        <v>0</v>
      </c>
      <c r="D17" s="29">
        <f t="shared" si="0"/>
        <v>114000</v>
      </c>
    </row>
    <row r="18" spans="1:4" ht="15">
      <c r="A18" s="8" t="s">
        <v>21</v>
      </c>
      <c r="B18" s="15">
        <v>479000</v>
      </c>
      <c r="C18" s="32">
        <v>0</v>
      </c>
      <c r="D18" s="29">
        <f t="shared" si="0"/>
        <v>479000</v>
      </c>
    </row>
    <row r="19" spans="1:4" ht="15">
      <c r="A19" s="8" t="s">
        <v>22</v>
      </c>
      <c r="B19" s="15">
        <v>81000</v>
      </c>
      <c r="C19" s="32">
        <v>0</v>
      </c>
      <c r="D19" s="29">
        <f t="shared" si="0"/>
        <v>81000</v>
      </c>
    </row>
    <row r="20" spans="1:4" ht="15">
      <c r="A20" s="8" t="s">
        <v>23</v>
      </c>
      <c r="B20" s="15">
        <v>785000</v>
      </c>
      <c r="C20" s="32">
        <v>0</v>
      </c>
      <c r="D20" s="29">
        <f t="shared" si="0"/>
        <v>785000</v>
      </c>
    </row>
    <row r="21" spans="1:4" ht="15">
      <c r="A21" s="8" t="s">
        <v>24</v>
      </c>
      <c r="B21" s="15">
        <v>396000</v>
      </c>
      <c r="C21" s="32">
        <v>0</v>
      </c>
      <c r="D21" s="29">
        <f t="shared" si="0"/>
        <v>396000</v>
      </c>
    </row>
    <row r="22" spans="1:4" ht="15">
      <c r="A22" s="8" t="s">
        <v>25</v>
      </c>
      <c r="B22" s="15">
        <v>1627000</v>
      </c>
      <c r="C22" s="32">
        <v>0</v>
      </c>
      <c r="D22" s="29">
        <f t="shared" si="0"/>
        <v>1627000</v>
      </c>
    </row>
    <row r="23" spans="1:4" ht="15">
      <c r="A23" s="8" t="s">
        <v>26</v>
      </c>
      <c r="B23" s="15">
        <v>864000</v>
      </c>
      <c r="C23" s="32">
        <v>0</v>
      </c>
      <c r="D23" s="29">
        <f t="shared" si="0"/>
        <v>864000</v>
      </c>
    </row>
    <row r="24" spans="1:4" ht="15">
      <c r="A24" s="8" t="s">
        <v>27</v>
      </c>
      <c r="B24" s="15">
        <v>630000</v>
      </c>
      <c r="C24" s="32">
        <v>0</v>
      </c>
      <c r="D24" s="29">
        <f t="shared" si="0"/>
        <v>630000</v>
      </c>
    </row>
    <row r="25" spans="1:4" ht="15">
      <c r="A25" s="8" t="s">
        <v>28</v>
      </c>
      <c r="B25" s="15">
        <v>247000</v>
      </c>
      <c r="C25" s="32">
        <v>0</v>
      </c>
      <c r="D25" s="29">
        <f t="shared" si="0"/>
        <v>247000</v>
      </c>
    </row>
    <row r="26" spans="1:4" ht="15">
      <c r="A26" s="8" t="s">
        <v>29</v>
      </c>
      <c r="B26" s="15">
        <v>8184000</v>
      </c>
      <c r="C26" s="32">
        <v>0</v>
      </c>
      <c r="D26" s="29">
        <f t="shared" si="0"/>
        <v>8184000</v>
      </c>
    </row>
    <row r="27" spans="1:4" ht="15">
      <c r="A27" s="8" t="s">
        <v>30</v>
      </c>
      <c r="B27" s="15">
        <v>4224000</v>
      </c>
      <c r="C27" s="32">
        <v>0</v>
      </c>
      <c r="D27" s="29">
        <f t="shared" si="0"/>
        <v>4224000</v>
      </c>
    </row>
    <row r="28" spans="1:4" ht="15">
      <c r="A28" s="8" t="s">
        <v>31</v>
      </c>
      <c r="B28" s="15">
        <v>10230000</v>
      </c>
      <c r="C28" s="32">
        <v>0</v>
      </c>
      <c r="D28" s="29">
        <f t="shared" si="0"/>
        <v>10230000</v>
      </c>
    </row>
    <row r="29" spans="1:4" ht="15">
      <c r="A29" s="31" t="s">
        <v>155</v>
      </c>
      <c r="B29" s="15">
        <v>24180000</v>
      </c>
      <c r="C29" s="32">
        <v>21600000</v>
      </c>
      <c r="D29" s="29">
        <f t="shared" si="0"/>
        <v>45780000</v>
      </c>
    </row>
    <row r="30" spans="1:4" ht="15">
      <c r="A30" s="31" t="s">
        <v>156</v>
      </c>
      <c r="B30" s="15">
        <v>8640000</v>
      </c>
      <c r="C30" s="32">
        <v>38400000</v>
      </c>
      <c r="D30" s="29">
        <f t="shared" si="0"/>
        <v>47040000</v>
      </c>
    </row>
    <row r="31" spans="1:4" ht="15">
      <c r="A31" s="8" t="s">
        <v>34</v>
      </c>
      <c r="B31" s="15">
        <v>4058000</v>
      </c>
      <c r="C31" s="32">
        <v>0</v>
      </c>
      <c r="D31" s="29">
        <f t="shared" si="0"/>
        <v>4058000</v>
      </c>
    </row>
    <row r="32" spans="1:4" ht="15">
      <c r="A32" s="8" t="s">
        <v>35</v>
      </c>
      <c r="B32" s="15">
        <v>13764000</v>
      </c>
      <c r="C32" s="32">
        <v>0</v>
      </c>
      <c r="D32" s="29">
        <f t="shared" si="0"/>
        <v>13764000</v>
      </c>
    </row>
    <row r="33" spans="1:4" ht="15">
      <c r="A33" s="8" t="s">
        <v>36</v>
      </c>
      <c r="B33" s="15">
        <v>8960000</v>
      </c>
      <c r="C33" s="32">
        <v>0</v>
      </c>
      <c r="D33" s="29">
        <f t="shared" si="0"/>
        <v>8960000</v>
      </c>
    </row>
    <row r="34" spans="1:4" ht="15">
      <c r="A34" s="8" t="s">
        <v>37</v>
      </c>
      <c r="B34" s="15">
        <v>2335000</v>
      </c>
      <c r="C34" s="32">
        <v>0</v>
      </c>
      <c r="D34" s="29">
        <f t="shared" si="0"/>
        <v>2335000</v>
      </c>
    </row>
    <row r="35" spans="1:4" ht="15">
      <c r="A35" s="8" t="s">
        <v>38</v>
      </c>
      <c r="B35" s="15">
        <v>48397000</v>
      </c>
      <c r="C35" s="32">
        <v>0</v>
      </c>
      <c r="D35" s="29">
        <f t="shared" si="0"/>
        <v>48397000</v>
      </c>
    </row>
    <row r="36" spans="1:4" ht="15">
      <c r="A36" s="8" t="s">
        <v>39</v>
      </c>
      <c r="B36" s="15">
        <v>1141000</v>
      </c>
      <c r="C36" s="32">
        <v>0</v>
      </c>
      <c r="D36" s="29">
        <f t="shared" si="0"/>
        <v>1141000</v>
      </c>
    </row>
    <row r="37" spans="1:4" ht="15">
      <c r="A37" s="8" t="s">
        <v>40</v>
      </c>
      <c r="B37" s="15">
        <v>13650000</v>
      </c>
      <c r="C37" s="32">
        <v>0</v>
      </c>
      <c r="D37" s="29">
        <f t="shared" si="0"/>
        <v>13650000</v>
      </c>
    </row>
    <row r="38" spans="1:4" ht="15">
      <c r="A38" s="8" t="s">
        <v>41</v>
      </c>
      <c r="B38" s="15">
        <v>319000</v>
      </c>
      <c r="C38" s="32">
        <v>0</v>
      </c>
      <c r="D38" s="29">
        <f t="shared" si="0"/>
        <v>319000</v>
      </c>
    </row>
    <row r="39" spans="1:4" ht="15">
      <c r="A39" s="8" t="s">
        <v>42</v>
      </c>
      <c r="B39" s="15">
        <v>55467000</v>
      </c>
      <c r="C39" s="32">
        <v>0</v>
      </c>
      <c r="D39" s="29">
        <f t="shared" si="0"/>
        <v>55467000</v>
      </c>
    </row>
    <row r="40" spans="1:4" ht="15">
      <c r="A40" s="8" t="s">
        <v>43</v>
      </c>
      <c r="B40" s="15">
        <v>199000</v>
      </c>
      <c r="C40" s="32">
        <v>0</v>
      </c>
      <c r="D40" s="29">
        <f t="shared" si="0"/>
        <v>199000</v>
      </c>
    </row>
    <row r="41" spans="1:4" ht="15">
      <c r="A41" s="8" t="s">
        <v>44</v>
      </c>
      <c r="B41" s="15">
        <v>4507000</v>
      </c>
      <c r="C41" s="32">
        <v>0</v>
      </c>
      <c r="D41" s="29">
        <f t="shared" si="0"/>
        <v>4507000</v>
      </c>
    </row>
    <row r="42" spans="1:4" ht="15">
      <c r="A42" s="8" t="s">
        <v>45</v>
      </c>
      <c r="B42" s="15">
        <v>9260000</v>
      </c>
      <c r="C42" s="32">
        <v>0</v>
      </c>
      <c r="D42" s="29">
        <f t="shared" si="0"/>
        <v>9260000</v>
      </c>
    </row>
    <row r="43" spans="1:4" ht="15">
      <c r="A43" s="8" t="s">
        <v>46</v>
      </c>
      <c r="B43" s="15">
        <v>2505000</v>
      </c>
      <c r="C43" s="32">
        <v>0</v>
      </c>
      <c r="D43" s="29">
        <f t="shared" si="0"/>
        <v>2505000</v>
      </c>
    </row>
    <row r="44" spans="1:4" ht="15">
      <c r="A44" s="8" t="s">
        <v>47</v>
      </c>
      <c r="B44" s="15">
        <v>5043000</v>
      </c>
      <c r="C44" s="32">
        <v>0</v>
      </c>
      <c r="D44" s="29">
        <f t="shared" si="0"/>
        <v>5043000</v>
      </c>
    </row>
    <row r="45" spans="1:4" ht="15">
      <c r="A45" s="8" t="s">
        <v>48</v>
      </c>
      <c r="B45" s="15">
        <v>2875000</v>
      </c>
      <c r="C45" s="32">
        <v>0</v>
      </c>
      <c r="D45" s="29">
        <f t="shared" si="0"/>
        <v>2875000</v>
      </c>
    </row>
    <row r="46" spans="1:4" ht="15">
      <c r="A46" s="8" t="s">
        <v>49</v>
      </c>
      <c r="B46" s="15">
        <v>258000</v>
      </c>
      <c r="C46" s="32">
        <v>0</v>
      </c>
      <c r="D46" s="29">
        <f t="shared" si="0"/>
        <v>258000</v>
      </c>
    </row>
    <row r="47" spans="1:4" ht="15">
      <c r="A47" s="8" t="s">
        <v>50</v>
      </c>
      <c r="B47" s="15">
        <v>82433000</v>
      </c>
      <c r="C47" s="32">
        <v>0</v>
      </c>
      <c r="D47" s="29">
        <f t="shared" si="0"/>
        <v>82433000</v>
      </c>
    </row>
    <row r="48" spans="1:4" ht="15">
      <c r="A48" s="8" t="s">
        <v>51</v>
      </c>
      <c r="B48" s="15">
        <v>15630000</v>
      </c>
      <c r="C48" s="32">
        <v>0</v>
      </c>
      <c r="D48" s="29">
        <f t="shared" si="0"/>
        <v>15630000</v>
      </c>
    </row>
    <row r="49" spans="1:4" ht="15">
      <c r="A49" s="8" t="s">
        <v>52</v>
      </c>
      <c r="B49" s="15">
        <v>38000</v>
      </c>
      <c r="C49" s="32">
        <v>0</v>
      </c>
      <c r="D49" s="29">
        <f t="shared" si="0"/>
        <v>38000</v>
      </c>
    </row>
    <row r="50" spans="1:4" ht="15">
      <c r="A50" s="8" t="s">
        <v>53</v>
      </c>
      <c r="B50" s="15">
        <v>3176000</v>
      </c>
      <c r="C50" s="32">
        <v>0</v>
      </c>
      <c r="D50" s="29">
        <f t="shared" si="0"/>
        <v>3176000</v>
      </c>
    </row>
    <row r="51" spans="1:4" ht="15">
      <c r="A51" s="8" t="s">
        <v>54</v>
      </c>
      <c r="B51" s="15">
        <v>246000</v>
      </c>
      <c r="C51" s="32">
        <v>0</v>
      </c>
      <c r="D51" s="29">
        <f t="shared" si="0"/>
        <v>246000</v>
      </c>
    </row>
    <row r="52" spans="1:4" ht="15">
      <c r="A52" s="8" t="s">
        <v>55</v>
      </c>
      <c r="B52" s="15">
        <v>109000</v>
      </c>
      <c r="C52" s="32">
        <v>0</v>
      </c>
      <c r="D52" s="29">
        <f t="shared" si="0"/>
        <v>109000</v>
      </c>
    </row>
    <row r="53" spans="1:4" ht="15">
      <c r="A53" s="8" t="s">
        <v>56</v>
      </c>
      <c r="B53" s="15">
        <v>1019000</v>
      </c>
      <c r="C53" s="32">
        <v>0</v>
      </c>
      <c r="D53" s="29">
        <f t="shared" si="0"/>
        <v>1019000</v>
      </c>
    </row>
    <row r="54" spans="1:4" ht="15">
      <c r="A54" s="8" t="s">
        <v>57</v>
      </c>
      <c r="B54" s="15">
        <v>2066000</v>
      </c>
      <c r="C54" s="32">
        <v>0</v>
      </c>
      <c r="D54" s="29">
        <f t="shared" si="0"/>
        <v>2066000</v>
      </c>
    </row>
    <row r="55" spans="1:4" ht="15">
      <c r="A55" s="8" t="s">
        <v>58</v>
      </c>
      <c r="B55" s="15">
        <v>4255000</v>
      </c>
      <c r="C55" s="32">
        <v>15000000</v>
      </c>
      <c r="D55" s="29">
        <f t="shared" si="0"/>
        <v>19255000</v>
      </c>
    </row>
    <row r="56" spans="1:4" ht="15">
      <c r="A56" s="8" t="s">
        <v>59</v>
      </c>
      <c r="B56" s="15">
        <v>20817000</v>
      </c>
      <c r="C56" s="32">
        <v>0</v>
      </c>
      <c r="D56" s="29">
        <f t="shared" si="0"/>
        <v>20817000</v>
      </c>
    </row>
    <row r="57" spans="1:4" ht="15">
      <c r="A57" s="8" t="s">
        <v>60</v>
      </c>
      <c r="B57" s="15">
        <v>330208000</v>
      </c>
      <c r="C57" s="32">
        <v>0</v>
      </c>
      <c r="D57" s="29">
        <f t="shared" si="0"/>
        <v>330208000</v>
      </c>
    </row>
    <row r="58" spans="1:4" ht="15">
      <c r="A58" s="8" t="s">
        <v>61</v>
      </c>
      <c r="B58" s="15">
        <v>818000</v>
      </c>
      <c r="C58" s="32">
        <v>0</v>
      </c>
      <c r="D58" s="29">
        <f t="shared" si="0"/>
        <v>818000</v>
      </c>
    </row>
    <row r="59" spans="1:4" ht="15">
      <c r="A59" s="8" t="s">
        <v>62</v>
      </c>
      <c r="B59" s="15">
        <v>559000</v>
      </c>
      <c r="C59" s="32">
        <v>0</v>
      </c>
      <c r="D59" s="29">
        <f t="shared" si="0"/>
        <v>559000</v>
      </c>
    </row>
    <row r="60" spans="1:4" ht="15">
      <c r="A60" s="8" t="s">
        <v>63</v>
      </c>
      <c r="B60" s="15">
        <v>6720000</v>
      </c>
      <c r="C60" s="32">
        <v>0</v>
      </c>
      <c r="D60" s="29">
        <f t="shared" si="0"/>
        <v>6720000</v>
      </c>
    </row>
    <row r="61" spans="1:4" ht="15">
      <c r="A61" s="8" t="s">
        <v>64</v>
      </c>
      <c r="B61" s="15">
        <v>358915000</v>
      </c>
      <c r="C61" s="32">
        <v>0</v>
      </c>
      <c r="D61" s="29">
        <f t="shared" si="0"/>
        <v>358915000</v>
      </c>
    </row>
    <row r="62" spans="1:4" ht="15">
      <c r="A62" s="8" t="s">
        <v>65</v>
      </c>
      <c r="B62" s="15">
        <v>253991000</v>
      </c>
      <c r="C62" s="32">
        <v>0</v>
      </c>
      <c r="D62" s="29">
        <f t="shared" si="0"/>
        <v>253991000</v>
      </c>
    </row>
    <row r="63" spans="1:4" ht="15">
      <c r="A63" s="8" t="s">
        <v>66</v>
      </c>
      <c r="B63" s="15">
        <v>827000</v>
      </c>
      <c r="C63" s="32">
        <v>0</v>
      </c>
      <c r="D63" s="29">
        <f t="shared" si="0"/>
        <v>827000</v>
      </c>
    </row>
    <row r="64" spans="1:4" ht="15">
      <c r="A64" s="8" t="s">
        <v>67</v>
      </c>
      <c r="B64" s="15">
        <v>576000</v>
      </c>
      <c r="C64" s="32">
        <v>0</v>
      </c>
      <c r="D64" s="29">
        <f t="shared" si="0"/>
        <v>576000</v>
      </c>
    </row>
    <row r="65" spans="1:4" ht="15">
      <c r="A65" s="8" t="s">
        <v>68</v>
      </c>
      <c r="B65" s="15">
        <v>24000</v>
      </c>
      <c r="C65" s="32">
        <v>0</v>
      </c>
      <c r="D65" s="29">
        <f t="shared" si="0"/>
        <v>24000</v>
      </c>
    </row>
    <row r="66" spans="1:4" ht="15">
      <c r="A66" s="8" t="s">
        <v>69</v>
      </c>
      <c r="B66" s="15">
        <v>687000</v>
      </c>
      <c r="C66" s="32">
        <v>0</v>
      </c>
      <c r="D66" s="29">
        <f t="shared" si="0"/>
        <v>687000</v>
      </c>
    </row>
    <row r="67" spans="1:4" ht="15">
      <c r="A67" s="8" t="s">
        <v>70</v>
      </c>
      <c r="B67" s="15">
        <v>2605000</v>
      </c>
      <c r="C67" s="32">
        <v>0</v>
      </c>
      <c r="D67" s="29">
        <f t="shared" si="0"/>
        <v>2605000</v>
      </c>
    </row>
    <row r="68" spans="1:4" ht="15">
      <c r="A68" s="8" t="s">
        <v>71</v>
      </c>
      <c r="B68" s="15">
        <v>1368000</v>
      </c>
      <c r="C68" s="32">
        <v>0</v>
      </c>
      <c r="D68" s="29">
        <f t="shared" si="0"/>
        <v>1368000</v>
      </c>
    </row>
    <row r="69" spans="1:4" ht="15">
      <c r="A69" s="8" t="s">
        <v>72</v>
      </c>
      <c r="B69" s="15">
        <v>1515000</v>
      </c>
      <c r="C69" s="32">
        <v>0</v>
      </c>
      <c r="D69" s="29">
        <f t="shared" si="0"/>
        <v>1515000</v>
      </c>
    </row>
    <row r="70" spans="1:4" ht="15">
      <c r="A70" s="8" t="s">
        <v>73</v>
      </c>
      <c r="B70" s="15">
        <v>55000</v>
      </c>
      <c r="C70" s="32">
        <v>0</v>
      </c>
      <c r="D70" s="29">
        <f t="shared" si="0"/>
        <v>55000</v>
      </c>
    </row>
    <row r="71" spans="1:4" ht="15">
      <c r="A71" s="8" t="s">
        <v>74</v>
      </c>
      <c r="B71" s="15">
        <v>826000</v>
      </c>
      <c r="C71" s="32">
        <v>0</v>
      </c>
      <c r="D71" s="29">
        <f t="shared" si="0"/>
        <v>826000</v>
      </c>
    </row>
    <row r="72" spans="1:4" ht="15">
      <c r="A72" s="8" t="s">
        <v>75</v>
      </c>
      <c r="B72" s="15">
        <v>103000</v>
      </c>
      <c r="C72" s="32">
        <v>0</v>
      </c>
      <c r="D72" s="29">
        <f t="shared" si="0"/>
        <v>103000</v>
      </c>
    </row>
    <row r="73" spans="1:4" ht="15">
      <c r="A73" s="8" t="s">
        <v>76</v>
      </c>
      <c r="B73" s="15">
        <v>302000</v>
      </c>
      <c r="C73" s="32">
        <v>0</v>
      </c>
      <c r="D73" s="29">
        <f aca="true" t="shared" si="1" ref="D73:D136">+B73+C73</f>
        <v>302000</v>
      </c>
    </row>
    <row r="74" spans="1:4" ht="15">
      <c r="A74" s="8" t="s">
        <v>77</v>
      </c>
      <c r="B74" s="15">
        <v>4116000</v>
      </c>
      <c r="C74" s="32">
        <v>0</v>
      </c>
      <c r="D74" s="29">
        <f t="shared" si="1"/>
        <v>4116000</v>
      </c>
    </row>
    <row r="75" spans="1:4" ht="15">
      <c r="A75" s="8" t="s">
        <v>78</v>
      </c>
      <c r="B75" s="15">
        <v>345000</v>
      </c>
      <c r="C75" s="32">
        <v>0</v>
      </c>
      <c r="D75" s="29">
        <f t="shared" si="1"/>
        <v>345000</v>
      </c>
    </row>
    <row r="76" spans="1:4" ht="15">
      <c r="A76" s="8" t="s">
        <v>79</v>
      </c>
      <c r="B76" s="15">
        <v>1014000</v>
      </c>
      <c r="C76" s="32">
        <v>0</v>
      </c>
      <c r="D76" s="29">
        <f t="shared" si="1"/>
        <v>1014000</v>
      </c>
    </row>
    <row r="77" spans="1:4" ht="15">
      <c r="A77" s="8" t="s">
        <v>80</v>
      </c>
      <c r="B77" s="15">
        <v>403969000</v>
      </c>
      <c r="C77" s="32">
        <v>0</v>
      </c>
      <c r="D77" s="29">
        <f t="shared" si="1"/>
        <v>403969000</v>
      </c>
    </row>
    <row r="78" spans="1:4" ht="15">
      <c r="A78" s="8" t="s">
        <v>81</v>
      </c>
      <c r="B78" s="15">
        <v>2048000</v>
      </c>
      <c r="C78" s="32">
        <v>11000000</v>
      </c>
      <c r="D78" s="29">
        <f t="shared" si="1"/>
        <v>13048000</v>
      </c>
    </row>
    <row r="79" spans="1:4" ht="15">
      <c r="A79" s="8" t="s">
        <v>82</v>
      </c>
      <c r="B79" s="15">
        <v>3000000</v>
      </c>
      <c r="C79" s="32">
        <v>0</v>
      </c>
      <c r="D79" s="29">
        <f t="shared" si="1"/>
        <v>3000000</v>
      </c>
    </row>
    <row r="80" spans="1:4" ht="15">
      <c r="A80" s="8" t="s">
        <v>83</v>
      </c>
      <c r="B80" s="15">
        <v>3000000</v>
      </c>
      <c r="C80" s="32">
        <v>0</v>
      </c>
      <c r="D80" s="29">
        <f t="shared" si="1"/>
        <v>3000000</v>
      </c>
    </row>
    <row r="81" spans="1:4" ht="15">
      <c r="A81" s="8" t="s">
        <v>84</v>
      </c>
      <c r="B81" s="15">
        <v>100524000</v>
      </c>
      <c r="C81" s="32">
        <v>0</v>
      </c>
      <c r="D81" s="29">
        <f t="shared" si="1"/>
        <v>100524000</v>
      </c>
    </row>
    <row r="82" spans="1:4" ht="15">
      <c r="A82" s="8" t="s">
        <v>85</v>
      </c>
      <c r="B82" s="15">
        <v>218809000</v>
      </c>
      <c r="C82" s="32">
        <v>0</v>
      </c>
      <c r="D82" s="29">
        <f t="shared" si="1"/>
        <v>218809000</v>
      </c>
    </row>
    <row r="83" spans="1:4" ht="15">
      <c r="A83" s="8" t="s">
        <v>86</v>
      </c>
      <c r="B83" s="15">
        <v>700000</v>
      </c>
      <c r="C83" s="32">
        <v>0</v>
      </c>
      <c r="D83" s="29">
        <f t="shared" si="1"/>
        <v>700000</v>
      </c>
    </row>
    <row r="84" spans="1:4" ht="15">
      <c r="A84" s="8" t="s">
        <v>87</v>
      </c>
      <c r="B84" s="15">
        <v>2214000</v>
      </c>
      <c r="C84" s="32">
        <v>0</v>
      </c>
      <c r="D84" s="29">
        <f t="shared" si="1"/>
        <v>2214000</v>
      </c>
    </row>
    <row r="85" spans="1:4" ht="15">
      <c r="A85" s="8" t="s">
        <v>88</v>
      </c>
      <c r="B85" s="15">
        <v>400000</v>
      </c>
      <c r="C85" s="32">
        <v>0</v>
      </c>
      <c r="D85" s="29">
        <f t="shared" si="1"/>
        <v>400000</v>
      </c>
    </row>
    <row r="86" spans="1:4" ht="15">
      <c r="A86" s="8" t="s">
        <v>89</v>
      </c>
      <c r="B86" s="15">
        <v>3600000</v>
      </c>
      <c r="C86" s="32">
        <v>0</v>
      </c>
      <c r="D86" s="29">
        <f t="shared" si="1"/>
        <v>3600000</v>
      </c>
    </row>
    <row r="87" spans="1:4" ht="15">
      <c r="A87" s="8" t="s">
        <v>90</v>
      </c>
      <c r="B87" s="15">
        <v>410005000</v>
      </c>
      <c r="C87" s="32">
        <v>0</v>
      </c>
      <c r="D87" s="29">
        <f t="shared" si="1"/>
        <v>410005000</v>
      </c>
    </row>
    <row r="88" spans="1:4" ht="15">
      <c r="A88" s="8" t="s">
        <v>91</v>
      </c>
      <c r="B88" s="15">
        <v>16279200</v>
      </c>
      <c r="C88" s="32">
        <v>0</v>
      </c>
      <c r="D88" s="29">
        <f t="shared" si="1"/>
        <v>16279200</v>
      </c>
    </row>
    <row r="89" spans="1:4" ht="15">
      <c r="A89" s="8" t="s">
        <v>92</v>
      </c>
      <c r="B89" s="15">
        <v>25276000</v>
      </c>
      <c r="C89" s="32">
        <v>0</v>
      </c>
      <c r="D89" s="29">
        <f t="shared" si="1"/>
        <v>25276000</v>
      </c>
    </row>
    <row r="90" spans="1:4" ht="15">
      <c r="A90" s="8" t="s">
        <v>93</v>
      </c>
      <c r="B90" s="15">
        <v>714435528</v>
      </c>
      <c r="C90" s="32">
        <v>0</v>
      </c>
      <c r="D90" s="29">
        <f t="shared" si="1"/>
        <v>714435528</v>
      </c>
    </row>
    <row r="91" spans="1:4" ht="15">
      <c r="A91" s="8" t="s">
        <v>94</v>
      </c>
      <c r="B91" s="15">
        <v>1412614852</v>
      </c>
      <c r="C91" s="32">
        <v>0</v>
      </c>
      <c r="D91" s="29">
        <f t="shared" si="1"/>
        <v>1412614852</v>
      </c>
    </row>
    <row r="92" spans="1:4" ht="15">
      <c r="A92" s="8" t="s">
        <v>95</v>
      </c>
      <c r="B92" s="15">
        <v>11037000</v>
      </c>
      <c r="C92" s="32">
        <v>0</v>
      </c>
      <c r="D92" s="29">
        <f t="shared" si="1"/>
        <v>11037000</v>
      </c>
    </row>
    <row r="93" spans="1:4" ht="15">
      <c r="A93" s="8" t="s">
        <v>96</v>
      </c>
      <c r="B93" s="15">
        <v>200000000</v>
      </c>
      <c r="C93" s="32">
        <v>-24000000</v>
      </c>
      <c r="D93" s="29">
        <f t="shared" si="1"/>
        <v>176000000</v>
      </c>
    </row>
    <row r="94" spans="1:4" ht="15">
      <c r="A94" s="8" t="s">
        <v>97</v>
      </c>
      <c r="B94" s="15">
        <v>26531000</v>
      </c>
      <c r="C94" s="32">
        <v>0</v>
      </c>
      <c r="D94" s="29">
        <f t="shared" si="1"/>
        <v>26531000</v>
      </c>
    </row>
    <row r="95" spans="1:4" ht="15">
      <c r="A95" s="8" t="s">
        <v>98</v>
      </c>
      <c r="B95" s="15">
        <v>20000000</v>
      </c>
      <c r="C95" s="32">
        <v>0</v>
      </c>
      <c r="D95" s="29">
        <f t="shared" si="1"/>
        <v>20000000</v>
      </c>
    </row>
    <row r="96" spans="1:4" ht="15">
      <c r="A96" s="8" t="s">
        <v>99</v>
      </c>
      <c r="B96" s="15">
        <v>97953000</v>
      </c>
      <c r="C96" s="32">
        <v>0</v>
      </c>
      <c r="D96" s="29">
        <f t="shared" si="1"/>
        <v>97953000</v>
      </c>
    </row>
    <row r="97" spans="1:4" ht="15">
      <c r="A97" s="8" t="s">
        <v>100</v>
      </c>
      <c r="B97" s="15">
        <v>360000000</v>
      </c>
      <c r="C97" s="32">
        <v>0</v>
      </c>
      <c r="D97" s="29">
        <f t="shared" si="1"/>
        <v>360000000</v>
      </c>
    </row>
    <row r="98" spans="1:4" ht="15">
      <c r="A98" s="8" t="s">
        <v>101</v>
      </c>
      <c r="B98" s="15">
        <v>93800000</v>
      </c>
      <c r="C98" s="32">
        <v>0</v>
      </c>
      <c r="D98" s="29">
        <f t="shared" si="1"/>
        <v>93800000</v>
      </c>
    </row>
    <row r="99" spans="1:4" ht="15">
      <c r="A99" s="8" t="s">
        <v>102</v>
      </c>
      <c r="B99" s="15">
        <v>378550000</v>
      </c>
      <c r="C99" s="32">
        <v>0</v>
      </c>
      <c r="D99" s="29">
        <f t="shared" si="1"/>
        <v>378550000</v>
      </c>
    </row>
    <row r="100" spans="1:4" ht="15">
      <c r="A100" s="8" t="s">
        <v>103</v>
      </c>
      <c r="B100" s="15">
        <v>22500000</v>
      </c>
      <c r="C100" s="32">
        <v>0</v>
      </c>
      <c r="D100" s="29">
        <f t="shared" si="1"/>
        <v>22500000</v>
      </c>
    </row>
    <row r="101" spans="1:4" ht="15">
      <c r="A101" s="8" t="s">
        <v>104</v>
      </c>
      <c r="B101" s="15">
        <v>5760000</v>
      </c>
      <c r="C101" s="32">
        <v>0</v>
      </c>
      <c r="D101" s="29">
        <f t="shared" si="1"/>
        <v>5760000</v>
      </c>
    </row>
    <row r="102" spans="1:4" ht="15">
      <c r="A102" s="8" t="s">
        <v>105</v>
      </c>
      <c r="B102" s="15">
        <v>3037371329</v>
      </c>
      <c r="C102" s="32">
        <v>0</v>
      </c>
      <c r="D102" s="29">
        <f t="shared" si="1"/>
        <v>3037371329</v>
      </c>
    </row>
    <row r="103" spans="1:4" ht="15">
      <c r="A103" s="8" t="s">
        <v>106</v>
      </c>
      <c r="B103" s="15">
        <v>2569211091</v>
      </c>
      <c r="C103" s="32">
        <v>0</v>
      </c>
      <c r="D103" s="29">
        <f t="shared" si="1"/>
        <v>2569211091</v>
      </c>
    </row>
    <row r="104" spans="1:4" ht="15">
      <c r="A104" s="8" t="s">
        <v>107</v>
      </c>
      <c r="B104" s="15">
        <v>22355000</v>
      </c>
      <c r="C104" s="32"/>
      <c r="D104" s="29">
        <f t="shared" si="1"/>
        <v>22355000</v>
      </c>
    </row>
    <row r="105" spans="1:4" ht="15">
      <c r="A105" s="8" t="s">
        <v>108</v>
      </c>
      <c r="B105" s="15">
        <v>14678000</v>
      </c>
      <c r="C105" s="32">
        <v>0</v>
      </c>
      <c r="D105" s="29">
        <f t="shared" si="1"/>
        <v>14678000</v>
      </c>
    </row>
    <row r="106" spans="1:4" ht="15">
      <c r="A106" s="8" t="s">
        <v>109</v>
      </c>
      <c r="B106" s="15">
        <v>1771000000</v>
      </c>
      <c r="C106" s="32">
        <v>0</v>
      </c>
      <c r="D106" s="29">
        <f t="shared" si="1"/>
        <v>1771000000</v>
      </c>
    </row>
    <row r="107" spans="1:4" ht="15">
      <c r="A107" s="8" t="s">
        <v>110</v>
      </c>
      <c r="B107" s="15">
        <v>9900000</v>
      </c>
      <c r="C107" s="32">
        <v>0</v>
      </c>
      <c r="D107" s="29">
        <f t="shared" si="1"/>
        <v>9900000</v>
      </c>
    </row>
    <row r="108" spans="1:4" ht="15">
      <c r="A108" s="8" t="s">
        <v>111</v>
      </c>
      <c r="B108" s="15">
        <v>120000000</v>
      </c>
      <c r="C108" s="32">
        <v>0</v>
      </c>
      <c r="D108" s="29">
        <f t="shared" si="1"/>
        <v>120000000</v>
      </c>
    </row>
    <row r="109" spans="1:4" ht="15">
      <c r="A109" s="8" t="s">
        <v>112</v>
      </c>
      <c r="B109" s="15">
        <v>2003959000</v>
      </c>
      <c r="C109" s="32">
        <v>0</v>
      </c>
      <c r="D109" s="29">
        <f t="shared" si="1"/>
        <v>2003959000</v>
      </c>
    </row>
    <row r="110" spans="1:4" ht="15">
      <c r="A110" s="8" t="s">
        <v>113</v>
      </c>
      <c r="B110" s="15">
        <v>200000000</v>
      </c>
      <c r="C110" s="32">
        <v>0</v>
      </c>
      <c r="D110" s="29">
        <f t="shared" si="1"/>
        <v>200000000</v>
      </c>
    </row>
    <row r="111" spans="1:4" ht="15">
      <c r="A111" s="8" t="s">
        <v>114</v>
      </c>
      <c r="B111" s="15">
        <v>40654000</v>
      </c>
      <c r="C111" s="32">
        <v>0</v>
      </c>
      <c r="D111" s="29">
        <f t="shared" si="1"/>
        <v>40654000</v>
      </c>
    </row>
    <row r="112" spans="1:4" ht="15">
      <c r="A112" s="8" t="s">
        <v>115</v>
      </c>
      <c r="B112" s="15">
        <v>108000000</v>
      </c>
      <c r="C112" s="32">
        <v>0</v>
      </c>
      <c r="D112" s="29">
        <f t="shared" si="1"/>
        <v>108000000</v>
      </c>
    </row>
    <row r="113" spans="1:4" ht="15">
      <c r="A113" s="8" t="s">
        <v>116</v>
      </c>
      <c r="B113" s="15">
        <v>164691000</v>
      </c>
      <c r="C113" s="32">
        <v>0</v>
      </c>
      <c r="D113" s="29">
        <f t="shared" si="1"/>
        <v>164691000</v>
      </c>
    </row>
    <row r="114" spans="1:5" ht="15">
      <c r="A114" s="8" t="s">
        <v>117</v>
      </c>
      <c r="B114" s="15">
        <v>1102150000</v>
      </c>
      <c r="C114" s="32">
        <v>-149000000</v>
      </c>
      <c r="D114" s="29">
        <f t="shared" si="1"/>
        <v>953150000</v>
      </c>
      <c r="E114" s="37"/>
    </row>
    <row r="115" spans="1:4" ht="15">
      <c r="A115" s="8" t="s">
        <v>118</v>
      </c>
      <c r="B115" s="15">
        <v>349623000</v>
      </c>
      <c r="C115" s="32">
        <v>0</v>
      </c>
      <c r="D115" s="29">
        <f t="shared" si="1"/>
        <v>349623000</v>
      </c>
    </row>
    <row r="116" spans="1:4" ht="15">
      <c r="A116" s="8" t="s">
        <v>119</v>
      </c>
      <c r="B116" s="15">
        <v>348289000</v>
      </c>
      <c r="C116" s="32">
        <v>0</v>
      </c>
      <c r="D116" s="29">
        <f t="shared" si="1"/>
        <v>348289000</v>
      </c>
    </row>
    <row r="117" spans="1:4" ht="15">
      <c r="A117" s="8" t="s">
        <v>120</v>
      </c>
      <c r="B117" s="15">
        <v>492000000</v>
      </c>
      <c r="C117" s="32">
        <v>0</v>
      </c>
      <c r="D117" s="29">
        <f t="shared" si="1"/>
        <v>492000000</v>
      </c>
    </row>
    <row r="118" spans="1:4" ht="15">
      <c r="A118" s="8" t="s">
        <v>121</v>
      </c>
      <c r="B118" s="15">
        <v>608652000</v>
      </c>
      <c r="C118" s="32">
        <v>0</v>
      </c>
      <c r="D118" s="29">
        <f t="shared" si="1"/>
        <v>608652000</v>
      </c>
    </row>
    <row r="119" spans="1:4" ht="15">
      <c r="A119" s="8" t="s">
        <v>122</v>
      </c>
      <c r="B119" s="15">
        <v>3104756381000</v>
      </c>
      <c r="C119" s="32">
        <v>0</v>
      </c>
      <c r="D119" s="29">
        <f>SUM(D120:D144)</f>
        <v>3104756381000</v>
      </c>
    </row>
    <row r="120" spans="1:4" ht="15">
      <c r="A120" s="8" t="s">
        <v>123</v>
      </c>
      <c r="B120" s="15">
        <v>328187499000</v>
      </c>
      <c r="C120" s="32">
        <v>0</v>
      </c>
      <c r="D120" s="29">
        <f t="shared" si="1"/>
        <v>328187499000</v>
      </c>
    </row>
    <row r="121" spans="1:4" ht="15">
      <c r="A121" s="8" t="s">
        <v>124</v>
      </c>
      <c r="B121" s="15">
        <v>2757193000</v>
      </c>
      <c r="C121" s="32">
        <v>0</v>
      </c>
      <c r="D121" s="29">
        <f t="shared" si="1"/>
        <v>2757193000</v>
      </c>
    </row>
    <row r="122" spans="1:4" ht="15">
      <c r="A122" s="8" t="s">
        <v>125</v>
      </c>
      <c r="B122" s="15">
        <v>16832087000</v>
      </c>
      <c r="C122" s="32">
        <v>0</v>
      </c>
      <c r="D122" s="29">
        <f t="shared" si="1"/>
        <v>16832087000</v>
      </c>
    </row>
    <row r="123" spans="1:4" ht="15">
      <c r="A123" s="8" t="s">
        <v>126</v>
      </c>
      <c r="B123" s="15">
        <v>146678760000</v>
      </c>
      <c r="C123" s="32">
        <v>0</v>
      </c>
      <c r="D123" s="29">
        <f t="shared" si="1"/>
        <v>146678760000</v>
      </c>
    </row>
    <row r="124" spans="1:4" ht="15">
      <c r="A124" s="8" t="s">
        <v>127</v>
      </c>
      <c r="B124" s="15">
        <v>1430000000</v>
      </c>
      <c r="C124" s="32">
        <v>0</v>
      </c>
      <c r="D124" s="29">
        <f t="shared" si="1"/>
        <v>1430000000</v>
      </c>
    </row>
    <row r="125" spans="1:4" ht="15">
      <c r="A125" s="8" t="s">
        <v>128</v>
      </c>
      <c r="B125" s="15">
        <v>1588636000</v>
      </c>
      <c r="C125" s="32">
        <v>0</v>
      </c>
      <c r="D125" s="29">
        <f t="shared" si="1"/>
        <v>1588636000</v>
      </c>
    </row>
    <row r="126" spans="1:4" ht="15">
      <c r="A126" s="8" t="s">
        <v>129</v>
      </c>
      <c r="B126" s="15">
        <v>2778286000</v>
      </c>
      <c r="C126" s="32">
        <v>0</v>
      </c>
      <c r="D126" s="29">
        <f t="shared" si="1"/>
        <v>2778286000</v>
      </c>
    </row>
    <row r="127" spans="1:4" ht="15">
      <c r="A127" s="8" t="s">
        <v>130</v>
      </c>
      <c r="B127" s="15">
        <v>1419776000</v>
      </c>
      <c r="C127" s="32">
        <v>0</v>
      </c>
      <c r="D127" s="29">
        <f t="shared" si="1"/>
        <v>1419776000</v>
      </c>
    </row>
    <row r="128" spans="1:4" ht="15">
      <c r="A128" s="8" t="s">
        <v>131</v>
      </c>
      <c r="B128" s="15">
        <v>14273944000</v>
      </c>
      <c r="C128" s="32">
        <v>0</v>
      </c>
      <c r="D128" s="29">
        <f t="shared" si="1"/>
        <v>14273944000</v>
      </c>
    </row>
    <row r="129" spans="1:4" ht="15">
      <c r="A129" s="8" t="s">
        <v>132</v>
      </c>
      <c r="B129" s="15">
        <v>1528961000</v>
      </c>
      <c r="C129" s="32">
        <v>0</v>
      </c>
      <c r="D129" s="29">
        <f t="shared" si="1"/>
        <v>1528961000</v>
      </c>
    </row>
    <row r="130" spans="1:4" ht="15">
      <c r="A130" s="8" t="s">
        <v>133</v>
      </c>
      <c r="B130" s="15">
        <v>18000000</v>
      </c>
      <c r="C130" s="32">
        <v>0</v>
      </c>
      <c r="D130" s="29">
        <f t="shared" si="1"/>
        <v>18000000</v>
      </c>
    </row>
    <row r="131" spans="1:4" ht="15">
      <c r="A131" s="8" t="s">
        <v>134</v>
      </c>
      <c r="B131" s="15">
        <v>7419008000</v>
      </c>
      <c r="C131" s="32">
        <v>0</v>
      </c>
      <c r="D131" s="29">
        <f t="shared" si="1"/>
        <v>7419008000</v>
      </c>
    </row>
    <row r="132" spans="1:4" ht="15">
      <c r="A132" s="8" t="s">
        <v>135</v>
      </c>
      <c r="B132" s="15">
        <v>35727366000</v>
      </c>
      <c r="C132" s="32">
        <v>0</v>
      </c>
      <c r="D132" s="29">
        <f t="shared" si="1"/>
        <v>35727366000</v>
      </c>
    </row>
    <row r="133" spans="1:4" ht="15">
      <c r="A133" s="8" t="s">
        <v>136</v>
      </c>
      <c r="B133" s="15">
        <v>18102727000</v>
      </c>
      <c r="C133" s="32">
        <v>0</v>
      </c>
      <c r="D133" s="29">
        <f t="shared" si="1"/>
        <v>18102727000</v>
      </c>
    </row>
    <row r="134" spans="1:4" ht="15">
      <c r="A134" s="8" t="s">
        <v>137</v>
      </c>
      <c r="B134" s="15">
        <v>1910624000</v>
      </c>
      <c r="C134" s="32">
        <v>0</v>
      </c>
      <c r="D134" s="29">
        <f t="shared" si="1"/>
        <v>1910624000</v>
      </c>
    </row>
    <row r="135" spans="1:4" ht="15">
      <c r="A135" s="8" t="s">
        <v>138</v>
      </c>
      <c r="B135" s="15">
        <v>30000000</v>
      </c>
      <c r="C135" s="32">
        <v>0</v>
      </c>
      <c r="D135" s="29">
        <f t="shared" si="1"/>
        <v>30000000</v>
      </c>
    </row>
    <row r="136" spans="1:4" ht="15">
      <c r="A136" s="8" t="s">
        <v>139</v>
      </c>
      <c r="B136" s="15">
        <v>894626454</v>
      </c>
      <c r="C136" s="33">
        <v>0</v>
      </c>
      <c r="D136" s="29">
        <f t="shared" si="1"/>
        <v>894626454</v>
      </c>
    </row>
    <row r="137" spans="1:4" ht="15">
      <c r="A137" s="8" t="s">
        <v>140</v>
      </c>
      <c r="B137" s="15">
        <v>510743000</v>
      </c>
      <c r="C137" s="33">
        <v>0</v>
      </c>
      <c r="D137" s="29">
        <f aca="true" t="shared" si="2" ref="D137:D144">+B137+C137</f>
        <v>510743000</v>
      </c>
    </row>
    <row r="138" spans="1:4" ht="15">
      <c r="A138" s="8" t="s">
        <v>141</v>
      </c>
      <c r="B138" s="15">
        <v>1212810000</v>
      </c>
      <c r="C138" s="33">
        <v>0</v>
      </c>
      <c r="D138" s="29">
        <f t="shared" si="2"/>
        <v>1212810000</v>
      </c>
    </row>
    <row r="139" spans="1:4" ht="15">
      <c r="A139" s="8" t="s">
        <v>142</v>
      </c>
      <c r="B139" s="15">
        <v>5734905000</v>
      </c>
      <c r="C139" s="33">
        <v>0</v>
      </c>
      <c r="D139" s="29">
        <f t="shared" si="2"/>
        <v>5734905000</v>
      </c>
    </row>
    <row r="140" spans="1:4" ht="15">
      <c r="A140" s="8" t="s">
        <v>143</v>
      </c>
      <c r="B140" s="15">
        <v>1648000000</v>
      </c>
      <c r="C140" s="33">
        <v>0</v>
      </c>
      <c r="D140" s="29">
        <f t="shared" si="2"/>
        <v>1648000000</v>
      </c>
    </row>
    <row r="141" spans="1:4" ht="15">
      <c r="A141" s="8" t="s">
        <v>144</v>
      </c>
      <c r="B141" s="15">
        <v>2448477157546</v>
      </c>
      <c r="C141" s="33">
        <v>0</v>
      </c>
      <c r="D141" s="29">
        <f t="shared" si="2"/>
        <v>2448477157546</v>
      </c>
    </row>
    <row r="142" spans="1:4" ht="15">
      <c r="A142" s="8" t="s">
        <v>145</v>
      </c>
      <c r="B142" s="15">
        <v>54939316000</v>
      </c>
      <c r="C142" s="32">
        <v>0</v>
      </c>
      <c r="D142" s="29">
        <f t="shared" si="2"/>
        <v>54939316000</v>
      </c>
    </row>
    <row r="143" spans="1:4" ht="15">
      <c r="A143" s="8" t="s">
        <v>146</v>
      </c>
      <c r="B143" s="15">
        <v>3236948000</v>
      </c>
      <c r="C143" s="32">
        <v>0</v>
      </c>
      <c r="D143" s="29">
        <f t="shared" si="2"/>
        <v>3236948000</v>
      </c>
    </row>
    <row r="144" spans="1:4" ht="15">
      <c r="A144" s="8" t="s">
        <v>147</v>
      </c>
      <c r="B144" s="15">
        <v>7419008000</v>
      </c>
      <c r="C144" s="32">
        <v>0</v>
      </c>
      <c r="D144" s="29">
        <f t="shared" si="2"/>
        <v>7419008000</v>
      </c>
    </row>
    <row r="147" spans="1:4" ht="64.5" customHeight="1">
      <c r="A147" s="181"/>
      <c r="B147" s="181"/>
      <c r="C147" s="181"/>
      <c r="D147" s="181"/>
    </row>
  </sheetData>
  <sheetProtection/>
  <mergeCells count="4">
    <mergeCell ref="A1:D1"/>
    <mergeCell ref="A2:D2"/>
    <mergeCell ref="A3:D3"/>
    <mergeCell ref="A147:D147"/>
  </mergeCells>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E152"/>
  <sheetViews>
    <sheetView showGridLines="0" zoomScalePageLayoutView="0" workbookViewId="0" topLeftCell="A139">
      <selection activeCell="A151" sqref="A151:D151"/>
    </sheetView>
  </sheetViews>
  <sheetFormatPr defaultColWidth="11.421875" defaultRowHeight="15"/>
  <cols>
    <col min="1" max="1" width="71.140625" style="0" bestFit="1" customWidth="1"/>
    <col min="2" max="2" width="20.421875" style="6" bestFit="1" customWidth="1"/>
    <col min="3" max="3" width="16.8515625" style="1" customWidth="1"/>
    <col min="4" max="4" width="20.421875" style="1" bestFit="1" customWidth="1"/>
  </cols>
  <sheetData>
    <row r="1" spans="1:4" s="2" customFormat="1" ht="30" customHeight="1">
      <c r="A1" s="178" t="s">
        <v>7</v>
      </c>
      <c r="B1" s="178"/>
      <c r="C1" s="178"/>
      <c r="D1" s="178"/>
    </row>
    <row r="2" spans="1:4" s="2" customFormat="1" ht="26.25">
      <c r="A2" s="179" t="s">
        <v>6</v>
      </c>
      <c r="B2" s="179"/>
      <c r="C2" s="179"/>
      <c r="D2" s="179"/>
    </row>
    <row r="3" spans="1:4" s="2" customFormat="1" ht="26.25">
      <c r="A3" s="180" t="s">
        <v>158</v>
      </c>
      <c r="B3" s="180"/>
      <c r="C3" s="180"/>
      <c r="D3" s="180"/>
    </row>
    <row r="4" spans="1:5" ht="30" customHeight="1">
      <c r="A4" s="3" t="s">
        <v>0</v>
      </c>
      <c r="B4" s="17" t="s">
        <v>1</v>
      </c>
      <c r="C4" s="4" t="s">
        <v>2</v>
      </c>
      <c r="D4" s="4" t="s">
        <v>3</v>
      </c>
      <c r="E4" t="s">
        <v>159</v>
      </c>
    </row>
    <row r="5" spans="1:4" ht="15">
      <c r="A5" s="9" t="s">
        <v>4</v>
      </c>
      <c r="B5" s="27">
        <f>+B6</f>
        <v>3127773051000</v>
      </c>
      <c r="C5" s="27">
        <f>+C6</f>
        <v>0</v>
      </c>
      <c r="D5" s="27">
        <f>+D6</f>
        <v>3127773051000</v>
      </c>
    </row>
    <row r="6" spans="1:4" ht="15">
      <c r="A6" s="9" t="s">
        <v>5</v>
      </c>
      <c r="B6" s="27">
        <f>+B7+B122</f>
        <v>3127773051000</v>
      </c>
      <c r="C6" s="27">
        <f>+C7+C122</f>
        <v>0</v>
      </c>
      <c r="D6" s="27">
        <f>+D7+D122</f>
        <v>3127773051000</v>
      </c>
    </row>
    <row r="7" spans="1:4" s="2" customFormat="1" ht="15">
      <c r="A7" s="9" t="s">
        <v>10</v>
      </c>
      <c r="B7" s="27">
        <f>SUM(B8:B121)</f>
        <v>23016670000</v>
      </c>
      <c r="C7" s="27">
        <f>SUM(C8:C121)</f>
        <v>0</v>
      </c>
      <c r="D7" s="27">
        <f>SUM(D8:D121)</f>
        <v>23016670000</v>
      </c>
    </row>
    <row r="8" spans="1:4" ht="15">
      <c r="A8" s="8" t="s">
        <v>11</v>
      </c>
      <c r="B8" s="15">
        <v>2617517000</v>
      </c>
      <c r="C8" s="32">
        <v>0</v>
      </c>
      <c r="D8" s="29">
        <f>+B8+C8</f>
        <v>2617517000</v>
      </c>
    </row>
    <row r="9" spans="1:4" ht="15">
      <c r="A9" s="8" t="s">
        <v>12</v>
      </c>
      <c r="B9" s="15">
        <v>1485000000</v>
      </c>
      <c r="C9" s="32">
        <v>0</v>
      </c>
      <c r="D9" s="29">
        <f aca="true" t="shared" si="0" ref="D9:D75">+B9+C9</f>
        <v>1485000000</v>
      </c>
    </row>
    <row r="10" spans="1:4" ht="15">
      <c r="A10" s="8" t="s">
        <v>13</v>
      </c>
      <c r="B10" s="15">
        <v>1266000</v>
      </c>
      <c r="C10" s="32">
        <v>0</v>
      </c>
      <c r="D10" s="29">
        <f t="shared" si="0"/>
        <v>1266000</v>
      </c>
    </row>
    <row r="11" spans="1:4" ht="15">
      <c r="A11" s="8" t="s">
        <v>14</v>
      </c>
      <c r="B11" s="15">
        <v>10055000</v>
      </c>
      <c r="C11" s="32">
        <v>0</v>
      </c>
      <c r="D11" s="29">
        <f t="shared" si="0"/>
        <v>10055000</v>
      </c>
    </row>
    <row r="12" spans="1:4" ht="15">
      <c r="A12" s="8" t="s">
        <v>15</v>
      </c>
      <c r="B12" s="15">
        <v>39219000</v>
      </c>
      <c r="C12" s="32">
        <v>0</v>
      </c>
      <c r="D12" s="29">
        <f t="shared" si="0"/>
        <v>39219000</v>
      </c>
    </row>
    <row r="13" spans="1:4" ht="15">
      <c r="A13" s="8" t="s">
        <v>16</v>
      </c>
      <c r="B13" s="15">
        <v>1000000</v>
      </c>
      <c r="C13" s="32">
        <v>0</v>
      </c>
      <c r="D13" s="29">
        <f t="shared" si="0"/>
        <v>1000000</v>
      </c>
    </row>
    <row r="14" spans="1:4" ht="15">
      <c r="A14" s="8" t="s">
        <v>17</v>
      </c>
      <c r="B14" s="15">
        <v>80764000</v>
      </c>
      <c r="C14" s="32">
        <v>0</v>
      </c>
      <c r="D14" s="29">
        <f t="shared" si="0"/>
        <v>80764000</v>
      </c>
    </row>
    <row r="15" spans="1:4" ht="15">
      <c r="A15" s="8" t="s">
        <v>18</v>
      </c>
      <c r="B15" s="15">
        <v>44026000</v>
      </c>
      <c r="C15" s="32">
        <v>0</v>
      </c>
      <c r="D15" s="29">
        <f t="shared" si="0"/>
        <v>44026000</v>
      </c>
    </row>
    <row r="16" spans="1:4" ht="15">
      <c r="A16" s="8" t="s">
        <v>19</v>
      </c>
      <c r="B16" s="15">
        <v>502000</v>
      </c>
      <c r="C16" s="32">
        <v>0</v>
      </c>
      <c r="D16" s="29">
        <f t="shared" si="0"/>
        <v>502000</v>
      </c>
    </row>
    <row r="17" spans="1:4" ht="15">
      <c r="A17" s="8" t="s">
        <v>20</v>
      </c>
      <c r="B17" s="15">
        <v>114000</v>
      </c>
      <c r="C17" s="32">
        <v>0</v>
      </c>
      <c r="D17" s="29">
        <f t="shared" si="0"/>
        <v>114000</v>
      </c>
    </row>
    <row r="18" spans="1:4" ht="15">
      <c r="A18" s="8" t="s">
        <v>21</v>
      </c>
      <c r="B18" s="15">
        <v>479000</v>
      </c>
      <c r="C18" s="32">
        <v>0</v>
      </c>
      <c r="D18" s="29">
        <f t="shared" si="0"/>
        <v>479000</v>
      </c>
    </row>
    <row r="19" spans="1:4" ht="15">
      <c r="A19" s="8" t="s">
        <v>22</v>
      </c>
      <c r="B19" s="15">
        <v>81000</v>
      </c>
      <c r="C19" s="32">
        <v>0</v>
      </c>
      <c r="D19" s="29">
        <f t="shared" si="0"/>
        <v>81000</v>
      </c>
    </row>
    <row r="20" spans="1:4" ht="15">
      <c r="A20" s="8" t="s">
        <v>23</v>
      </c>
      <c r="B20" s="15">
        <v>785000</v>
      </c>
      <c r="C20" s="32">
        <v>0</v>
      </c>
      <c r="D20" s="29">
        <f t="shared" si="0"/>
        <v>785000</v>
      </c>
    </row>
    <row r="21" spans="1:4" ht="15">
      <c r="A21" s="8" t="s">
        <v>24</v>
      </c>
      <c r="B21" s="15">
        <v>396000</v>
      </c>
      <c r="C21" s="32">
        <v>0</v>
      </c>
      <c r="D21" s="29">
        <f t="shared" si="0"/>
        <v>396000</v>
      </c>
    </row>
    <row r="22" spans="1:4" ht="15">
      <c r="A22" s="8" t="s">
        <v>25</v>
      </c>
      <c r="B22" s="15">
        <v>1627000</v>
      </c>
      <c r="C22" s="32">
        <v>0</v>
      </c>
      <c r="D22" s="29">
        <f t="shared" si="0"/>
        <v>1627000</v>
      </c>
    </row>
    <row r="23" spans="1:4" ht="15">
      <c r="A23" s="8" t="s">
        <v>26</v>
      </c>
      <c r="B23" s="15">
        <v>864000</v>
      </c>
      <c r="C23" s="32">
        <v>0</v>
      </c>
      <c r="D23" s="29">
        <f t="shared" si="0"/>
        <v>864000</v>
      </c>
    </row>
    <row r="24" spans="1:4" ht="15">
      <c r="A24" s="8" t="s">
        <v>27</v>
      </c>
      <c r="B24" s="15">
        <v>630000</v>
      </c>
      <c r="C24" s="32">
        <v>0</v>
      </c>
      <c r="D24" s="29">
        <f t="shared" si="0"/>
        <v>630000</v>
      </c>
    </row>
    <row r="25" spans="1:4" ht="15">
      <c r="A25" s="8" t="s">
        <v>28</v>
      </c>
      <c r="B25" s="15">
        <v>247000</v>
      </c>
      <c r="C25" s="32">
        <v>0</v>
      </c>
      <c r="D25" s="29">
        <f t="shared" si="0"/>
        <v>247000</v>
      </c>
    </row>
    <row r="26" spans="1:4" ht="15">
      <c r="A26" s="31" t="s">
        <v>162</v>
      </c>
      <c r="B26" s="15">
        <v>0</v>
      </c>
      <c r="C26" s="32">
        <v>5000000</v>
      </c>
      <c r="D26" s="29">
        <f>+B26+C26</f>
        <v>5000000</v>
      </c>
    </row>
    <row r="27" spans="1:4" ht="15">
      <c r="A27" s="8" t="s">
        <v>29</v>
      </c>
      <c r="B27" s="15">
        <v>8184000</v>
      </c>
      <c r="C27" s="32">
        <v>0</v>
      </c>
      <c r="D27" s="29">
        <f t="shared" si="0"/>
        <v>8184000</v>
      </c>
    </row>
    <row r="28" spans="1:4" ht="15">
      <c r="A28" s="8" t="s">
        <v>30</v>
      </c>
      <c r="B28" s="15">
        <v>4224000</v>
      </c>
      <c r="C28" s="32">
        <v>0</v>
      </c>
      <c r="D28" s="29">
        <f t="shared" si="0"/>
        <v>4224000</v>
      </c>
    </row>
    <row r="29" spans="1:4" ht="15">
      <c r="A29" s="8" t="s">
        <v>31</v>
      </c>
      <c r="B29" s="15">
        <v>10230000</v>
      </c>
      <c r="C29" s="32">
        <v>0</v>
      </c>
      <c r="D29" s="29">
        <f t="shared" si="0"/>
        <v>10230000</v>
      </c>
    </row>
    <row r="30" spans="1:4" ht="15">
      <c r="A30" s="31" t="s">
        <v>155</v>
      </c>
      <c r="B30" s="15">
        <v>45780000</v>
      </c>
      <c r="C30" s="32">
        <v>0</v>
      </c>
      <c r="D30" s="29">
        <f t="shared" si="0"/>
        <v>45780000</v>
      </c>
    </row>
    <row r="31" spans="1:4" ht="15">
      <c r="A31" s="31" t="s">
        <v>156</v>
      </c>
      <c r="B31" s="15">
        <v>47040000</v>
      </c>
      <c r="C31" s="32">
        <v>0</v>
      </c>
      <c r="D31" s="29">
        <f t="shared" si="0"/>
        <v>47040000</v>
      </c>
    </row>
    <row r="32" spans="1:4" ht="15">
      <c r="A32" s="8" t="s">
        <v>34</v>
      </c>
      <c r="B32" s="15">
        <v>4058000</v>
      </c>
      <c r="C32" s="32">
        <v>0</v>
      </c>
      <c r="D32" s="29">
        <f t="shared" si="0"/>
        <v>4058000</v>
      </c>
    </row>
    <row r="33" spans="1:4" ht="15">
      <c r="A33" s="8" t="s">
        <v>35</v>
      </c>
      <c r="B33" s="15">
        <v>13764000</v>
      </c>
      <c r="C33" s="32">
        <v>0</v>
      </c>
      <c r="D33" s="29">
        <f t="shared" si="0"/>
        <v>13764000</v>
      </c>
    </row>
    <row r="34" spans="1:4" ht="15">
      <c r="A34" s="8" t="s">
        <v>36</v>
      </c>
      <c r="B34" s="15">
        <v>8960000</v>
      </c>
      <c r="C34" s="32">
        <v>0</v>
      </c>
      <c r="D34" s="29">
        <f t="shared" si="0"/>
        <v>8960000</v>
      </c>
    </row>
    <row r="35" spans="1:4" ht="15">
      <c r="A35" s="8" t="s">
        <v>37</v>
      </c>
      <c r="B35" s="15">
        <v>2335000</v>
      </c>
      <c r="C35" s="32">
        <v>0</v>
      </c>
      <c r="D35" s="29">
        <f t="shared" si="0"/>
        <v>2335000</v>
      </c>
    </row>
    <row r="36" spans="1:4" ht="15">
      <c r="A36" s="8" t="s">
        <v>38</v>
      </c>
      <c r="B36" s="15">
        <v>48397000</v>
      </c>
      <c r="C36" s="32">
        <v>0</v>
      </c>
      <c r="D36" s="29">
        <f t="shared" si="0"/>
        <v>48397000</v>
      </c>
    </row>
    <row r="37" spans="1:4" ht="15">
      <c r="A37" s="8" t="s">
        <v>39</v>
      </c>
      <c r="B37" s="15">
        <v>1141000</v>
      </c>
      <c r="C37" s="32">
        <v>0</v>
      </c>
      <c r="D37" s="29">
        <f t="shared" si="0"/>
        <v>1141000</v>
      </c>
    </row>
    <row r="38" spans="1:4" ht="15">
      <c r="A38" s="8" t="s">
        <v>40</v>
      </c>
      <c r="B38" s="15">
        <v>13650000</v>
      </c>
      <c r="C38" s="32">
        <v>0</v>
      </c>
      <c r="D38" s="29">
        <f t="shared" si="0"/>
        <v>13650000</v>
      </c>
    </row>
    <row r="39" spans="1:4" ht="15">
      <c r="A39" s="8" t="s">
        <v>41</v>
      </c>
      <c r="B39" s="15">
        <v>319000</v>
      </c>
      <c r="C39" s="32">
        <v>0</v>
      </c>
      <c r="D39" s="29">
        <f t="shared" si="0"/>
        <v>319000</v>
      </c>
    </row>
    <row r="40" spans="1:4" ht="15">
      <c r="A40" s="8" t="s">
        <v>42</v>
      </c>
      <c r="B40" s="15">
        <v>55467000</v>
      </c>
      <c r="C40" s="32">
        <v>0</v>
      </c>
      <c r="D40" s="29">
        <f t="shared" si="0"/>
        <v>55467000</v>
      </c>
    </row>
    <row r="41" spans="1:4" ht="15">
      <c r="A41" s="8" t="s">
        <v>43</v>
      </c>
      <c r="B41" s="15">
        <v>199000</v>
      </c>
      <c r="C41" s="32">
        <v>0</v>
      </c>
      <c r="D41" s="29">
        <f t="shared" si="0"/>
        <v>199000</v>
      </c>
    </row>
    <row r="42" spans="1:4" ht="15">
      <c r="A42" s="8" t="s">
        <v>44</v>
      </c>
      <c r="B42" s="15">
        <v>4507000</v>
      </c>
      <c r="C42" s="32">
        <v>0</v>
      </c>
      <c r="D42" s="29">
        <f t="shared" si="0"/>
        <v>4507000</v>
      </c>
    </row>
    <row r="43" spans="1:4" ht="15">
      <c r="A43" s="8" t="s">
        <v>45</v>
      </c>
      <c r="B43" s="15">
        <v>9260000</v>
      </c>
      <c r="C43" s="32">
        <v>0</v>
      </c>
      <c r="D43" s="29">
        <f t="shared" si="0"/>
        <v>9260000</v>
      </c>
    </row>
    <row r="44" spans="1:4" ht="15">
      <c r="A44" s="8" t="s">
        <v>46</v>
      </c>
      <c r="B44" s="15">
        <v>2505000</v>
      </c>
      <c r="C44" s="32">
        <v>0</v>
      </c>
      <c r="D44" s="29">
        <f t="shared" si="0"/>
        <v>2505000</v>
      </c>
    </row>
    <row r="45" spans="1:4" ht="15">
      <c r="A45" s="8" t="s">
        <v>47</v>
      </c>
      <c r="B45" s="15">
        <v>5043000</v>
      </c>
      <c r="C45" s="32">
        <v>0</v>
      </c>
      <c r="D45" s="29">
        <f t="shared" si="0"/>
        <v>5043000</v>
      </c>
    </row>
    <row r="46" spans="1:4" ht="15">
      <c r="A46" s="8" t="s">
        <v>48</v>
      </c>
      <c r="B46" s="15">
        <v>2875000</v>
      </c>
      <c r="C46" s="32">
        <v>0</v>
      </c>
      <c r="D46" s="29">
        <f t="shared" si="0"/>
        <v>2875000</v>
      </c>
    </row>
    <row r="47" spans="1:4" ht="15">
      <c r="A47" s="8" t="s">
        <v>49</v>
      </c>
      <c r="B47" s="15">
        <v>258000</v>
      </c>
      <c r="C47" s="32">
        <v>0</v>
      </c>
      <c r="D47" s="29">
        <f t="shared" si="0"/>
        <v>258000</v>
      </c>
    </row>
    <row r="48" spans="1:4" ht="15">
      <c r="A48" s="8" t="s">
        <v>50</v>
      </c>
      <c r="B48" s="15">
        <v>82433000</v>
      </c>
      <c r="C48" s="32">
        <v>0</v>
      </c>
      <c r="D48" s="29">
        <f t="shared" si="0"/>
        <v>82433000</v>
      </c>
    </row>
    <row r="49" spans="1:4" ht="15">
      <c r="A49" s="8" t="s">
        <v>51</v>
      </c>
      <c r="B49" s="15">
        <v>15630000</v>
      </c>
      <c r="C49" s="32">
        <v>0</v>
      </c>
      <c r="D49" s="29">
        <f t="shared" si="0"/>
        <v>15630000</v>
      </c>
    </row>
    <row r="50" spans="1:4" ht="15">
      <c r="A50" s="8" t="s">
        <v>52</v>
      </c>
      <c r="B50" s="15">
        <v>38000</v>
      </c>
      <c r="C50" s="32">
        <v>0</v>
      </c>
      <c r="D50" s="29">
        <f t="shared" si="0"/>
        <v>38000</v>
      </c>
    </row>
    <row r="51" spans="1:4" ht="15">
      <c r="A51" s="8" t="s">
        <v>53</v>
      </c>
      <c r="B51" s="15">
        <v>3176000</v>
      </c>
      <c r="C51" s="32">
        <v>0</v>
      </c>
      <c r="D51" s="29">
        <f t="shared" si="0"/>
        <v>3176000</v>
      </c>
    </row>
    <row r="52" spans="1:4" ht="15">
      <c r="A52" s="8" t="s">
        <v>54</v>
      </c>
      <c r="B52" s="15">
        <v>246000</v>
      </c>
      <c r="C52" s="32">
        <v>0</v>
      </c>
      <c r="D52" s="29">
        <f t="shared" si="0"/>
        <v>246000</v>
      </c>
    </row>
    <row r="53" spans="1:4" ht="15">
      <c r="A53" s="8" t="s">
        <v>55</v>
      </c>
      <c r="B53" s="15">
        <v>109000</v>
      </c>
      <c r="C53" s="32">
        <v>0</v>
      </c>
      <c r="D53" s="29">
        <f t="shared" si="0"/>
        <v>109000</v>
      </c>
    </row>
    <row r="54" spans="1:4" ht="15">
      <c r="A54" s="8" t="s">
        <v>56</v>
      </c>
      <c r="B54" s="15">
        <v>1019000</v>
      </c>
      <c r="C54" s="32">
        <v>0</v>
      </c>
      <c r="D54" s="29">
        <f t="shared" si="0"/>
        <v>1019000</v>
      </c>
    </row>
    <row r="55" spans="1:4" ht="15">
      <c r="A55" s="8" t="s">
        <v>57</v>
      </c>
      <c r="B55" s="15">
        <v>2066000</v>
      </c>
      <c r="C55" s="32">
        <v>0</v>
      </c>
      <c r="D55" s="29">
        <f t="shared" si="0"/>
        <v>2066000</v>
      </c>
    </row>
    <row r="56" spans="1:4" ht="15">
      <c r="A56" s="8" t="s">
        <v>58</v>
      </c>
      <c r="B56" s="15">
        <v>19255000</v>
      </c>
      <c r="C56" s="32">
        <v>0</v>
      </c>
      <c r="D56" s="29">
        <f t="shared" si="0"/>
        <v>19255000</v>
      </c>
    </row>
    <row r="57" spans="1:4" ht="15">
      <c r="A57" s="8" t="s">
        <v>59</v>
      </c>
      <c r="B57" s="15">
        <v>20817000</v>
      </c>
      <c r="C57" s="32">
        <v>0</v>
      </c>
      <c r="D57" s="29">
        <f t="shared" si="0"/>
        <v>20817000</v>
      </c>
    </row>
    <row r="58" spans="1:4" ht="15">
      <c r="A58" s="8" t="s">
        <v>60</v>
      </c>
      <c r="B58" s="15">
        <v>330208000</v>
      </c>
      <c r="C58" s="32">
        <v>0</v>
      </c>
      <c r="D58" s="29">
        <f t="shared" si="0"/>
        <v>330208000</v>
      </c>
    </row>
    <row r="59" spans="1:4" ht="15">
      <c r="A59" s="31" t="s">
        <v>161</v>
      </c>
      <c r="B59" s="15">
        <v>0</v>
      </c>
      <c r="C59" s="32">
        <v>45000000</v>
      </c>
      <c r="D59" s="29">
        <f>+B59+C59</f>
        <v>45000000</v>
      </c>
    </row>
    <row r="60" spans="1:4" ht="15">
      <c r="A60" s="8" t="s">
        <v>61</v>
      </c>
      <c r="B60" s="15">
        <v>818000</v>
      </c>
      <c r="C60" s="32">
        <v>0</v>
      </c>
      <c r="D60" s="29">
        <f t="shared" si="0"/>
        <v>818000</v>
      </c>
    </row>
    <row r="61" spans="1:4" ht="15">
      <c r="A61" s="8" t="s">
        <v>62</v>
      </c>
      <c r="B61" s="15">
        <v>559000</v>
      </c>
      <c r="C61" s="32">
        <v>0</v>
      </c>
      <c r="D61" s="29">
        <f t="shared" si="0"/>
        <v>559000</v>
      </c>
    </row>
    <row r="62" spans="1:4" ht="15">
      <c r="A62" s="8" t="s">
        <v>63</v>
      </c>
      <c r="B62" s="15">
        <v>6720000</v>
      </c>
      <c r="C62" s="32">
        <v>0</v>
      </c>
      <c r="D62" s="29">
        <f t="shared" si="0"/>
        <v>6720000</v>
      </c>
    </row>
    <row r="63" spans="1:4" ht="15">
      <c r="A63" s="31" t="s">
        <v>160</v>
      </c>
      <c r="B63" s="15">
        <v>0</v>
      </c>
      <c r="C63" s="32">
        <f>179457500+86242500</f>
        <v>265700000</v>
      </c>
      <c r="D63" s="29">
        <f>+B63+C63</f>
        <v>265700000</v>
      </c>
    </row>
    <row r="64" spans="1:4" ht="15">
      <c r="A64" s="8" t="s">
        <v>64</v>
      </c>
      <c r="B64" s="15">
        <v>358915000</v>
      </c>
      <c r="C64" s="32">
        <f>-179457500-136242500</f>
        <v>-315700000</v>
      </c>
      <c r="D64" s="29">
        <f t="shared" si="0"/>
        <v>43215000</v>
      </c>
    </row>
    <row r="65" spans="1:4" ht="15">
      <c r="A65" s="8" t="s">
        <v>65</v>
      </c>
      <c r="B65" s="15">
        <v>253991000</v>
      </c>
      <c r="C65" s="32">
        <v>0</v>
      </c>
      <c r="D65" s="29">
        <f t="shared" si="0"/>
        <v>253991000</v>
      </c>
    </row>
    <row r="66" spans="1:4" ht="15">
      <c r="A66" s="8" t="s">
        <v>66</v>
      </c>
      <c r="B66" s="15">
        <v>827000</v>
      </c>
      <c r="C66" s="32">
        <v>0</v>
      </c>
      <c r="D66" s="29">
        <f t="shared" si="0"/>
        <v>827000</v>
      </c>
    </row>
    <row r="67" spans="1:4" ht="15">
      <c r="A67" s="8" t="s">
        <v>67</v>
      </c>
      <c r="B67" s="15">
        <v>576000</v>
      </c>
      <c r="C67" s="32">
        <v>0</v>
      </c>
      <c r="D67" s="29">
        <f t="shared" si="0"/>
        <v>576000</v>
      </c>
    </row>
    <row r="68" spans="1:4" ht="15">
      <c r="A68" s="8" t="s">
        <v>68</v>
      </c>
      <c r="B68" s="15">
        <v>24000</v>
      </c>
      <c r="C68" s="32">
        <v>0</v>
      </c>
      <c r="D68" s="29">
        <f t="shared" si="0"/>
        <v>24000</v>
      </c>
    </row>
    <row r="69" spans="1:4" ht="15">
      <c r="A69" s="8" t="s">
        <v>69</v>
      </c>
      <c r="B69" s="15">
        <v>687000</v>
      </c>
      <c r="C69" s="32">
        <v>0</v>
      </c>
      <c r="D69" s="29">
        <f t="shared" si="0"/>
        <v>687000</v>
      </c>
    </row>
    <row r="70" spans="1:4" ht="15">
      <c r="A70" s="8" t="s">
        <v>70</v>
      </c>
      <c r="B70" s="15">
        <v>2605000</v>
      </c>
      <c r="C70" s="32">
        <v>0</v>
      </c>
      <c r="D70" s="29">
        <f t="shared" si="0"/>
        <v>2605000</v>
      </c>
    </row>
    <row r="71" spans="1:4" ht="15">
      <c r="A71" s="8" t="s">
        <v>71</v>
      </c>
      <c r="B71" s="15">
        <v>1368000</v>
      </c>
      <c r="C71" s="32">
        <v>0</v>
      </c>
      <c r="D71" s="29">
        <f t="shared" si="0"/>
        <v>1368000</v>
      </c>
    </row>
    <row r="72" spans="1:4" ht="15">
      <c r="A72" s="8" t="s">
        <v>72</v>
      </c>
      <c r="B72" s="15">
        <v>1515000</v>
      </c>
      <c r="C72" s="32">
        <v>0</v>
      </c>
      <c r="D72" s="29">
        <f t="shared" si="0"/>
        <v>1515000</v>
      </c>
    </row>
    <row r="73" spans="1:4" ht="15">
      <c r="A73" s="8" t="s">
        <v>73</v>
      </c>
      <c r="B73" s="15">
        <v>55000</v>
      </c>
      <c r="C73" s="32">
        <v>0</v>
      </c>
      <c r="D73" s="29">
        <f t="shared" si="0"/>
        <v>55000</v>
      </c>
    </row>
    <row r="74" spans="1:4" ht="15">
      <c r="A74" s="8" t="s">
        <v>74</v>
      </c>
      <c r="B74" s="15">
        <v>826000</v>
      </c>
      <c r="C74" s="32">
        <v>0</v>
      </c>
      <c r="D74" s="29">
        <f t="shared" si="0"/>
        <v>826000</v>
      </c>
    </row>
    <row r="75" spans="1:4" ht="15">
      <c r="A75" s="8" t="s">
        <v>75</v>
      </c>
      <c r="B75" s="15">
        <v>103000</v>
      </c>
      <c r="C75" s="32">
        <v>0</v>
      </c>
      <c r="D75" s="29">
        <f t="shared" si="0"/>
        <v>103000</v>
      </c>
    </row>
    <row r="76" spans="1:4" ht="15">
      <c r="A76" s="8" t="s">
        <v>76</v>
      </c>
      <c r="B76" s="15">
        <v>302000</v>
      </c>
      <c r="C76" s="32">
        <v>0</v>
      </c>
      <c r="D76" s="29">
        <f aca="true" t="shared" si="1" ref="D76:D139">+B76+C76</f>
        <v>302000</v>
      </c>
    </row>
    <row r="77" spans="1:4" ht="15">
      <c r="A77" s="8" t="s">
        <v>77</v>
      </c>
      <c r="B77" s="15">
        <v>4116000</v>
      </c>
      <c r="C77" s="32">
        <v>0</v>
      </c>
      <c r="D77" s="29">
        <f t="shared" si="1"/>
        <v>4116000</v>
      </c>
    </row>
    <row r="78" spans="1:4" ht="15">
      <c r="A78" s="8" t="s">
        <v>78</v>
      </c>
      <c r="B78" s="15">
        <v>345000</v>
      </c>
      <c r="C78" s="32">
        <v>0</v>
      </c>
      <c r="D78" s="29">
        <f t="shared" si="1"/>
        <v>345000</v>
      </c>
    </row>
    <row r="79" spans="1:4" ht="15">
      <c r="A79" s="8" t="s">
        <v>79</v>
      </c>
      <c r="B79" s="15">
        <v>1014000</v>
      </c>
      <c r="C79" s="32">
        <v>0</v>
      </c>
      <c r="D79" s="29">
        <f t="shared" si="1"/>
        <v>1014000</v>
      </c>
    </row>
    <row r="80" spans="1:4" ht="15">
      <c r="A80" s="8" t="s">
        <v>80</v>
      </c>
      <c r="B80" s="15">
        <v>403969000</v>
      </c>
      <c r="C80" s="32">
        <v>0</v>
      </c>
      <c r="D80" s="29">
        <f t="shared" si="1"/>
        <v>403969000</v>
      </c>
    </row>
    <row r="81" spans="1:4" ht="15">
      <c r="A81" s="8" t="s">
        <v>81</v>
      </c>
      <c r="B81" s="15">
        <v>13048000</v>
      </c>
      <c r="C81" s="32">
        <v>0</v>
      </c>
      <c r="D81" s="29">
        <f t="shared" si="1"/>
        <v>13048000</v>
      </c>
    </row>
    <row r="82" spans="1:4" ht="15">
      <c r="A82" s="8" t="s">
        <v>82</v>
      </c>
      <c r="B82" s="15">
        <v>3000000</v>
      </c>
      <c r="C82" s="32">
        <v>0</v>
      </c>
      <c r="D82" s="29">
        <f t="shared" si="1"/>
        <v>3000000</v>
      </c>
    </row>
    <row r="83" spans="1:4" ht="15">
      <c r="A83" s="8" t="s">
        <v>83</v>
      </c>
      <c r="B83" s="15">
        <v>3000000</v>
      </c>
      <c r="C83" s="32">
        <v>0</v>
      </c>
      <c r="D83" s="29">
        <f t="shared" si="1"/>
        <v>3000000</v>
      </c>
    </row>
    <row r="84" spans="1:4" ht="15">
      <c r="A84" s="8" t="s">
        <v>84</v>
      </c>
      <c r="B84" s="15">
        <v>100524000</v>
      </c>
      <c r="C84" s="32">
        <v>0</v>
      </c>
      <c r="D84" s="29">
        <f t="shared" si="1"/>
        <v>100524000</v>
      </c>
    </row>
    <row r="85" spans="1:4" ht="15">
      <c r="A85" s="8" t="s">
        <v>85</v>
      </c>
      <c r="B85" s="15">
        <v>218809000</v>
      </c>
      <c r="C85" s="32">
        <f>50000000+114550000</f>
        <v>164550000</v>
      </c>
      <c r="D85" s="29">
        <f t="shared" si="1"/>
        <v>383359000</v>
      </c>
    </row>
    <row r="86" spans="1:4" ht="15">
      <c r="A86" s="8" t="s">
        <v>86</v>
      </c>
      <c r="B86" s="15">
        <v>700000</v>
      </c>
      <c r="C86" s="32">
        <v>0</v>
      </c>
      <c r="D86" s="29">
        <f t="shared" si="1"/>
        <v>700000</v>
      </c>
    </row>
    <row r="87" spans="1:4" ht="15">
      <c r="A87" s="8" t="s">
        <v>87</v>
      </c>
      <c r="B87" s="15">
        <v>2214000</v>
      </c>
      <c r="C87" s="32">
        <v>0</v>
      </c>
      <c r="D87" s="29">
        <f t="shared" si="1"/>
        <v>2214000</v>
      </c>
    </row>
    <row r="88" spans="1:4" ht="15">
      <c r="A88" s="8" t="s">
        <v>88</v>
      </c>
      <c r="B88" s="15">
        <v>400000</v>
      </c>
      <c r="C88" s="32">
        <v>0</v>
      </c>
      <c r="D88" s="29">
        <f t="shared" si="1"/>
        <v>400000</v>
      </c>
    </row>
    <row r="89" spans="1:4" ht="15">
      <c r="A89" s="8" t="s">
        <v>89</v>
      </c>
      <c r="B89" s="15">
        <v>3600000</v>
      </c>
      <c r="C89" s="32">
        <v>0</v>
      </c>
      <c r="D89" s="29">
        <f t="shared" si="1"/>
        <v>3600000</v>
      </c>
    </row>
    <row r="90" spans="1:4" ht="15">
      <c r="A90" s="8" t="s">
        <v>90</v>
      </c>
      <c r="B90" s="15">
        <v>410005000</v>
      </c>
      <c r="C90" s="32">
        <v>-50000000</v>
      </c>
      <c r="D90" s="29">
        <f t="shared" si="1"/>
        <v>360005000</v>
      </c>
    </row>
    <row r="91" spans="1:4" ht="15">
      <c r="A91" s="8" t="s">
        <v>91</v>
      </c>
      <c r="B91" s="15">
        <v>16279200</v>
      </c>
      <c r="C91" s="32">
        <v>0</v>
      </c>
      <c r="D91" s="29">
        <f t="shared" si="1"/>
        <v>16279200</v>
      </c>
    </row>
    <row r="92" spans="1:4" ht="15">
      <c r="A92" s="8" t="s">
        <v>92</v>
      </c>
      <c r="B92" s="15">
        <v>25276000</v>
      </c>
      <c r="C92" s="32">
        <v>0</v>
      </c>
      <c r="D92" s="29">
        <f t="shared" si="1"/>
        <v>25276000</v>
      </c>
    </row>
    <row r="93" spans="1:4" ht="15">
      <c r="A93" s="8" t="s">
        <v>93</v>
      </c>
      <c r="B93" s="15">
        <v>1432435528</v>
      </c>
      <c r="C93" s="32">
        <v>0</v>
      </c>
      <c r="D93" s="29">
        <f t="shared" si="1"/>
        <v>1432435528</v>
      </c>
    </row>
    <row r="94" spans="1:4" ht="15">
      <c r="A94" s="8" t="s">
        <v>94</v>
      </c>
      <c r="B94" s="15">
        <v>1543614852</v>
      </c>
      <c r="C94" s="32">
        <v>7100000</v>
      </c>
      <c r="D94" s="29">
        <f t="shared" si="1"/>
        <v>1550714852</v>
      </c>
    </row>
    <row r="95" spans="1:4" ht="15">
      <c r="A95" s="8" t="s">
        <v>95</v>
      </c>
      <c r="B95" s="15">
        <v>11037000</v>
      </c>
      <c r="C95" s="32">
        <v>0</v>
      </c>
      <c r="D95" s="29">
        <f t="shared" si="1"/>
        <v>11037000</v>
      </c>
    </row>
    <row r="96" spans="1:4" ht="15">
      <c r="A96" s="8" t="s">
        <v>96</v>
      </c>
      <c r="B96" s="15">
        <v>160000000</v>
      </c>
      <c r="C96" s="32">
        <v>0</v>
      </c>
      <c r="D96" s="29">
        <f t="shared" si="1"/>
        <v>160000000</v>
      </c>
    </row>
    <row r="97" spans="1:4" ht="15">
      <c r="A97" s="8" t="s">
        <v>97</v>
      </c>
      <c r="B97" s="15">
        <v>26531000</v>
      </c>
      <c r="C97" s="32">
        <v>0</v>
      </c>
      <c r="D97" s="29">
        <f t="shared" si="1"/>
        <v>26531000</v>
      </c>
    </row>
    <row r="98" spans="1:4" ht="15">
      <c r="A98" s="8" t="s">
        <v>98</v>
      </c>
      <c r="B98" s="15">
        <v>20000000</v>
      </c>
      <c r="C98" s="32">
        <v>0</v>
      </c>
      <c r="D98" s="29">
        <f t="shared" si="1"/>
        <v>20000000</v>
      </c>
    </row>
    <row r="99" spans="1:4" ht="15">
      <c r="A99" s="8" t="s">
        <v>99</v>
      </c>
      <c r="B99" s="15">
        <v>97953000</v>
      </c>
      <c r="C99" s="32">
        <v>0</v>
      </c>
      <c r="D99" s="29">
        <f t="shared" si="1"/>
        <v>97953000</v>
      </c>
    </row>
    <row r="100" spans="1:4" ht="15">
      <c r="A100" s="8" t="s">
        <v>100</v>
      </c>
      <c r="B100" s="15">
        <v>360000000</v>
      </c>
      <c r="C100" s="32">
        <v>0</v>
      </c>
      <c r="D100" s="29">
        <f t="shared" si="1"/>
        <v>360000000</v>
      </c>
    </row>
    <row r="101" spans="1:4" ht="15">
      <c r="A101" s="8" t="s">
        <v>101</v>
      </c>
      <c r="B101" s="15">
        <v>93800000</v>
      </c>
      <c r="C101" s="32">
        <v>0</v>
      </c>
      <c r="D101" s="29">
        <f t="shared" si="1"/>
        <v>93800000</v>
      </c>
    </row>
    <row r="102" spans="1:4" ht="15">
      <c r="A102" s="8" t="s">
        <v>102</v>
      </c>
      <c r="B102" s="15">
        <v>378550000</v>
      </c>
      <c r="C102" s="32">
        <v>0</v>
      </c>
      <c r="D102" s="29">
        <f t="shared" si="1"/>
        <v>378550000</v>
      </c>
    </row>
    <row r="103" spans="1:4" ht="15">
      <c r="A103" s="8" t="s">
        <v>103</v>
      </c>
      <c r="B103" s="15">
        <v>22500000</v>
      </c>
      <c r="C103" s="32">
        <v>-20000000</v>
      </c>
      <c r="D103" s="29">
        <f t="shared" si="1"/>
        <v>2500000</v>
      </c>
    </row>
    <row r="104" spans="1:4" ht="15">
      <c r="A104" s="8" t="s">
        <v>104</v>
      </c>
      <c r="B104" s="15">
        <v>5760000</v>
      </c>
      <c r="C104" s="32">
        <v>0</v>
      </c>
      <c r="D104" s="29">
        <f t="shared" si="1"/>
        <v>5760000</v>
      </c>
    </row>
    <row r="105" spans="1:4" ht="15">
      <c r="A105" s="8" t="s">
        <v>105</v>
      </c>
      <c r="B105" s="15">
        <v>3037371329</v>
      </c>
      <c r="C105" s="32">
        <v>0</v>
      </c>
      <c r="D105" s="29">
        <f t="shared" si="1"/>
        <v>3037371329</v>
      </c>
    </row>
    <row r="106" spans="1:4" ht="15">
      <c r="A106" s="8" t="s">
        <v>106</v>
      </c>
      <c r="B106" s="15">
        <v>2569211091</v>
      </c>
      <c r="C106" s="32">
        <v>0</v>
      </c>
      <c r="D106" s="29">
        <f t="shared" si="1"/>
        <v>2569211091</v>
      </c>
    </row>
    <row r="107" spans="1:4" ht="15">
      <c r="A107" s="8" t="s">
        <v>107</v>
      </c>
      <c r="B107" s="15">
        <v>22355000</v>
      </c>
      <c r="C107" s="32">
        <v>0</v>
      </c>
      <c r="D107" s="29">
        <f t="shared" si="1"/>
        <v>22355000</v>
      </c>
    </row>
    <row r="108" spans="1:4" ht="15">
      <c r="A108" s="8" t="s">
        <v>108</v>
      </c>
      <c r="B108" s="15">
        <v>14678000</v>
      </c>
      <c r="C108" s="32">
        <v>0</v>
      </c>
      <c r="D108" s="29">
        <f t="shared" si="1"/>
        <v>14678000</v>
      </c>
    </row>
    <row r="109" spans="1:4" ht="15">
      <c r="A109" s="8" t="s">
        <v>109</v>
      </c>
      <c r="B109" s="15">
        <v>1771000000</v>
      </c>
      <c r="C109" s="32">
        <v>0</v>
      </c>
      <c r="D109" s="29">
        <f t="shared" si="1"/>
        <v>1771000000</v>
      </c>
    </row>
    <row r="110" spans="1:4" ht="15">
      <c r="A110" s="8" t="s">
        <v>110</v>
      </c>
      <c r="B110" s="15">
        <v>9900000</v>
      </c>
      <c r="C110" s="32">
        <v>20000000</v>
      </c>
      <c r="D110" s="29">
        <f t="shared" si="1"/>
        <v>29900000</v>
      </c>
    </row>
    <row r="111" spans="1:4" ht="15">
      <c r="A111" s="8" t="s">
        <v>111</v>
      </c>
      <c r="B111" s="15">
        <v>120000000</v>
      </c>
      <c r="C111" s="32">
        <v>0</v>
      </c>
      <c r="D111" s="29">
        <f t="shared" si="1"/>
        <v>120000000</v>
      </c>
    </row>
    <row r="112" spans="1:4" ht="15">
      <c r="A112" s="8" t="s">
        <v>112</v>
      </c>
      <c r="B112" s="15">
        <v>1503959000</v>
      </c>
      <c r="C112" s="32">
        <v>0</v>
      </c>
      <c r="D112" s="29">
        <f t="shared" si="1"/>
        <v>1503959000</v>
      </c>
    </row>
    <row r="113" spans="1:4" ht="15">
      <c r="A113" s="8" t="s">
        <v>113</v>
      </c>
      <c r="B113" s="15">
        <v>200000000</v>
      </c>
      <c r="C113" s="32">
        <v>0</v>
      </c>
      <c r="D113" s="29">
        <f t="shared" si="1"/>
        <v>200000000</v>
      </c>
    </row>
    <row r="114" spans="1:4" ht="15">
      <c r="A114" s="8" t="s">
        <v>114</v>
      </c>
      <c r="B114" s="15">
        <v>40654000</v>
      </c>
      <c r="C114" s="32">
        <v>0</v>
      </c>
      <c r="D114" s="29">
        <f t="shared" si="1"/>
        <v>40654000</v>
      </c>
    </row>
    <row r="115" spans="1:4" ht="15">
      <c r="A115" s="8" t="s">
        <v>115</v>
      </c>
      <c r="B115" s="15">
        <v>80000000</v>
      </c>
      <c r="C115" s="32">
        <v>0</v>
      </c>
      <c r="D115" s="29">
        <f t="shared" si="1"/>
        <v>80000000</v>
      </c>
    </row>
    <row r="116" spans="1:4" ht="15">
      <c r="A116" s="8" t="s">
        <v>116</v>
      </c>
      <c r="B116" s="15">
        <v>164691000</v>
      </c>
      <c r="C116" s="32">
        <v>0</v>
      </c>
      <c r="D116" s="29">
        <f t="shared" si="1"/>
        <v>164691000</v>
      </c>
    </row>
    <row r="117" spans="1:4" ht="15">
      <c r="A117" s="8" t="s">
        <v>117</v>
      </c>
      <c r="B117" s="15">
        <v>648150000</v>
      </c>
      <c r="C117" s="32">
        <v>-61650000</v>
      </c>
      <c r="D117" s="29">
        <f t="shared" si="1"/>
        <v>586500000</v>
      </c>
    </row>
    <row r="118" spans="1:4" ht="15">
      <c r="A118" s="8" t="s">
        <v>118</v>
      </c>
      <c r="B118" s="15">
        <v>349623000</v>
      </c>
      <c r="C118" s="28">
        <v>0</v>
      </c>
      <c r="D118" s="29">
        <f t="shared" si="1"/>
        <v>349623000</v>
      </c>
    </row>
    <row r="119" spans="1:4" ht="15">
      <c r="A119" s="8" t="s">
        <v>119</v>
      </c>
      <c r="B119" s="15">
        <v>348289000</v>
      </c>
      <c r="C119" s="28">
        <v>0</v>
      </c>
      <c r="D119" s="29">
        <f t="shared" si="1"/>
        <v>348289000</v>
      </c>
    </row>
    <row r="120" spans="1:4" ht="15">
      <c r="A120" s="8" t="s">
        <v>120</v>
      </c>
      <c r="B120" s="15">
        <v>492000000</v>
      </c>
      <c r="C120" s="28">
        <v>-60000000</v>
      </c>
      <c r="D120" s="29">
        <f t="shared" si="1"/>
        <v>432000000</v>
      </c>
    </row>
    <row r="121" spans="1:4" ht="15">
      <c r="A121" s="8" t="s">
        <v>121</v>
      </c>
      <c r="B121" s="15">
        <v>608652000</v>
      </c>
      <c r="C121" s="28">
        <v>0</v>
      </c>
      <c r="D121" s="29">
        <f t="shared" si="1"/>
        <v>608652000</v>
      </c>
    </row>
    <row r="122" spans="1:4" s="2" customFormat="1" ht="15">
      <c r="A122" s="9" t="s">
        <v>122</v>
      </c>
      <c r="B122" s="34">
        <f>SUM(B123:B147)</f>
        <v>3104756381000</v>
      </c>
      <c r="C122" s="34">
        <f>SUM(C123:C148)</f>
        <v>0</v>
      </c>
      <c r="D122" s="34">
        <f>SUM(D123:D148)</f>
        <v>3104756381000</v>
      </c>
    </row>
    <row r="123" spans="1:5" ht="15">
      <c r="A123" s="8" t="s">
        <v>123</v>
      </c>
      <c r="B123" s="15">
        <v>328187499000</v>
      </c>
      <c r="C123" s="28">
        <v>5829114969</v>
      </c>
      <c r="D123" s="29">
        <f t="shared" si="1"/>
        <v>334016613969</v>
      </c>
      <c r="E123" t="s">
        <v>152</v>
      </c>
    </row>
    <row r="124" spans="1:5" ht="15">
      <c r="A124" s="8" t="s">
        <v>124</v>
      </c>
      <c r="B124" s="15">
        <v>2757193000</v>
      </c>
      <c r="C124" s="28">
        <v>109934800</v>
      </c>
      <c r="D124" s="29">
        <f t="shared" si="1"/>
        <v>2867127800</v>
      </c>
      <c r="E124" t="s">
        <v>152</v>
      </c>
    </row>
    <row r="125" spans="1:4" ht="15">
      <c r="A125" s="8" t="s">
        <v>125</v>
      </c>
      <c r="B125" s="15">
        <v>16832087000</v>
      </c>
      <c r="C125" s="28">
        <v>0</v>
      </c>
      <c r="D125" s="29">
        <f t="shared" si="1"/>
        <v>16832087000</v>
      </c>
    </row>
    <row r="126" spans="1:5" ht="15">
      <c r="A126" s="8" t="s">
        <v>126</v>
      </c>
      <c r="B126" s="15">
        <v>146678760000</v>
      </c>
      <c r="C126" s="28">
        <v>-10200994942</v>
      </c>
      <c r="D126" s="29">
        <f t="shared" si="1"/>
        <v>136477765058</v>
      </c>
      <c r="E126" t="s">
        <v>152</v>
      </c>
    </row>
    <row r="127" spans="1:4" ht="15">
      <c r="A127" s="8" t="s">
        <v>127</v>
      </c>
      <c r="B127" s="15">
        <v>1430000000</v>
      </c>
      <c r="C127" s="28">
        <v>0</v>
      </c>
      <c r="D127" s="29">
        <f t="shared" si="1"/>
        <v>1430000000</v>
      </c>
    </row>
    <row r="128" spans="1:4" ht="15">
      <c r="A128" s="8" t="s">
        <v>128</v>
      </c>
      <c r="B128" s="15">
        <v>1588636000</v>
      </c>
      <c r="C128" s="28">
        <v>0</v>
      </c>
      <c r="D128" s="29">
        <f t="shared" si="1"/>
        <v>1588636000</v>
      </c>
    </row>
    <row r="129" spans="1:5" ht="15">
      <c r="A129" s="8" t="s">
        <v>129</v>
      </c>
      <c r="B129" s="15">
        <v>2778286000</v>
      </c>
      <c r="C129" s="28">
        <v>-637500000</v>
      </c>
      <c r="D129" s="29">
        <f t="shared" si="1"/>
        <v>2140786000</v>
      </c>
      <c r="E129" t="s">
        <v>152</v>
      </c>
    </row>
    <row r="130" spans="1:4" ht="15">
      <c r="A130" s="8" t="s">
        <v>130</v>
      </c>
      <c r="B130" s="15">
        <v>1419776000</v>
      </c>
      <c r="C130" s="28">
        <v>0</v>
      </c>
      <c r="D130" s="29">
        <f t="shared" si="1"/>
        <v>1419776000</v>
      </c>
    </row>
    <row r="131" spans="1:4" ht="15">
      <c r="A131" s="8" t="s">
        <v>131</v>
      </c>
      <c r="B131" s="15">
        <v>14273944000</v>
      </c>
      <c r="C131" s="28">
        <v>0</v>
      </c>
      <c r="D131" s="29">
        <f t="shared" si="1"/>
        <v>14273944000</v>
      </c>
    </row>
    <row r="132" spans="1:4" ht="15">
      <c r="A132" s="8" t="s">
        <v>132</v>
      </c>
      <c r="B132" s="15">
        <v>1528961000</v>
      </c>
      <c r="C132" s="28">
        <v>0</v>
      </c>
      <c r="D132" s="29">
        <f t="shared" si="1"/>
        <v>1528961000</v>
      </c>
    </row>
    <row r="133" spans="1:4" ht="15">
      <c r="A133" s="8" t="s">
        <v>133</v>
      </c>
      <c r="B133" s="15">
        <v>18000000</v>
      </c>
      <c r="C133" s="28">
        <v>0</v>
      </c>
      <c r="D133" s="29">
        <f t="shared" si="1"/>
        <v>18000000</v>
      </c>
    </row>
    <row r="134" spans="1:4" ht="15">
      <c r="A134" s="8" t="s">
        <v>134</v>
      </c>
      <c r="B134" s="15">
        <v>7419008000</v>
      </c>
      <c r="C134" s="28">
        <v>0</v>
      </c>
      <c r="D134" s="29">
        <f t="shared" si="1"/>
        <v>7419008000</v>
      </c>
    </row>
    <row r="135" spans="1:4" ht="15">
      <c r="A135" s="8" t="s">
        <v>135</v>
      </c>
      <c r="B135" s="15">
        <v>35727366000</v>
      </c>
      <c r="C135" s="28">
        <v>0</v>
      </c>
      <c r="D135" s="29">
        <f t="shared" si="1"/>
        <v>35727366000</v>
      </c>
    </row>
    <row r="136" spans="1:4" ht="15">
      <c r="A136" s="8" t="s">
        <v>136</v>
      </c>
      <c r="B136" s="15">
        <v>18102727000</v>
      </c>
      <c r="C136" s="28">
        <v>0</v>
      </c>
      <c r="D136" s="29">
        <f t="shared" si="1"/>
        <v>18102727000</v>
      </c>
    </row>
    <row r="137" spans="1:5" ht="15">
      <c r="A137" s="8" t="s">
        <v>137</v>
      </c>
      <c r="B137" s="15">
        <v>1910624000</v>
      </c>
      <c r="C137" s="28">
        <v>4899445173</v>
      </c>
      <c r="D137" s="29">
        <f t="shared" si="1"/>
        <v>6810069173</v>
      </c>
      <c r="E137" t="s">
        <v>152</v>
      </c>
    </row>
    <row r="138" spans="1:4" ht="15">
      <c r="A138" s="8" t="s">
        <v>138</v>
      </c>
      <c r="B138" s="15">
        <v>30000000</v>
      </c>
      <c r="C138" s="28">
        <v>0</v>
      </c>
      <c r="D138" s="29">
        <f t="shared" si="1"/>
        <v>30000000</v>
      </c>
    </row>
    <row r="139" spans="1:4" ht="15">
      <c r="A139" s="8" t="s">
        <v>139</v>
      </c>
      <c r="B139" s="15">
        <v>894626454</v>
      </c>
      <c r="C139" s="25">
        <v>0</v>
      </c>
      <c r="D139" s="29">
        <f t="shared" si="1"/>
        <v>894626454</v>
      </c>
    </row>
    <row r="140" spans="1:4" ht="15">
      <c r="A140" s="8" t="s">
        <v>140</v>
      </c>
      <c r="B140" s="15">
        <v>510743000</v>
      </c>
      <c r="C140" s="25">
        <v>0</v>
      </c>
      <c r="D140" s="29">
        <f aca="true" t="shared" si="2" ref="D140:D148">+B140+C140</f>
        <v>510743000</v>
      </c>
    </row>
    <row r="141" spans="1:4" ht="15">
      <c r="A141" s="8" t="s">
        <v>141</v>
      </c>
      <c r="B141" s="15">
        <v>1212810000</v>
      </c>
      <c r="C141" s="25">
        <v>0</v>
      </c>
      <c r="D141" s="29">
        <f t="shared" si="2"/>
        <v>1212810000</v>
      </c>
    </row>
    <row r="142" spans="1:4" ht="15">
      <c r="A142" s="8" t="s">
        <v>142</v>
      </c>
      <c r="B142" s="15">
        <v>5734905000</v>
      </c>
      <c r="C142" s="25">
        <v>0</v>
      </c>
      <c r="D142" s="29">
        <f t="shared" si="2"/>
        <v>5734905000</v>
      </c>
    </row>
    <row r="143" spans="1:4" ht="15">
      <c r="A143" s="8" t="s">
        <v>143</v>
      </c>
      <c r="B143" s="15">
        <v>1648000000</v>
      </c>
      <c r="C143" s="25">
        <v>0</v>
      </c>
      <c r="D143" s="29">
        <f t="shared" si="2"/>
        <v>1648000000</v>
      </c>
    </row>
    <row r="144" spans="1:4" ht="15">
      <c r="A144" s="8" t="s">
        <v>144</v>
      </c>
      <c r="B144" s="15">
        <v>2448477157546</v>
      </c>
      <c r="C144" s="25">
        <v>0</v>
      </c>
      <c r="D144" s="29">
        <f t="shared" si="2"/>
        <v>2448477157546</v>
      </c>
    </row>
    <row r="145" spans="1:4" ht="15">
      <c r="A145" s="8" t="s">
        <v>145</v>
      </c>
      <c r="B145" s="15">
        <v>54939316000</v>
      </c>
      <c r="C145" s="28">
        <v>0</v>
      </c>
      <c r="D145" s="29">
        <f t="shared" si="2"/>
        <v>54939316000</v>
      </c>
    </row>
    <row r="146" spans="1:4" ht="15">
      <c r="A146" s="8" t="s">
        <v>146</v>
      </c>
      <c r="B146" s="15">
        <v>3236948000</v>
      </c>
      <c r="C146" s="28">
        <v>0</v>
      </c>
      <c r="D146" s="29">
        <f t="shared" si="2"/>
        <v>3236948000</v>
      </c>
    </row>
    <row r="147" spans="1:5" ht="15">
      <c r="A147" s="8" t="s">
        <v>147</v>
      </c>
      <c r="B147" s="15">
        <v>7419008000</v>
      </c>
      <c r="C147" s="28">
        <v>-7419008000</v>
      </c>
      <c r="D147" s="29">
        <f t="shared" si="2"/>
        <v>0</v>
      </c>
      <c r="E147" t="s">
        <v>152</v>
      </c>
    </row>
    <row r="148" spans="1:5" ht="15">
      <c r="A148" s="7" t="s">
        <v>163</v>
      </c>
      <c r="B148" s="6">
        <v>0</v>
      </c>
      <c r="C148" s="35">
        <v>7419008000</v>
      </c>
      <c r="D148" s="35">
        <f t="shared" si="2"/>
        <v>7419008000</v>
      </c>
      <c r="E148" t="s">
        <v>152</v>
      </c>
    </row>
    <row r="151" spans="1:4" ht="56.25" customHeight="1">
      <c r="A151" s="182" t="s">
        <v>164</v>
      </c>
      <c r="B151" s="182"/>
      <c r="C151" s="182"/>
      <c r="D151" s="182"/>
    </row>
    <row r="152" ht="15">
      <c r="A152" s="36"/>
    </row>
  </sheetData>
  <sheetProtection/>
  <mergeCells count="4">
    <mergeCell ref="A1:D1"/>
    <mergeCell ref="A2:D2"/>
    <mergeCell ref="A3:D3"/>
    <mergeCell ref="A151:D151"/>
  </mergeCells>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E152"/>
  <sheetViews>
    <sheetView showGridLines="0" zoomScalePageLayoutView="0" workbookViewId="0" topLeftCell="A112">
      <selection activeCell="C146" sqref="C146"/>
    </sheetView>
  </sheetViews>
  <sheetFormatPr defaultColWidth="11.421875" defaultRowHeight="15"/>
  <cols>
    <col min="1" max="1" width="71.140625" style="0" bestFit="1" customWidth="1"/>
    <col min="2" max="2" width="20.421875" style="6" bestFit="1" customWidth="1"/>
    <col min="3" max="3" width="16.8515625" style="1" customWidth="1"/>
    <col min="4" max="4" width="20.421875" style="1" bestFit="1" customWidth="1"/>
  </cols>
  <sheetData>
    <row r="1" spans="1:4" s="2" customFormat="1" ht="30" customHeight="1">
      <c r="A1" s="178" t="s">
        <v>7</v>
      </c>
      <c r="B1" s="178"/>
      <c r="C1" s="178"/>
      <c r="D1" s="178"/>
    </row>
    <row r="2" spans="1:4" s="2" customFormat="1" ht="26.25">
      <c r="A2" s="179" t="s">
        <v>6</v>
      </c>
      <c r="B2" s="179"/>
      <c r="C2" s="179"/>
      <c r="D2" s="179"/>
    </row>
    <row r="3" spans="1:4" s="2" customFormat="1" ht="26.25">
      <c r="A3" s="180" t="s">
        <v>158</v>
      </c>
      <c r="B3" s="180"/>
      <c r="C3" s="180"/>
      <c r="D3" s="180"/>
    </row>
    <row r="4" spans="1:5" ht="30" customHeight="1">
      <c r="A4" s="3" t="s">
        <v>0</v>
      </c>
      <c r="B4" s="17" t="s">
        <v>1</v>
      </c>
      <c r="C4" s="4" t="s">
        <v>2</v>
      </c>
      <c r="D4" s="4" t="s">
        <v>3</v>
      </c>
      <c r="E4" t="s">
        <v>159</v>
      </c>
    </row>
    <row r="5" spans="1:4" ht="15">
      <c r="A5" s="9" t="s">
        <v>4</v>
      </c>
      <c r="B5" s="27">
        <f>+B6</f>
        <v>3127773051000</v>
      </c>
      <c r="C5" s="27">
        <f>+C6</f>
        <v>0</v>
      </c>
      <c r="D5" s="27">
        <f>+D6</f>
        <v>3127773051000</v>
      </c>
    </row>
    <row r="6" spans="1:4" ht="15">
      <c r="A6" s="9" t="s">
        <v>5</v>
      </c>
      <c r="B6" s="27">
        <f>+B7+B122</f>
        <v>3127773051000</v>
      </c>
      <c r="C6" s="27">
        <f>+C7+C122</f>
        <v>0</v>
      </c>
      <c r="D6" s="27">
        <f>+D7+D122</f>
        <v>3127773051000</v>
      </c>
    </row>
    <row r="7" spans="1:4" s="2" customFormat="1" ht="15">
      <c r="A7" s="9" t="s">
        <v>10</v>
      </c>
      <c r="B7" s="27">
        <f>SUM(B8:B121)</f>
        <v>23016670000</v>
      </c>
      <c r="C7" s="27">
        <f>SUM(C8:C121)</f>
        <v>0</v>
      </c>
      <c r="D7" s="27">
        <f>SUM(D8:D121)</f>
        <v>23016670000</v>
      </c>
    </row>
    <row r="8" spans="1:4" ht="15">
      <c r="A8" s="8" t="s">
        <v>11</v>
      </c>
      <c r="B8" s="15">
        <v>2617517000</v>
      </c>
      <c r="C8" s="32">
        <v>0</v>
      </c>
      <c r="D8" s="29">
        <f>+B8+C8</f>
        <v>2617517000</v>
      </c>
    </row>
    <row r="9" spans="1:4" ht="15">
      <c r="A9" s="8" t="s">
        <v>12</v>
      </c>
      <c r="B9" s="15">
        <v>1485000000</v>
      </c>
      <c r="C9" s="32">
        <v>0</v>
      </c>
      <c r="D9" s="29">
        <f aca="true" t="shared" si="0" ref="D9:D75">+B9+C9</f>
        <v>1485000000</v>
      </c>
    </row>
    <row r="10" spans="1:4" ht="15">
      <c r="A10" s="8" t="s">
        <v>13</v>
      </c>
      <c r="B10" s="15">
        <v>1266000</v>
      </c>
      <c r="C10" s="32">
        <v>0</v>
      </c>
      <c r="D10" s="29">
        <f t="shared" si="0"/>
        <v>1266000</v>
      </c>
    </row>
    <row r="11" spans="1:4" ht="15">
      <c r="A11" s="8" t="s">
        <v>14</v>
      </c>
      <c r="B11" s="15">
        <v>10055000</v>
      </c>
      <c r="C11" s="32">
        <v>0</v>
      </c>
      <c r="D11" s="29">
        <f t="shared" si="0"/>
        <v>10055000</v>
      </c>
    </row>
    <row r="12" spans="1:4" ht="15">
      <c r="A12" s="8" t="s">
        <v>15</v>
      </c>
      <c r="B12" s="15">
        <v>39219000</v>
      </c>
      <c r="C12" s="32">
        <v>0</v>
      </c>
      <c r="D12" s="29">
        <f t="shared" si="0"/>
        <v>39219000</v>
      </c>
    </row>
    <row r="13" spans="1:4" ht="15">
      <c r="A13" s="8" t="s">
        <v>16</v>
      </c>
      <c r="B13" s="15">
        <v>1000000</v>
      </c>
      <c r="C13" s="32">
        <v>0</v>
      </c>
      <c r="D13" s="29">
        <f t="shared" si="0"/>
        <v>1000000</v>
      </c>
    </row>
    <row r="14" spans="1:4" ht="15">
      <c r="A14" s="8" t="s">
        <v>17</v>
      </c>
      <c r="B14" s="15">
        <v>80764000</v>
      </c>
      <c r="C14" s="32">
        <v>0</v>
      </c>
      <c r="D14" s="29">
        <f t="shared" si="0"/>
        <v>80764000</v>
      </c>
    </row>
    <row r="15" spans="1:4" ht="15">
      <c r="A15" s="8" t="s">
        <v>18</v>
      </c>
      <c r="B15" s="15">
        <v>44026000</v>
      </c>
      <c r="C15" s="32">
        <v>0</v>
      </c>
      <c r="D15" s="29">
        <f t="shared" si="0"/>
        <v>44026000</v>
      </c>
    </row>
    <row r="16" spans="1:4" ht="15">
      <c r="A16" s="8" t="s">
        <v>19</v>
      </c>
      <c r="B16" s="15">
        <v>502000</v>
      </c>
      <c r="C16" s="32">
        <v>0</v>
      </c>
      <c r="D16" s="29">
        <f t="shared" si="0"/>
        <v>502000</v>
      </c>
    </row>
    <row r="17" spans="1:4" ht="15">
      <c r="A17" s="8" t="s">
        <v>20</v>
      </c>
      <c r="B17" s="15">
        <v>114000</v>
      </c>
      <c r="C17" s="32">
        <v>0</v>
      </c>
      <c r="D17" s="29">
        <f t="shared" si="0"/>
        <v>114000</v>
      </c>
    </row>
    <row r="18" spans="1:4" ht="15">
      <c r="A18" s="8" t="s">
        <v>21</v>
      </c>
      <c r="B18" s="15">
        <v>479000</v>
      </c>
      <c r="C18" s="32">
        <v>0</v>
      </c>
      <c r="D18" s="29">
        <f t="shared" si="0"/>
        <v>479000</v>
      </c>
    </row>
    <row r="19" spans="1:4" ht="15">
      <c r="A19" s="8" t="s">
        <v>22</v>
      </c>
      <c r="B19" s="15">
        <v>81000</v>
      </c>
      <c r="C19" s="32">
        <v>0</v>
      </c>
      <c r="D19" s="29">
        <f t="shared" si="0"/>
        <v>81000</v>
      </c>
    </row>
    <row r="20" spans="1:4" ht="15">
      <c r="A20" s="8" t="s">
        <v>23</v>
      </c>
      <c r="B20" s="15">
        <v>785000</v>
      </c>
      <c r="C20" s="32">
        <v>0</v>
      </c>
      <c r="D20" s="29">
        <f t="shared" si="0"/>
        <v>785000</v>
      </c>
    </row>
    <row r="21" spans="1:4" ht="15">
      <c r="A21" s="8" t="s">
        <v>24</v>
      </c>
      <c r="B21" s="15">
        <v>396000</v>
      </c>
      <c r="C21" s="32">
        <v>0</v>
      </c>
      <c r="D21" s="29">
        <f t="shared" si="0"/>
        <v>396000</v>
      </c>
    </row>
    <row r="22" spans="1:4" ht="15">
      <c r="A22" s="8" t="s">
        <v>25</v>
      </c>
      <c r="B22" s="15">
        <v>1627000</v>
      </c>
      <c r="C22" s="32">
        <v>0</v>
      </c>
      <c r="D22" s="29">
        <f t="shared" si="0"/>
        <v>1627000</v>
      </c>
    </row>
    <row r="23" spans="1:4" ht="15">
      <c r="A23" s="8" t="s">
        <v>26</v>
      </c>
      <c r="B23" s="15">
        <v>864000</v>
      </c>
      <c r="C23" s="32">
        <v>0</v>
      </c>
      <c r="D23" s="29">
        <f t="shared" si="0"/>
        <v>864000</v>
      </c>
    </row>
    <row r="24" spans="1:4" ht="15">
      <c r="A24" s="8" t="s">
        <v>27</v>
      </c>
      <c r="B24" s="15">
        <v>630000</v>
      </c>
      <c r="C24" s="32">
        <v>0</v>
      </c>
      <c r="D24" s="29">
        <f t="shared" si="0"/>
        <v>630000</v>
      </c>
    </row>
    <row r="25" spans="1:4" ht="15">
      <c r="A25" s="8" t="s">
        <v>28</v>
      </c>
      <c r="B25" s="15">
        <v>247000</v>
      </c>
      <c r="C25" s="32">
        <v>0</v>
      </c>
      <c r="D25" s="29">
        <f t="shared" si="0"/>
        <v>247000</v>
      </c>
    </row>
    <row r="26" spans="1:4" ht="15">
      <c r="A26" s="31" t="s">
        <v>162</v>
      </c>
      <c r="B26" s="15">
        <v>0</v>
      </c>
      <c r="C26" s="32">
        <v>5000000</v>
      </c>
      <c r="D26" s="29">
        <f t="shared" si="0"/>
        <v>5000000</v>
      </c>
    </row>
    <row r="27" spans="1:4" ht="15">
      <c r="A27" s="8" t="s">
        <v>29</v>
      </c>
      <c r="B27" s="15">
        <v>8184000</v>
      </c>
      <c r="C27" s="32">
        <v>0</v>
      </c>
      <c r="D27" s="29">
        <f t="shared" si="0"/>
        <v>8184000</v>
      </c>
    </row>
    <row r="28" spans="1:4" ht="15">
      <c r="A28" s="8" t="s">
        <v>30</v>
      </c>
      <c r="B28" s="15">
        <v>4224000</v>
      </c>
      <c r="C28" s="32">
        <v>0</v>
      </c>
      <c r="D28" s="29">
        <f t="shared" si="0"/>
        <v>4224000</v>
      </c>
    </row>
    <row r="29" spans="1:4" ht="15">
      <c r="A29" s="8" t="s">
        <v>31</v>
      </c>
      <c r="B29" s="15">
        <v>10230000</v>
      </c>
      <c r="C29" s="32">
        <v>0</v>
      </c>
      <c r="D29" s="29">
        <f t="shared" si="0"/>
        <v>10230000</v>
      </c>
    </row>
    <row r="30" spans="1:4" ht="15">
      <c r="A30" s="31" t="s">
        <v>155</v>
      </c>
      <c r="B30" s="15">
        <v>45780000</v>
      </c>
      <c r="C30" s="32">
        <v>0</v>
      </c>
      <c r="D30" s="29">
        <f t="shared" si="0"/>
        <v>45780000</v>
      </c>
    </row>
    <row r="31" spans="1:4" ht="15">
      <c r="A31" s="31" t="s">
        <v>156</v>
      </c>
      <c r="B31" s="15">
        <v>47040000</v>
      </c>
      <c r="C31" s="32">
        <v>0</v>
      </c>
      <c r="D31" s="29">
        <f t="shared" si="0"/>
        <v>47040000</v>
      </c>
    </row>
    <row r="32" spans="1:4" ht="15">
      <c r="A32" s="8" t="s">
        <v>34</v>
      </c>
      <c r="B32" s="15">
        <v>4058000</v>
      </c>
      <c r="C32" s="32">
        <v>0</v>
      </c>
      <c r="D32" s="29">
        <f t="shared" si="0"/>
        <v>4058000</v>
      </c>
    </row>
    <row r="33" spans="1:4" ht="15">
      <c r="A33" s="8" t="s">
        <v>35</v>
      </c>
      <c r="B33" s="15">
        <v>13764000</v>
      </c>
      <c r="C33" s="32">
        <v>0</v>
      </c>
      <c r="D33" s="29">
        <f t="shared" si="0"/>
        <v>13764000</v>
      </c>
    </row>
    <row r="34" spans="1:4" ht="15">
      <c r="A34" s="8" t="s">
        <v>36</v>
      </c>
      <c r="B34" s="15">
        <v>8960000</v>
      </c>
      <c r="C34" s="32">
        <v>0</v>
      </c>
      <c r="D34" s="29">
        <f t="shared" si="0"/>
        <v>8960000</v>
      </c>
    </row>
    <row r="35" spans="1:4" ht="15">
      <c r="A35" s="8" t="s">
        <v>37</v>
      </c>
      <c r="B35" s="15">
        <v>2335000</v>
      </c>
      <c r="C35" s="32">
        <v>0</v>
      </c>
      <c r="D35" s="29">
        <f t="shared" si="0"/>
        <v>2335000</v>
      </c>
    </row>
    <row r="36" spans="1:4" ht="15">
      <c r="A36" s="8" t="s">
        <v>38</v>
      </c>
      <c r="B36" s="15">
        <v>48397000</v>
      </c>
      <c r="C36" s="32">
        <v>0</v>
      </c>
      <c r="D36" s="29">
        <f t="shared" si="0"/>
        <v>48397000</v>
      </c>
    </row>
    <row r="37" spans="1:4" ht="15">
      <c r="A37" s="8" t="s">
        <v>39</v>
      </c>
      <c r="B37" s="15">
        <v>1141000</v>
      </c>
      <c r="C37" s="32">
        <v>0</v>
      </c>
      <c r="D37" s="29">
        <f t="shared" si="0"/>
        <v>1141000</v>
      </c>
    </row>
    <row r="38" spans="1:4" ht="15">
      <c r="A38" s="8" t="s">
        <v>40</v>
      </c>
      <c r="B38" s="15">
        <v>13650000</v>
      </c>
      <c r="C38" s="32">
        <v>0</v>
      </c>
      <c r="D38" s="29">
        <f t="shared" si="0"/>
        <v>13650000</v>
      </c>
    </row>
    <row r="39" spans="1:4" ht="15">
      <c r="A39" s="8" t="s">
        <v>41</v>
      </c>
      <c r="B39" s="15">
        <v>319000</v>
      </c>
      <c r="C39" s="32">
        <v>0</v>
      </c>
      <c r="D39" s="29">
        <f t="shared" si="0"/>
        <v>319000</v>
      </c>
    </row>
    <row r="40" spans="1:4" ht="15">
      <c r="A40" s="8" t="s">
        <v>42</v>
      </c>
      <c r="B40" s="15">
        <v>55467000</v>
      </c>
      <c r="C40" s="32">
        <v>0</v>
      </c>
      <c r="D40" s="29">
        <f t="shared" si="0"/>
        <v>55467000</v>
      </c>
    </row>
    <row r="41" spans="1:4" ht="15">
      <c r="A41" s="8" t="s">
        <v>43</v>
      </c>
      <c r="B41" s="15">
        <v>199000</v>
      </c>
      <c r="C41" s="32">
        <v>0</v>
      </c>
      <c r="D41" s="29">
        <f t="shared" si="0"/>
        <v>199000</v>
      </c>
    </row>
    <row r="42" spans="1:4" ht="15">
      <c r="A42" s="8" t="s">
        <v>44</v>
      </c>
      <c r="B42" s="15">
        <v>4507000</v>
      </c>
      <c r="C42" s="32">
        <v>0</v>
      </c>
      <c r="D42" s="29">
        <f t="shared" si="0"/>
        <v>4507000</v>
      </c>
    </row>
    <row r="43" spans="1:4" ht="15">
      <c r="A43" s="8" t="s">
        <v>45</v>
      </c>
      <c r="B43" s="15">
        <v>9260000</v>
      </c>
      <c r="C43" s="32">
        <v>0</v>
      </c>
      <c r="D43" s="29">
        <f t="shared" si="0"/>
        <v>9260000</v>
      </c>
    </row>
    <row r="44" spans="1:4" ht="15">
      <c r="A44" s="8" t="s">
        <v>46</v>
      </c>
      <c r="B44" s="15">
        <v>2505000</v>
      </c>
      <c r="C44" s="32">
        <v>0</v>
      </c>
      <c r="D44" s="29">
        <f t="shared" si="0"/>
        <v>2505000</v>
      </c>
    </row>
    <row r="45" spans="1:4" ht="15">
      <c r="A45" s="8" t="s">
        <v>47</v>
      </c>
      <c r="B45" s="15">
        <v>5043000</v>
      </c>
      <c r="C45" s="32">
        <v>0</v>
      </c>
      <c r="D45" s="29">
        <f t="shared" si="0"/>
        <v>5043000</v>
      </c>
    </row>
    <row r="46" spans="1:4" ht="15">
      <c r="A46" s="8" t="s">
        <v>48</v>
      </c>
      <c r="B46" s="15">
        <v>2875000</v>
      </c>
      <c r="C46" s="32">
        <v>0</v>
      </c>
      <c r="D46" s="29">
        <f t="shared" si="0"/>
        <v>2875000</v>
      </c>
    </row>
    <row r="47" spans="1:4" ht="15">
      <c r="A47" s="8" t="s">
        <v>49</v>
      </c>
      <c r="B47" s="15">
        <v>258000</v>
      </c>
      <c r="C47" s="32">
        <v>0</v>
      </c>
      <c r="D47" s="29">
        <f t="shared" si="0"/>
        <v>258000</v>
      </c>
    </row>
    <row r="48" spans="1:4" ht="15">
      <c r="A48" s="8" t="s">
        <v>50</v>
      </c>
      <c r="B48" s="15">
        <v>82433000</v>
      </c>
      <c r="C48" s="32">
        <v>0</v>
      </c>
      <c r="D48" s="29">
        <f t="shared" si="0"/>
        <v>82433000</v>
      </c>
    </row>
    <row r="49" spans="1:4" ht="15">
      <c r="A49" s="8" t="s">
        <v>51</v>
      </c>
      <c r="B49" s="15">
        <v>15630000</v>
      </c>
      <c r="C49" s="32">
        <v>0</v>
      </c>
      <c r="D49" s="29">
        <f t="shared" si="0"/>
        <v>15630000</v>
      </c>
    </row>
    <row r="50" spans="1:4" ht="15">
      <c r="A50" s="8" t="s">
        <v>52</v>
      </c>
      <c r="B50" s="15">
        <v>38000</v>
      </c>
      <c r="C50" s="32">
        <v>0</v>
      </c>
      <c r="D50" s="29">
        <f t="shared" si="0"/>
        <v>38000</v>
      </c>
    </row>
    <row r="51" spans="1:4" ht="15">
      <c r="A51" s="8" t="s">
        <v>53</v>
      </c>
      <c r="B51" s="15">
        <v>3176000</v>
      </c>
      <c r="C51" s="32">
        <v>0</v>
      </c>
      <c r="D51" s="29">
        <f t="shared" si="0"/>
        <v>3176000</v>
      </c>
    </row>
    <row r="52" spans="1:4" ht="15">
      <c r="A52" s="8" t="s">
        <v>54</v>
      </c>
      <c r="B52" s="15">
        <v>246000</v>
      </c>
      <c r="C52" s="32">
        <v>0</v>
      </c>
      <c r="D52" s="29">
        <f t="shared" si="0"/>
        <v>246000</v>
      </c>
    </row>
    <row r="53" spans="1:4" ht="15">
      <c r="A53" s="8" t="s">
        <v>55</v>
      </c>
      <c r="B53" s="15">
        <v>109000</v>
      </c>
      <c r="C53" s="32">
        <v>0</v>
      </c>
      <c r="D53" s="29">
        <f t="shared" si="0"/>
        <v>109000</v>
      </c>
    </row>
    <row r="54" spans="1:4" ht="15">
      <c r="A54" s="8" t="s">
        <v>56</v>
      </c>
      <c r="B54" s="15">
        <v>1019000</v>
      </c>
      <c r="C54" s="32">
        <v>0</v>
      </c>
      <c r="D54" s="29">
        <f t="shared" si="0"/>
        <v>1019000</v>
      </c>
    </row>
    <row r="55" spans="1:4" ht="15">
      <c r="A55" s="8" t="s">
        <v>57</v>
      </c>
      <c r="B55" s="15">
        <v>2066000</v>
      </c>
      <c r="C55" s="32">
        <v>0</v>
      </c>
      <c r="D55" s="29">
        <f t="shared" si="0"/>
        <v>2066000</v>
      </c>
    </row>
    <row r="56" spans="1:4" ht="15">
      <c r="A56" s="8" t="s">
        <v>58</v>
      </c>
      <c r="B56" s="15">
        <v>19255000</v>
      </c>
      <c r="C56" s="32">
        <v>0</v>
      </c>
      <c r="D56" s="29">
        <f t="shared" si="0"/>
        <v>19255000</v>
      </c>
    </row>
    <row r="57" spans="1:4" ht="15">
      <c r="A57" s="8" t="s">
        <v>59</v>
      </c>
      <c r="B57" s="15">
        <v>20817000</v>
      </c>
      <c r="C57" s="32">
        <v>0</v>
      </c>
      <c r="D57" s="29">
        <f t="shared" si="0"/>
        <v>20817000</v>
      </c>
    </row>
    <row r="58" spans="1:4" ht="15">
      <c r="A58" s="8" t="s">
        <v>60</v>
      </c>
      <c r="B58" s="15">
        <v>330208000</v>
      </c>
      <c r="C58" s="32">
        <v>0</v>
      </c>
      <c r="D58" s="29">
        <f t="shared" si="0"/>
        <v>330208000</v>
      </c>
    </row>
    <row r="59" spans="1:4" ht="15">
      <c r="A59" s="31" t="s">
        <v>161</v>
      </c>
      <c r="B59" s="15">
        <v>0</v>
      </c>
      <c r="C59" s="32">
        <v>45000000</v>
      </c>
      <c r="D59" s="29">
        <f t="shared" si="0"/>
        <v>45000000</v>
      </c>
    </row>
    <row r="60" spans="1:4" ht="15">
      <c r="A60" s="8" t="s">
        <v>61</v>
      </c>
      <c r="B60" s="15">
        <v>818000</v>
      </c>
      <c r="C60" s="32">
        <v>0</v>
      </c>
      <c r="D60" s="29">
        <f t="shared" si="0"/>
        <v>818000</v>
      </c>
    </row>
    <row r="61" spans="1:4" ht="15">
      <c r="A61" s="8" t="s">
        <v>62</v>
      </c>
      <c r="B61" s="15">
        <v>559000</v>
      </c>
      <c r="C61" s="32">
        <v>0</v>
      </c>
      <c r="D61" s="29">
        <f t="shared" si="0"/>
        <v>559000</v>
      </c>
    </row>
    <row r="62" spans="1:4" ht="15">
      <c r="A62" s="8" t="s">
        <v>63</v>
      </c>
      <c r="B62" s="15">
        <v>6720000</v>
      </c>
      <c r="C62" s="32">
        <v>0</v>
      </c>
      <c r="D62" s="29">
        <f t="shared" si="0"/>
        <v>6720000</v>
      </c>
    </row>
    <row r="63" spans="1:4" ht="15">
      <c r="A63" s="31" t="s">
        <v>160</v>
      </c>
      <c r="B63" s="15">
        <v>0</v>
      </c>
      <c r="C63" s="32">
        <f>179457500+86242500</f>
        <v>265700000</v>
      </c>
      <c r="D63" s="29">
        <f t="shared" si="0"/>
        <v>265700000</v>
      </c>
    </row>
    <row r="64" spans="1:4" ht="15">
      <c r="A64" s="8" t="s">
        <v>64</v>
      </c>
      <c r="B64" s="15">
        <v>358915000</v>
      </c>
      <c r="C64" s="32">
        <f>-179457500-136242500</f>
        <v>-315700000</v>
      </c>
      <c r="D64" s="29">
        <f t="shared" si="0"/>
        <v>43215000</v>
      </c>
    </row>
    <row r="65" spans="1:4" ht="15">
      <c r="A65" s="8" t="s">
        <v>65</v>
      </c>
      <c r="B65" s="15">
        <v>253991000</v>
      </c>
      <c r="C65" s="32">
        <v>0</v>
      </c>
      <c r="D65" s="29">
        <f t="shared" si="0"/>
        <v>253991000</v>
      </c>
    </row>
    <row r="66" spans="1:4" ht="15">
      <c r="A66" s="8" t="s">
        <v>66</v>
      </c>
      <c r="B66" s="15">
        <v>827000</v>
      </c>
      <c r="C66" s="32">
        <v>0</v>
      </c>
      <c r="D66" s="29">
        <f t="shared" si="0"/>
        <v>827000</v>
      </c>
    </row>
    <row r="67" spans="1:4" ht="15">
      <c r="A67" s="8" t="s">
        <v>67</v>
      </c>
      <c r="B67" s="15">
        <v>576000</v>
      </c>
      <c r="C67" s="32">
        <v>0</v>
      </c>
      <c r="D67" s="29">
        <f t="shared" si="0"/>
        <v>576000</v>
      </c>
    </row>
    <row r="68" spans="1:4" ht="15">
      <c r="A68" s="8" t="s">
        <v>68</v>
      </c>
      <c r="B68" s="15">
        <v>24000</v>
      </c>
      <c r="C68" s="32">
        <v>0</v>
      </c>
      <c r="D68" s="29">
        <f t="shared" si="0"/>
        <v>24000</v>
      </c>
    </row>
    <row r="69" spans="1:4" ht="15">
      <c r="A69" s="8" t="s">
        <v>69</v>
      </c>
      <c r="B69" s="15">
        <v>687000</v>
      </c>
      <c r="C69" s="32">
        <v>0</v>
      </c>
      <c r="D69" s="29">
        <f t="shared" si="0"/>
        <v>687000</v>
      </c>
    </row>
    <row r="70" spans="1:4" ht="15">
      <c r="A70" s="8" t="s">
        <v>70</v>
      </c>
      <c r="B70" s="15">
        <v>2605000</v>
      </c>
      <c r="C70" s="32">
        <v>0</v>
      </c>
      <c r="D70" s="29">
        <f t="shared" si="0"/>
        <v>2605000</v>
      </c>
    </row>
    <row r="71" spans="1:4" ht="15">
      <c r="A71" s="8" t="s">
        <v>71</v>
      </c>
      <c r="B71" s="15">
        <v>1368000</v>
      </c>
      <c r="C71" s="32">
        <v>0</v>
      </c>
      <c r="D71" s="29">
        <f t="shared" si="0"/>
        <v>1368000</v>
      </c>
    </row>
    <row r="72" spans="1:4" ht="15">
      <c r="A72" s="8" t="s">
        <v>72</v>
      </c>
      <c r="B72" s="15">
        <v>1515000</v>
      </c>
      <c r="C72" s="32">
        <v>0</v>
      </c>
      <c r="D72" s="29">
        <f t="shared" si="0"/>
        <v>1515000</v>
      </c>
    </row>
    <row r="73" spans="1:4" ht="15">
      <c r="A73" s="8" t="s">
        <v>73</v>
      </c>
      <c r="B73" s="15">
        <v>55000</v>
      </c>
      <c r="C73" s="32">
        <v>0</v>
      </c>
      <c r="D73" s="29">
        <f t="shared" si="0"/>
        <v>55000</v>
      </c>
    </row>
    <row r="74" spans="1:4" ht="15">
      <c r="A74" s="8" t="s">
        <v>74</v>
      </c>
      <c r="B74" s="15">
        <v>826000</v>
      </c>
      <c r="C74" s="32">
        <v>0</v>
      </c>
      <c r="D74" s="29">
        <f t="shared" si="0"/>
        <v>826000</v>
      </c>
    </row>
    <row r="75" spans="1:4" ht="15">
      <c r="A75" s="8" t="s">
        <v>75</v>
      </c>
      <c r="B75" s="15">
        <v>103000</v>
      </c>
      <c r="C75" s="32">
        <v>0</v>
      </c>
      <c r="D75" s="29">
        <f t="shared" si="0"/>
        <v>103000</v>
      </c>
    </row>
    <row r="76" spans="1:4" ht="15">
      <c r="A76" s="8" t="s">
        <v>76</v>
      </c>
      <c r="B76" s="15">
        <v>302000</v>
      </c>
      <c r="C76" s="32">
        <v>0</v>
      </c>
      <c r="D76" s="29">
        <f aca="true" t="shared" si="1" ref="D76:D139">+B76+C76</f>
        <v>302000</v>
      </c>
    </row>
    <row r="77" spans="1:4" ht="15">
      <c r="A77" s="8" t="s">
        <v>77</v>
      </c>
      <c r="B77" s="15">
        <v>4116000</v>
      </c>
      <c r="C77" s="32">
        <v>0</v>
      </c>
      <c r="D77" s="29">
        <f t="shared" si="1"/>
        <v>4116000</v>
      </c>
    </row>
    <row r="78" spans="1:4" ht="15">
      <c r="A78" s="8" t="s">
        <v>78</v>
      </c>
      <c r="B78" s="15">
        <v>345000</v>
      </c>
      <c r="C78" s="32">
        <v>0</v>
      </c>
      <c r="D78" s="29">
        <f t="shared" si="1"/>
        <v>345000</v>
      </c>
    </row>
    <row r="79" spans="1:4" ht="15">
      <c r="A79" s="8" t="s">
        <v>79</v>
      </c>
      <c r="B79" s="15">
        <v>1014000</v>
      </c>
      <c r="C79" s="32">
        <v>0</v>
      </c>
      <c r="D79" s="29">
        <f t="shared" si="1"/>
        <v>1014000</v>
      </c>
    </row>
    <row r="80" spans="1:4" ht="15">
      <c r="A80" s="8" t="s">
        <v>80</v>
      </c>
      <c r="B80" s="15">
        <v>403969000</v>
      </c>
      <c r="C80" s="32">
        <v>0</v>
      </c>
      <c r="D80" s="29">
        <f t="shared" si="1"/>
        <v>403969000</v>
      </c>
    </row>
    <row r="81" spans="1:4" ht="15">
      <c r="A81" s="8" t="s">
        <v>81</v>
      </c>
      <c r="B81" s="15">
        <v>13048000</v>
      </c>
      <c r="C81" s="32">
        <v>0</v>
      </c>
      <c r="D81" s="29">
        <f t="shared" si="1"/>
        <v>13048000</v>
      </c>
    </row>
    <row r="82" spans="1:4" ht="15">
      <c r="A82" s="8" t="s">
        <v>82</v>
      </c>
      <c r="B82" s="15">
        <v>3000000</v>
      </c>
      <c r="C82" s="32">
        <v>0</v>
      </c>
      <c r="D82" s="29">
        <f t="shared" si="1"/>
        <v>3000000</v>
      </c>
    </row>
    <row r="83" spans="1:4" ht="15">
      <c r="A83" s="8" t="s">
        <v>83</v>
      </c>
      <c r="B83" s="15">
        <v>3000000</v>
      </c>
      <c r="C83" s="32">
        <v>0</v>
      </c>
      <c r="D83" s="29">
        <f t="shared" si="1"/>
        <v>3000000</v>
      </c>
    </row>
    <row r="84" spans="1:4" ht="15">
      <c r="A84" s="8" t="s">
        <v>84</v>
      </c>
      <c r="B84" s="15">
        <v>100524000</v>
      </c>
      <c r="C84" s="32">
        <v>0</v>
      </c>
      <c r="D84" s="29">
        <f t="shared" si="1"/>
        <v>100524000</v>
      </c>
    </row>
    <row r="85" spans="1:4" ht="15">
      <c r="A85" s="8" t="s">
        <v>85</v>
      </c>
      <c r="B85" s="15">
        <v>218809000</v>
      </c>
      <c r="C85" s="32">
        <f>50000000+114550000</f>
        <v>164550000</v>
      </c>
      <c r="D85" s="29">
        <f t="shared" si="1"/>
        <v>383359000</v>
      </c>
    </row>
    <row r="86" spans="1:4" ht="15">
      <c r="A86" s="8" t="s">
        <v>86</v>
      </c>
      <c r="B86" s="15">
        <v>700000</v>
      </c>
      <c r="C86" s="32">
        <v>0</v>
      </c>
      <c r="D86" s="29">
        <f t="shared" si="1"/>
        <v>700000</v>
      </c>
    </row>
    <row r="87" spans="1:4" ht="15">
      <c r="A87" s="8" t="s">
        <v>87</v>
      </c>
      <c r="B87" s="15">
        <v>2214000</v>
      </c>
      <c r="C87" s="32">
        <v>0</v>
      </c>
      <c r="D87" s="29">
        <f t="shared" si="1"/>
        <v>2214000</v>
      </c>
    </row>
    <row r="88" spans="1:4" ht="15">
      <c r="A88" s="8" t="s">
        <v>88</v>
      </c>
      <c r="B88" s="15">
        <v>400000</v>
      </c>
      <c r="C88" s="32">
        <v>0</v>
      </c>
      <c r="D88" s="29">
        <f t="shared" si="1"/>
        <v>400000</v>
      </c>
    </row>
    <row r="89" spans="1:4" ht="15">
      <c r="A89" s="8" t="s">
        <v>89</v>
      </c>
      <c r="B89" s="15">
        <v>3600000</v>
      </c>
      <c r="C89" s="32">
        <v>0</v>
      </c>
      <c r="D89" s="29">
        <f t="shared" si="1"/>
        <v>3600000</v>
      </c>
    </row>
    <row r="90" spans="1:4" ht="15">
      <c r="A90" s="8" t="s">
        <v>90</v>
      </c>
      <c r="B90" s="15">
        <v>410005000</v>
      </c>
      <c r="C90" s="32">
        <v>-50000000</v>
      </c>
      <c r="D90" s="29">
        <f t="shared" si="1"/>
        <v>360005000</v>
      </c>
    </row>
    <row r="91" spans="1:4" ht="15">
      <c r="A91" s="8" t="s">
        <v>91</v>
      </c>
      <c r="B91" s="15">
        <v>16279200</v>
      </c>
      <c r="C91" s="32">
        <v>0</v>
      </c>
      <c r="D91" s="29">
        <f t="shared" si="1"/>
        <v>16279200</v>
      </c>
    </row>
    <row r="92" spans="1:4" ht="15">
      <c r="A92" s="8" t="s">
        <v>92</v>
      </c>
      <c r="B92" s="15">
        <v>25276000</v>
      </c>
      <c r="C92" s="32">
        <v>0</v>
      </c>
      <c r="D92" s="29">
        <f t="shared" si="1"/>
        <v>25276000</v>
      </c>
    </row>
    <row r="93" spans="1:4" ht="15">
      <c r="A93" s="8" t="s">
        <v>93</v>
      </c>
      <c r="B93" s="15">
        <v>1432435528</v>
      </c>
      <c r="C93" s="32">
        <v>0</v>
      </c>
      <c r="D93" s="29">
        <f t="shared" si="1"/>
        <v>1432435528</v>
      </c>
    </row>
    <row r="94" spans="1:4" ht="15">
      <c r="A94" s="8" t="s">
        <v>94</v>
      </c>
      <c r="B94" s="15">
        <v>1543614852</v>
      </c>
      <c r="C94" s="32">
        <v>7100000</v>
      </c>
      <c r="D94" s="29">
        <f t="shared" si="1"/>
        <v>1550714852</v>
      </c>
    </row>
    <row r="95" spans="1:4" ht="15">
      <c r="A95" s="8" t="s">
        <v>95</v>
      </c>
      <c r="B95" s="15">
        <v>11037000</v>
      </c>
      <c r="C95" s="32">
        <v>0</v>
      </c>
      <c r="D95" s="29">
        <f t="shared" si="1"/>
        <v>11037000</v>
      </c>
    </row>
    <row r="96" spans="1:4" ht="15">
      <c r="A96" s="8" t="s">
        <v>96</v>
      </c>
      <c r="B96" s="15">
        <v>160000000</v>
      </c>
      <c r="C96" s="32">
        <v>0</v>
      </c>
      <c r="D96" s="29">
        <f t="shared" si="1"/>
        <v>160000000</v>
      </c>
    </row>
    <row r="97" spans="1:4" ht="15">
      <c r="A97" s="8" t="s">
        <v>97</v>
      </c>
      <c r="B97" s="15">
        <v>26531000</v>
      </c>
      <c r="C97" s="32">
        <v>0</v>
      </c>
      <c r="D97" s="29">
        <f t="shared" si="1"/>
        <v>26531000</v>
      </c>
    </row>
    <row r="98" spans="1:4" ht="15">
      <c r="A98" s="8" t="s">
        <v>98</v>
      </c>
      <c r="B98" s="15">
        <v>20000000</v>
      </c>
      <c r="C98" s="32">
        <v>0</v>
      </c>
      <c r="D98" s="29">
        <f t="shared" si="1"/>
        <v>20000000</v>
      </c>
    </row>
    <row r="99" spans="1:4" ht="15">
      <c r="A99" s="8" t="s">
        <v>99</v>
      </c>
      <c r="B99" s="15">
        <v>97953000</v>
      </c>
      <c r="C99" s="32">
        <v>0</v>
      </c>
      <c r="D99" s="29">
        <f t="shared" si="1"/>
        <v>97953000</v>
      </c>
    </row>
    <row r="100" spans="1:4" ht="15">
      <c r="A100" s="8" t="s">
        <v>100</v>
      </c>
      <c r="B100" s="15">
        <v>360000000</v>
      </c>
      <c r="C100" s="32">
        <v>0</v>
      </c>
      <c r="D100" s="29">
        <f t="shared" si="1"/>
        <v>360000000</v>
      </c>
    </row>
    <row r="101" spans="1:4" ht="15">
      <c r="A101" s="8" t="s">
        <v>101</v>
      </c>
      <c r="B101" s="15">
        <v>93800000</v>
      </c>
      <c r="C101" s="32">
        <v>0</v>
      </c>
      <c r="D101" s="29">
        <f t="shared" si="1"/>
        <v>93800000</v>
      </c>
    </row>
    <row r="102" spans="1:4" ht="15">
      <c r="A102" s="8" t="s">
        <v>102</v>
      </c>
      <c r="B102" s="15">
        <v>378550000</v>
      </c>
      <c r="C102" s="32">
        <v>0</v>
      </c>
      <c r="D102" s="29">
        <f t="shared" si="1"/>
        <v>378550000</v>
      </c>
    </row>
    <row r="103" spans="1:4" ht="15">
      <c r="A103" s="8" t="s">
        <v>103</v>
      </c>
      <c r="B103" s="15">
        <v>22500000</v>
      </c>
      <c r="C103" s="32">
        <v>-20000000</v>
      </c>
      <c r="D103" s="29">
        <f t="shared" si="1"/>
        <v>2500000</v>
      </c>
    </row>
    <row r="104" spans="1:4" ht="15">
      <c r="A104" s="8" t="s">
        <v>104</v>
      </c>
      <c r="B104" s="15">
        <v>5760000</v>
      </c>
      <c r="C104" s="32">
        <v>0</v>
      </c>
      <c r="D104" s="29">
        <f t="shared" si="1"/>
        <v>5760000</v>
      </c>
    </row>
    <row r="105" spans="1:4" ht="15">
      <c r="A105" s="8" t="s">
        <v>105</v>
      </c>
      <c r="B105" s="15">
        <v>3037371329</v>
      </c>
      <c r="C105" s="32">
        <v>0</v>
      </c>
      <c r="D105" s="29">
        <f t="shared" si="1"/>
        <v>3037371329</v>
      </c>
    </row>
    <row r="106" spans="1:4" ht="15">
      <c r="A106" s="8" t="s">
        <v>106</v>
      </c>
      <c r="B106" s="15">
        <v>2569211091</v>
      </c>
      <c r="C106" s="32">
        <v>0</v>
      </c>
      <c r="D106" s="29">
        <f t="shared" si="1"/>
        <v>2569211091</v>
      </c>
    </row>
    <row r="107" spans="1:4" ht="15">
      <c r="A107" s="8" t="s">
        <v>107</v>
      </c>
      <c r="B107" s="15">
        <v>22355000</v>
      </c>
      <c r="C107" s="32">
        <v>0</v>
      </c>
      <c r="D107" s="29">
        <f t="shared" si="1"/>
        <v>22355000</v>
      </c>
    </row>
    <row r="108" spans="1:4" ht="15">
      <c r="A108" s="8" t="s">
        <v>108</v>
      </c>
      <c r="B108" s="15">
        <v>14678000</v>
      </c>
      <c r="C108" s="32">
        <v>0</v>
      </c>
      <c r="D108" s="29">
        <f t="shared" si="1"/>
        <v>14678000</v>
      </c>
    </row>
    <row r="109" spans="1:4" ht="15">
      <c r="A109" s="8" t="s">
        <v>109</v>
      </c>
      <c r="B109" s="15">
        <v>1771000000</v>
      </c>
      <c r="C109" s="32">
        <v>0</v>
      </c>
      <c r="D109" s="29">
        <f t="shared" si="1"/>
        <v>1771000000</v>
      </c>
    </row>
    <row r="110" spans="1:4" ht="15">
      <c r="A110" s="8" t="s">
        <v>110</v>
      </c>
      <c r="B110" s="15">
        <v>9900000</v>
      </c>
      <c r="C110" s="32">
        <v>20000000</v>
      </c>
      <c r="D110" s="29">
        <f t="shared" si="1"/>
        <v>29900000</v>
      </c>
    </row>
    <row r="111" spans="1:4" ht="15">
      <c r="A111" s="8" t="s">
        <v>111</v>
      </c>
      <c r="B111" s="15">
        <v>120000000</v>
      </c>
      <c r="C111" s="32">
        <v>0</v>
      </c>
      <c r="D111" s="29">
        <f t="shared" si="1"/>
        <v>120000000</v>
      </c>
    </row>
    <row r="112" spans="1:4" ht="15">
      <c r="A112" s="8" t="s">
        <v>112</v>
      </c>
      <c r="B112" s="15">
        <v>1503959000</v>
      </c>
      <c r="C112" s="32">
        <v>0</v>
      </c>
      <c r="D112" s="29">
        <f t="shared" si="1"/>
        <v>1503959000</v>
      </c>
    </row>
    <row r="113" spans="1:4" ht="15">
      <c r="A113" s="8" t="s">
        <v>113</v>
      </c>
      <c r="B113" s="15">
        <v>200000000</v>
      </c>
      <c r="C113" s="32">
        <v>0</v>
      </c>
      <c r="D113" s="29">
        <f t="shared" si="1"/>
        <v>200000000</v>
      </c>
    </row>
    <row r="114" spans="1:4" ht="15">
      <c r="A114" s="8" t="s">
        <v>114</v>
      </c>
      <c r="B114" s="15">
        <v>40654000</v>
      </c>
      <c r="C114" s="32">
        <v>0</v>
      </c>
      <c r="D114" s="29">
        <f t="shared" si="1"/>
        <v>40654000</v>
      </c>
    </row>
    <row r="115" spans="1:4" ht="15">
      <c r="A115" s="8" t="s">
        <v>115</v>
      </c>
      <c r="B115" s="15">
        <v>80000000</v>
      </c>
      <c r="C115" s="32">
        <v>0</v>
      </c>
      <c r="D115" s="29">
        <f t="shared" si="1"/>
        <v>80000000</v>
      </c>
    </row>
    <row r="116" spans="1:4" ht="15">
      <c r="A116" s="8" t="s">
        <v>116</v>
      </c>
      <c r="B116" s="15">
        <v>164691000</v>
      </c>
      <c r="C116" s="32">
        <v>0</v>
      </c>
      <c r="D116" s="29">
        <f t="shared" si="1"/>
        <v>164691000</v>
      </c>
    </row>
    <row r="117" spans="1:4" ht="15">
      <c r="A117" s="8" t="s">
        <v>117</v>
      </c>
      <c r="B117" s="15">
        <v>648150000</v>
      </c>
      <c r="C117" s="32">
        <v>-61650000</v>
      </c>
      <c r="D117" s="29">
        <f t="shared" si="1"/>
        <v>586500000</v>
      </c>
    </row>
    <row r="118" spans="1:4" ht="15">
      <c r="A118" s="8" t="s">
        <v>118</v>
      </c>
      <c r="B118" s="15">
        <v>349623000</v>
      </c>
      <c r="C118" s="28">
        <v>0</v>
      </c>
      <c r="D118" s="29">
        <f t="shared" si="1"/>
        <v>349623000</v>
      </c>
    </row>
    <row r="119" spans="1:4" ht="15">
      <c r="A119" s="8" t="s">
        <v>119</v>
      </c>
      <c r="B119" s="15">
        <v>348289000</v>
      </c>
      <c r="C119" s="28">
        <v>0</v>
      </c>
      <c r="D119" s="29">
        <f t="shared" si="1"/>
        <v>348289000</v>
      </c>
    </row>
    <row r="120" spans="1:4" ht="15">
      <c r="A120" s="8" t="s">
        <v>120</v>
      </c>
      <c r="B120" s="15">
        <v>492000000</v>
      </c>
      <c r="C120" s="28">
        <v>-60000000</v>
      </c>
      <c r="D120" s="29">
        <f t="shared" si="1"/>
        <v>432000000</v>
      </c>
    </row>
    <row r="121" spans="1:4" ht="15">
      <c r="A121" s="8" t="s">
        <v>121</v>
      </c>
      <c r="B121" s="15">
        <v>608652000</v>
      </c>
      <c r="C121" s="28">
        <v>0</v>
      </c>
      <c r="D121" s="29">
        <f t="shared" si="1"/>
        <v>608652000</v>
      </c>
    </row>
    <row r="122" spans="1:4" s="2" customFormat="1" ht="15">
      <c r="A122" s="9" t="s">
        <v>122</v>
      </c>
      <c r="B122" s="34">
        <f>SUM(B123:B148)</f>
        <v>3104756381000</v>
      </c>
      <c r="C122" s="34">
        <f>SUM(C123:C148)</f>
        <v>0</v>
      </c>
      <c r="D122" s="34">
        <f>SUM(D123:D148)</f>
        <v>3104756381000</v>
      </c>
    </row>
    <row r="123" spans="1:4" ht="15">
      <c r="A123" s="8" t="s">
        <v>123</v>
      </c>
      <c r="B123" s="15">
        <v>328187499000</v>
      </c>
      <c r="C123" s="28">
        <v>0</v>
      </c>
      <c r="D123" s="29">
        <f t="shared" si="1"/>
        <v>328187499000</v>
      </c>
    </row>
    <row r="124" spans="1:4" ht="15">
      <c r="A124" s="8" t="s">
        <v>124</v>
      </c>
      <c r="B124" s="15">
        <v>2757193000</v>
      </c>
      <c r="C124" s="28">
        <v>0</v>
      </c>
      <c r="D124" s="29">
        <f t="shared" si="1"/>
        <v>2757193000</v>
      </c>
    </row>
    <row r="125" spans="1:4" ht="15">
      <c r="A125" s="8" t="s">
        <v>125</v>
      </c>
      <c r="B125" s="15">
        <v>16832087000</v>
      </c>
      <c r="C125" s="28">
        <v>0</v>
      </c>
      <c r="D125" s="29">
        <f t="shared" si="1"/>
        <v>16832087000</v>
      </c>
    </row>
    <row r="126" spans="1:4" ht="15">
      <c r="A126" s="8" t="s">
        <v>126</v>
      </c>
      <c r="B126" s="15">
        <v>146678760000</v>
      </c>
      <c r="C126" s="28">
        <v>0</v>
      </c>
      <c r="D126" s="29">
        <f t="shared" si="1"/>
        <v>146678760000</v>
      </c>
    </row>
    <row r="127" spans="1:4" ht="15">
      <c r="A127" s="8" t="s">
        <v>127</v>
      </c>
      <c r="B127" s="15">
        <v>1430000000</v>
      </c>
      <c r="C127" s="28">
        <v>0</v>
      </c>
      <c r="D127" s="29">
        <f t="shared" si="1"/>
        <v>1430000000</v>
      </c>
    </row>
    <row r="128" spans="1:4" ht="15">
      <c r="A128" s="8" t="s">
        <v>128</v>
      </c>
      <c r="B128" s="15">
        <v>1588636000</v>
      </c>
      <c r="C128" s="28">
        <v>0</v>
      </c>
      <c r="D128" s="29">
        <f t="shared" si="1"/>
        <v>1588636000</v>
      </c>
    </row>
    <row r="129" spans="1:4" ht="15">
      <c r="A129" s="8" t="s">
        <v>129</v>
      </c>
      <c r="B129" s="15">
        <v>2778286000</v>
      </c>
      <c r="C129" s="28">
        <v>0</v>
      </c>
      <c r="D129" s="29">
        <f t="shared" si="1"/>
        <v>2778286000</v>
      </c>
    </row>
    <row r="130" spans="1:4" ht="15">
      <c r="A130" s="8" t="s">
        <v>130</v>
      </c>
      <c r="B130" s="15">
        <v>1419776000</v>
      </c>
      <c r="C130" s="28">
        <v>0</v>
      </c>
      <c r="D130" s="29">
        <f t="shared" si="1"/>
        <v>1419776000</v>
      </c>
    </row>
    <row r="131" spans="1:4" ht="15">
      <c r="A131" s="8" t="s">
        <v>131</v>
      </c>
      <c r="B131" s="15">
        <v>14273944000</v>
      </c>
      <c r="C131" s="28">
        <v>0</v>
      </c>
      <c r="D131" s="29">
        <f t="shared" si="1"/>
        <v>14273944000</v>
      </c>
    </row>
    <row r="132" spans="1:4" ht="15">
      <c r="A132" s="8" t="s">
        <v>132</v>
      </c>
      <c r="B132" s="15">
        <v>1528961000</v>
      </c>
      <c r="C132" s="28">
        <v>0</v>
      </c>
      <c r="D132" s="29">
        <f t="shared" si="1"/>
        <v>1528961000</v>
      </c>
    </row>
    <row r="133" spans="1:4" ht="15">
      <c r="A133" s="8" t="s">
        <v>133</v>
      </c>
      <c r="B133" s="15">
        <v>18000000</v>
      </c>
      <c r="C133" s="28">
        <v>0</v>
      </c>
      <c r="D133" s="29">
        <f t="shared" si="1"/>
        <v>18000000</v>
      </c>
    </row>
    <row r="134" spans="1:4" ht="15">
      <c r="A134" s="8" t="s">
        <v>134</v>
      </c>
      <c r="B134" s="15">
        <v>7419008000</v>
      </c>
      <c r="C134" s="28">
        <v>0</v>
      </c>
      <c r="D134" s="29">
        <f t="shared" si="1"/>
        <v>7419008000</v>
      </c>
    </row>
    <row r="135" spans="1:4" ht="15">
      <c r="A135" s="8" t="s">
        <v>135</v>
      </c>
      <c r="B135" s="15">
        <v>35727366000</v>
      </c>
      <c r="C135" s="28">
        <v>0</v>
      </c>
      <c r="D135" s="29">
        <f t="shared" si="1"/>
        <v>35727366000</v>
      </c>
    </row>
    <row r="136" spans="1:4" ht="15">
      <c r="A136" s="8" t="s">
        <v>136</v>
      </c>
      <c r="B136" s="15">
        <v>18102727000</v>
      </c>
      <c r="C136" s="28">
        <v>0</v>
      </c>
      <c r="D136" s="29">
        <f t="shared" si="1"/>
        <v>18102727000</v>
      </c>
    </row>
    <row r="137" spans="1:4" ht="15">
      <c r="A137" s="8" t="s">
        <v>137</v>
      </c>
      <c r="B137" s="15">
        <v>1910624000</v>
      </c>
      <c r="C137" s="28">
        <v>0</v>
      </c>
      <c r="D137" s="29">
        <f t="shared" si="1"/>
        <v>1910624000</v>
      </c>
    </row>
    <row r="138" spans="1:4" ht="15">
      <c r="A138" s="8" t="s">
        <v>138</v>
      </c>
      <c r="B138" s="15">
        <v>30000000</v>
      </c>
      <c r="C138" s="28">
        <v>0</v>
      </c>
      <c r="D138" s="29">
        <f t="shared" si="1"/>
        <v>30000000</v>
      </c>
    </row>
    <row r="139" spans="1:4" ht="15">
      <c r="A139" s="8" t="s">
        <v>139</v>
      </c>
      <c r="B139" s="15">
        <v>894626454</v>
      </c>
      <c r="C139" s="25">
        <v>0</v>
      </c>
      <c r="D139" s="29">
        <f t="shared" si="1"/>
        <v>894626454</v>
      </c>
    </row>
    <row r="140" spans="1:4" ht="15">
      <c r="A140" s="8" t="s">
        <v>140</v>
      </c>
      <c r="B140" s="15">
        <v>510743000</v>
      </c>
      <c r="C140" s="25">
        <v>0</v>
      </c>
      <c r="D140" s="29">
        <f aca="true" t="shared" si="2" ref="D140:D148">+B140+C140</f>
        <v>510743000</v>
      </c>
    </row>
    <row r="141" spans="1:4" ht="15">
      <c r="A141" s="8" t="s">
        <v>141</v>
      </c>
      <c r="B141" s="15">
        <v>1212810000</v>
      </c>
      <c r="C141" s="25">
        <v>0</v>
      </c>
      <c r="D141" s="29">
        <f t="shared" si="2"/>
        <v>1212810000</v>
      </c>
    </row>
    <row r="142" spans="1:4" ht="15">
      <c r="A142" s="8" t="s">
        <v>142</v>
      </c>
      <c r="B142" s="15">
        <v>5734905000</v>
      </c>
      <c r="C142" s="25">
        <v>0</v>
      </c>
      <c r="D142" s="29">
        <f t="shared" si="2"/>
        <v>5734905000</v>
      </c>
    </row>
    <row r="143" spans="1:4" ht="15">
      <c r="A143" s="8" t="s">
        <v>143</v>
      </c>
      <c r="B143" s="15">
        <v>1648000000</v>
      </c>
      <c r="C143" s="25">
        <v>0</v>
      </c>
      <c r="D143" s="29">
        <f t="shared" si="2"/>
        <v>1648000000</v>
      </c>
    </row>
    <row r="144" spans="1:4" ht="15">
      <c r="A144" s="8" t="s">
        <v>144</v>
      </c>
      <c r="B144" s="15">
        <v>2448477157546</v>
      </c>
      <c r="C144" s="25">
        <v>0</v>
      </c>
      <c r="D144" s="29">
        <f t="shared" si="2"/>
        <v>2448477157546</v>
      </c>
    </row>
    <row r="145" spans="1:4" ht="15">
      <c r="A145" s="8" t="s">
        <v>145</v>
      </c>
      <c r="B145" s="15">
        <v>54939316000</v>
      </c>
      <c r="C145" s="28">
        <v>0</v>
      </c>
      <c r="D145" s="29">
        <f t="shared" si="2"/>
        <v>54939316000</v>
      </c>
    </row>
    <row r="146" spans="1:4" ht="15">
      <c r="A146" s="8" t="s">
        <v>146</v>
      </c>
      <c r="B146" s="15">
        <v>3236948000</v>
      </c>
      <c r="C146" s="28">
        <v>0</v>
      </c>
      <c r="D146" s="29">
        <f t="shared" si="2"/>
        <v>3236948000</v>
      </c>
    </row>
    <row r="147" spans="1:4" ht="15">
      <c r="A147" s="8" t="s">
        <v>147</v>
      </c>
      <c r="B147" s="15">
        <v>7419008000</v>
      </c>
      <c r="C147" s="28">
        <v>0</v>
      </c>
      <c r="D147" s="29">
        <f t="shared" si="2"/>
        <v>7419008000</v>
      </c>
    </row>
    <row r="148" spans="1:4" ht="15">
      <c r="A148" s="7" t="s">
        <v>163</v>
      </c>
      <c r="B148" s="6">
        <v>0</v>
      </c>
      <c r="C148" s="35">
        <v>0</v>
      </c>
      <c r="D148" s="1">
        <f t="shared" si="2"/>
        <v>0</v>
      </c>
    </row>
    <row r="151" spans="1:4" ht="56.25" customHeight="1">
      <c r="A151" s="182"/>
      <c r="B151" s="182"/>
      <c r="C151" s="182"/>
      <c r="D151" s="182"/>
    </row>
    <row r="152" ht="15">
      <c r="A152" s="36"/>
    </row>
  </sheetData>
  <sheetProtection/>
  <autoFilter ref="A4:E148"/>
  <mergeCells count="4">
    <mergeCell ref="A1:D1"/>
    <mergeCell ref="A2:D2"/>
    <mergeCell ref="A3:D3"/>
    <mergeCell ref="A151:D151"/>
  </mergeCells>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F197"/>
  <sheetViews>
    <sheetView showGridLines="0" zoomScalePageLayoutView="0" workbookViewId="0" topLeftCell="A1">
      <selection activeCell="F1" sqref="F1"/>
    </sheetView>
  </sheetViews>
  <sheetFormatPr defaultColWidth="11.421875" defaultRowHeight="15"/>
  <cols>
    <col min="1" max="1" width="4.28125" style="102" bestFit="1" customWidth="1"/>
    <col min="2" max="2" width="71.140625" style="36" bestFit="1" customWidth="1"/>
    <col min="3" max="3" width="20.421875" style="100" bestFit="1" customWidth="1"/>
    <col min="4" max="4" width="16.8515625" style="101" customWidth="1"/>
    <col min="5" max="5" width="20.421875" style="101" bestFit="1" customWidth="1"/>
    <col min="6" max="16384" width="11.421875" style="36" customWidth="1"/>
  </cols>
  <sheetData>
    <row r="1" spans="2:5" s="91" customFormat="1" ht="30" customHeight="1">
      <c r="B1" s="183" t="s">
        <v>7</v>
      </c>
      <c r="C1" s="183"/>
      <c r="D1" s="183"/>
      <c r="E1" s="183"/>
    </row>
    <row r="2" spans="2:5" s="91" customFormat="1" ht="26.25">
      <c r="B2" s="184" t="s">
        <v>6</v>
      </c>
      <c r="C2" s="184"/>
      <c r="D2" s="184"/>
      <c r="E2" s="184"/>
    </row>
    <row r="3" spans="2:5" s="91" customFormat="1" ht="26.25">
      <c r="B3" s="185" t="s">
        <v>459</v>
      </c>
      <c r="C3" s="185"/>
      <c r="D3" s="185"/>
      <c r="E3" s="185"/>
    </row>
    <row r="4" spans="2:5" ht="30" customHeight="1">
      <c r="B4" s="3" t="s">
        <v>0</v>
      </c>
      <c r="C4" s="17" t="s">
        <v>1</v>
      </c>
      <c r="D4" s="4" t="s">
        <v>2</v>
      </c>
      <c r="E4" s="4" t="s">
        <v>3</v>
      </c>
    </row>
    <row r="5" spans="2:5" ht="15">
      <c r="B5" s="92" t="s">
        <v>4</v>
      </c>
      <c r="C5" s="93">
        <f>+C6</f>
        <v>3127773051000</v>
      </c>
      <c r="D5" s="93">
        <f>+D6</f>
        <v>0</v>
      </c>
      <c r="E5" s="93">
        <f>+E6</f>
        <v>3127773051000</v>
      </c>
    </row>
    <row r="6" spans="2:5" ht="15">
      <c r="B6" s="92" t="s">
        <v>5</v>
      </c>
      <c r="C6" s="93">
        <f>+C7+C122</f>
        <v>3127773051000</v>
      </c>
      <c r="D6" s="93">
        <f>+D7+D122</f>
        <v>0</v>
      </c>
      <c r="E6" s="93">
        <f>+E7+E122</f>
        <v>3127773051000</v>
      </c>
    </row>
    <row r="7" spans="2:5" s="91" customFormat="1" ht="15">
      <c r="B7" s="92" t="s">
        <v>10</v>
      </c>
      <c r="C7" s="93">
        <f>SUM(C8:C121)</f>
        <v>23016670000</v>
      </c>
      <c r="D7" s="93">
        <f>SUM(D8:D121)</f>
        <v>0</v>
      </c>
      <c r="E7" s="93">
        <f>SUM(E8:E121)</f>
        <v>23016670000</v>
      </c>
    </row>
    <row r="8" spans="2:5" ht="15">
      <c r="B8" s="94" t="s">
        <v>11</v>
      </c>
      <c r="C8" s="95">
        <v>2617517000</v>
      </c>
      <c r="D8" s="32">
        <v>0</v>
      </c>
      <c r="E8" s="96">
        <f>+C8+D8</f>
        <v>2617517000</v>
      </c>
    </row>
    <row r="9" spans="2:5" ht="15">
      <c r="B9" s="94" t="s">
        <v>12</v>
      </c>
      <c r="C9" s="95">
        <v>1485000000</v>
      </c>
      <c r="D9" s="32">
        <v>0</v>
      </c>
      <c r="E9" s="96">
        <f aca="true" t="shared" si="0" ref="E9:E75">+C9+D9</f>
        <v>1485000000</v>
      </c>
    </row>
    <row r="10" spans="2:5" ht="15">
      <c r="B10" s="94" t="s">
        <v>13</v>
      </c>
      <c r="C10" s="95">
        <v>1266000</v>
      </c>
      <c r="D10" s="32">
        <v>0</v>
      </c>
      <c r="E10" s="96">
        <f t="shared" si="0"/>
        <v>1266000</v>
      </c>
    </row>
    <row r="11" spans="2:5" ht="15">
      <c r="B11" s="94" t="s">
        <v>14</v>
      </c>
      <c r="C11" s="95">
        <v>10055000</v>
      </c>
      <c r="D11" s="32">
        <v>0</v>
      </c>
      <c r="E11" s="96">
        <f t="shared" si="0"/>
        <v>10055000</v>
      </c>
    </row>
    <row r="12" spans="2:5" ht="15">
      <c r="B12" s="94" t="s">
        <v>15</v>
      </c>
      <c r="C12" s="95">
        <v>39219000</v>
      </c>
      <c r="D12" s="32">
        <v>0</v>
      </c>
      <c r="E12" s="96">
        <f t="shared" si="0"/>
        <v>39219000</v>
      </c>
    </row>
    <row r="13" spans="2:5" ht="15">
      <c r="B13" s="94" t="s">
        <v>16</v>
      </c>
      <c r="C13" s="95">
        <v>1000000</v>
      </c>
      <c r="D13" s="32">
        <v>0</v>
      </c>
      <c r="E13" s="96">
        <f t="shared" si="0"/>
        <v>1000000</v>
      </c>
    </row>
    <row r="14" spans="2:5" ht="15">
      <c r="B14" s="94" t="s">
        <v>17</v>
      </c>
      <c r="C14" s="95">
        <v>80764000</v>
      </c>
      <c r="D14" s="32">
        <v>0</v>
      </c>
      <c r="E14" s="96">
        <f t="shared" si="0"/>
        <v>80764000</v>
      </c>
    </row>
    <row r="15" spans="2:5" ht="15">
      <c r="B15" s="94" t="s">
        <v>18</v>
      </c>
      <c r="C15" s="95">
        <v>44026000</v>
      </c>
      <c r="D15" s="32">
        <v>0</v>
      </c>
      <c r="E15" s="96">
        <f t="shared" si="0"/>
        <v>44026000</v>
      </c>
    </row>
    <row r="16" spans="2:5" ht="15">
      <c r="B16" s="94" t="s">
        <v>19</v>
      </c>
      <c r="C16" s="95">
        <v>502000</v>
      </c>
      <c r="D16" s="32">
        <v>0</v>
      </c>
      <c r="E16" s="96">
        <f t="shared" si="0"/>
        <v>502000</v>
      </c>
    </row>
    <row r="17" spans="2:5" ht="15">
      <c r="B17" s="94" t="s">
        <v>20</v>
      </c>
      <c r="C17" s="95">
        <v>114000</v>
      </c>
      <c r="D17" s="32">
        <v>0</v>
      </c>
      <c r="E17" s="96">
        <f t="shared" si="0"/>
        <v>114000</v>
      </c>
    </row>
    <row r="18" spans="2:5" ht="15">
      <c r="B18" s="94" t="s">
        <v>21</v>
      </c>
      <c r="C18" s="95">
        <v>479000</v>
      </c>
      <c r="D18" s="32">
        <v>0</v>
      </c>
      <c r="E18" s="96">
        <f t="shared" si="0"/>
        <v>479000</v>
      </c>
    </row>
    <row r="19" spans="2:5" ht="15">
      <c r="B19" s="94" t="s">
        <v>22</v>
      </c>
      <c r="C19" s="95">
        <v>81000</v>
      </c>
      <c r="D19" s="32">
        <v>0</v>
      </c>
      <c r="E19" s="96">
        <f t="shared" si="0"/>
        <v>81000</v>
      </c>
    </row>
    <row r="20" spans="2:5" ht="15">
      <c r="B20" s="94" t="s">
        <v>23</v>
      </c>
      <c r="C20" s="95">
        <v>785000</v>
      </c>
      <c r="D20" s="32">
        <v>0</v>
      </c>
      <c r="E20" s="96">
        <f t="shared" si="0"/>
        <v>785000</v>
      </c>
    </row>
    <row r="21" spans="2:5" ht="15">
      <c r="B21" s="94" t="s">
        <v>24</v>
      </c>
      <c r="C21" s="95">
        <v>396000</v>
      </c>
      <c r="D21" s="32">
        <v>0</v>
      </c>
      <c r="E21" s="96">
        <f t="shared" si="0"/>
        <v>396000</v>
      </c>
    </row>
    <row r="22" spans="2:5" ht="15">
      <c r="B22" s="94" t="s">
        <v>25</v>
      </c>
      <c r="C22" s="95">
        <v>1627000</v>
      </c>
      <c r="D22" s="32">
        <v>0</v>
      </c>
      <c r="E22" s="96">
        <f t="shared" si="0"/>
        <v>1627000</v>
      </c>
    </row>
    <row r="23" spans="2:5" ht="15">
      <c r="B23" s="94" t="s">
        <v>26</v>
      </c>
      <c r="C23" s="95">
        <v>864000</v>
      </c>
      <c r="D23" s="32">
        <v>0</v>
      </c>
      <c r="E23" s="96">
        <f t="shared" si="0"/>
        <v>864000</v>
      </c>
    </row>
    <row r="24" spans="2:5" ht="15">
      <c r="B24" s="94" t="s">
        <v>27</v>
      </c>
      <c r="C24" s="95">
        <v>630000</v>
      </c>
      <c r="D24" s="32">
        <v>0</v>
      </c>
      <c r="E24" s="96">
        <f t="shared" si="0"/>
        <v>630000</v>
      </c>
    </row>
    <row r="25" spans="2:5" ht="15">
      <c r="B25" s="94" t="s">
        <v>28</v>
      </c>
      <c r="C25" s="95">
        <v>247000</v>
      </c>
      <c r="D25" s="32">
        <v>0</v>
      </c>
      <c r="E25" s="96">
        <f t="shared" si="0"/>
        <v>247000</v>
      </c>
    </row>
    <row r="26" spans="2:5" ht="15">
      <c r="B26" s="97" t="s">
        <v>162</v>
      </c>
      <c r="C26" s="95">
        <v>5000000</v>
      </c>
      <c r="D26" s="32">
        <v>0</v>
      </c>
      <c r="E26" s="96">
        <f t="shared" si="0"/>
        <v>5000000</v>
      </c>
    </row>
    <row r="27" spans="2:5" ht="15">
      <c r="B27" s="94" t="s">
        <v>29</v>
      </c>
      <c r="C27" s="95">
        <v>8184000</v>
      </c>
      <c r="D27" s="32">
        <v>0</v>
      </c>
      <c r="E27" s="96">
        <f t="shared" si="0"/>
        <v>8184000</v>
      </c>
    </row>
    <row r="28" spans="2:5" ht="15">
      <c r="B28" s="94" t="s">
        <v>30</v>
      </c>
      <c r="C28" s="95">
        <v>4224000</v>
      </c>
      <c r="D28" s="32">
        <v>0</v>
      </c>
      <c r="E28" s="96">
        <f t="shared" si="0"/>
        <v>4224000</v>
      </c>
    </row>
    <row r="29" spans="2:5" ht="15">
      <c r="B29" s="94" t="s">
        <v>31</v>
      </c>
      <c r="C29" s="95">
        <v>10230000</v>
      </c>
      <c r="D29" s="32">
        <v>0</v>
      </c>
      <c r="E29" s="96">
        <f t="shared" si="0"/>
        <v>10230000</v>
      </c>
    </row>
    <row r="30" spans="2:5" ht="15">
      <c r="B30" s="97" t="s">
        <v>155</v>
      </c>
      <c r="C30" s="95">
        <v>45780000</v>
      </c>
      <c r="D30" s="32">
        <v>0</v>
      </c>
      <c r="E30" s="96">
        <f t="shared" si="0"/>
        <v>45780000</v>
      </c>
    </row>
    <row r="31" spans="2:5" ht="15">
      <c r="B31" s="97" t="s">
        <v>156</v>
      </c>
      <c r="C31" s="95">
        <v>47040000</v>
      </c>
      <c r="D31" s="32">
        <v>0</v>
      </c>
      <c r="E31" s="96">
        <f t="shared" si="0"/>
        <v>47040000</v>
      </c>
    </row>
    <row r="32" spans="2:5" ht="15">
      <c r="B32" s="94" t="s">
        <v>34</v>
      </c>
      <c r="C32" s="95">
        <v>4058000</v>
      </c>
      <c r="D32" s="32">
        <v>0</v>
      </c>
      <c r="E32" s="96">
        <f t="shared" si="0"/>
        <v>4058000</v>
      </c>
    </row>
    <row r="33" spans="2:5" ht="15">
      <c r="B33" s="94" t="s">
        <v>35</v>
      </c>
      <c r="C33" s="95">
        <v>13764000</v>
      </c>
      <c r="D33" s="32">
        <v>0</v>
      </c>
      <c r="E33" s="96">
        <f t="shared" si="0"/>
        <v>13764000</v>
      </c>
    </row>
    <row r="34" spans="2:5" ht="15">
      <c r="B34" s="94" t="s">
        <v>36</v>
      </c>
      <c r="C34" s="95">
        <v>8960000</v>
      </c>
      <c r="D34" s="32">
        <v>0</v>
      </c>
      <c r="E34" s="96">
        <f t="shared" si="0"/>
        <v>8960000</v>
      </c>
    </row>
    <row r="35" spans="2:5" ht="15">
      <c r="B35" s="94" t="s">
        <v>37</v>
      </c>
      <c r="C35" s="95">
        <v>2335000</v>
      </c>
      <c r="D35" s="32">
        <v>0</v>
      </c>
      <c r="E35" s="96">
        <f t="shared" si="0"/>
        <v>2335000</v>
      </c>
    </row>
    <row r="36" spans="2:5" ht="15">
      <c r="B36" s="94" t="s">
        <v>38</v>
      </c>
      <c r="C36" s="95">
        <v>48397000</v>
      </c>
      <c r="D36" s="32">
        <v>0</v>
      </c>
      <c r="E36" s="96">
        <f t="shared" si="0"/>
        <v>48397000</v>
      </c>
    </row>
    <row r="37" spans="2:5" ht="15">
      <c r="B37" s="94" t="s">
        <v>39</v>
      </c>
      <c r="C37" s="95">
        <v>1141000</v>
      </c>
      <c r="D37" s="32">
        <v>0</v>
      </c>
      <c r="E37" s="96">
        <f t="shared" si="0"/>
        <v>1141000</v>
      </c>
    </row>
    <row r="38" spans="2:5" ht="15">
      <c r="B38" s="94" t="s">
        <v>40</v>
      </c>
      <c r="C38" s="95">
        <v>13650000</v>
      </c>
      <c r="D38" s="32">
        <v>0</v>
      </c>
      <c r="E38" s="96">
        <f t="shared" si="0"/>
        <v>13650000</v>
      </c>
    </row>
    <row r="39" spans="2:5" ht="15">
      <c r="B39" s="94" t="s">
        <v>41</v>
      </c>
      <c r="C39" s="95">
        <v>319000</v>
      </c>
      <c r="D39" s="32">
        <v>0</v>
      </c>
      <c r="E39" s="96">
        <f t="shared" si="0"/>
        <v>319000</v>
      </c>
    </row>
    <row r="40" spans="2:5" ht="15">
      <c r="B40" s="94" t="s">
        <v>42</v>
      </c>
      <c r="C40" s="95">
        <v>55467000</v>
      </c>
      <c r="D40" s="32">
        <v>0</v>
      </c>
      <c r="E40" s="96">
        <f t="shared" si="0"/>
        <v>55467000</v>
      </c>
    </row>
    <row r="41" spans="2:5" ht="15">
      <c r="B41" s="94" t="s">
        <v>43</v>
      </c>
      <c r="C41" s="95">
        <v>199000</v>
      </c>
      <c r="D41" s="32">
        <v>0</v>
      </c>
      <c r="E41" s="96">
        <f t="shared" si="0"/>
        <v>199000</v>
      </c>
    </row>
    <row r="42" spans="2:5" ht="15">
      <c r="B42" s="94" t="s">
        <v>44</v>
      </c>
      <c r="C42" s="95">
        <v>4507000</v>
      </c>
      <c r="D42" s="32">
        <v>0</v>
      </c>
      <c r="E42" s="96">
        <f t="shared" si="0"/>
        <v>4507000</v>
      </c>
    </row>
    <row r="43" spans="2:5" ht="15">
      <c r="B43" s="94" t="s">
        <v>45</v>
      </c>
      <c r="C43" s="95">
        <v>9260000</v>
      </c>
      <c r="D43" s="32">
        <v>0</v>
      </c>
      <c r="E43" s="96">
        <f t="shared" si="0"/>
        <v>9260000</v>
      </c>
    </row>
    <row r="44" spans="2:5" ht="15">
      <c r="B44" s="94" t="s">
        <v>46</v>
      </c>
      <c r="C44" s="95">
        <v>2505000</v>
      </c>
      <c r="D44" s="32">
        <v>0</v>
      </c>
      <c r="E44" s="96">
        <f t="shared" si="0"/>
        <v>2505000</v>
      </c>
    </row>
    <row r="45" spans="2:5" ht="15">
      <c r="B45" s="94" t="s">
        <v>47</v>
      </c>
      <c r="C45" s="95">
        <v>5043000</v>
      </c>
      <c r="D45" s="32">
        <v>0</v>
      </c>
      <c r="E45" s="96">
        <f t="shared" si="0"/>
        <v>5043000</v>
      </c>
    </row>
    <row r="46" spans="2:5" ht="15">
      <c r="B46" s="94" t="s">
        <v>48</v>
      </c>
      <c r="C46" s="95">
        <v>2875000</v>
      </c>
      <c r="D46" s="32">
        <v>0</v>
      </c>
      <c r="E46" s="96">
        <f t="shared" si="0"/>
        <v>2875000</v>
      </c>
    </row>
    <row r="47" spans="2:5" ht="15">
      <c r="B47" s="94" t="s">
        <v>49</v>
      </c>
      <c r="C47" s="95">
        <v>258000</v>
      </c>
      <c r="D47" s="32">
        <v>0</v>
      </c>
      <c r="E47" s="96">
        <f t="shared" si="0"/>
        <v>258000</v>
      </c>
    </row>
    <row r="48" spans="2:5" ht="15">
      <c r="B48" s="94" t="s">
        <v>50</v>
      </c>
      <c r="C48" s="95">
        <v>82433000</v>
      </c>
      <c r="D48" s="32">
        <v>0</v>
      </c>
      <c r="E48" s="96">
        <f t="shared" si="0"/>
        <v>82433000</v>
      </c>
    </row>
    <row r="49" spans="2:5" ht="15">
      <c r="B49" s="94" t="s">
        <v>51</v>
      </c>
      <c r="C49" s="95">
        <v>15630000</v>
      </c>
      <c r="D49" s="32">
        <v>0</v>
      </c>
      <c r="E49" s="96">
        <f t="shared" si="0"/>
        <v>15630000</v>
      </c>
    </row>
    <row r="50" spans="2:5" ht="15">
      <c r="B50" s="94" t="s">
        <v>52</v>
      </c>
      <c r="C50" s="95">
        <v>38000</v>
      </c>
      <c r="D50" s="32">
        <v>0</v>
      </c>
      <c r="E50" s="96">
        <f t="shared" si="0"/>
        <v>38000</v>
      </c>
    </row>
    <row r="51" spans="2:5" ht="15">
      <c r="B51" s="94" t="s">
        <v>53</v>
      </c>
      <c r="C51" s="95">
        <v>3176000</v>
      </c>
      <c r="D51" s="32">
        <v>0</v>
      </c>
      <c r="E51" s="96">
        <f t="shared" si="0"/>
        <v>3176000</v>
      </c>
    </row>
    <row r="52" spans="2:5" ht="15">
      <c r="B52" s="94" t="s">
        <v>54</v>
      </c>
      <c r="C52" s="95">
        <v>246000</v>
      </c>
      <c r="D52" s="32">
        <v>0</v>
      </c>
      <c r="E52" s="96">
        <f t="shared" si="0"/>
        <v>246000</v>
      </c>
    </row>
    <row r="53" spans="2:5" ht="15">
      <c r="B53" s="94" t="s">
        <v>55</v>
      </c>
      <c r="C53" s="95">
        <v>109000</v>
      </c>
      <c r="D53" s="32">
        <v>0</v>
      </c>
      <c r="E53" s="96">
        <f t="shared" si="0"/>
        <v>109000</v>
      </c>
    </row>
    <row r="54" spans="2:5" ht="15">
      <c r="B54" s="94" t="s">
        <v>56</v>
      </c>
      <c r="C54" s="95">
        <v>1019000</v>
      </c>
      <c r="D54" s="32">
        <v>0</v>
      </c>
      <c r="E54" s="96">
        <f t="shared" si="0"/>
        <v>1019000</v>
      </c>
    </row>
    <row r="55" spans="2:5" ht="15">
      <c r="B55" s="94" t="s">
        <v>57</v>
      </c>
      <c r="C55" s="95">
        <v>2066000</v>
      </c>
      <c r="D55" s="32">
        <v>0</v>
      </c>
      <c r="E55" s="96">
        <f t="shared" si="0"/>
        <v>2066000</v>
      </c>
    </row>
    <row r="56" spans="2:5" ht="15">
      <c r="B56" s="94" t="s">
        <v>58</v>
      </c>
      <c r="C56" s="95">
        <v>19255000</v>
      </c>
      <c r="D56" s="32">
        <v>0</v>
      </c>
      <c r="E56" s="96">
        <f t="shared" si="0"/>
        <v>19255000</v>
      </c>
    </row>
    <row r="57" spans="2:5" ht="15">
      <c r="B57" s="94" t="s">
        <v>59</v>
      </c>
      <c r="C57" s="95">
        <v>20817000</v>
      </c>
      <c r="D57" s="32">
        <v>0</v>
      </c>
      <c r="E57" s="96">
        <f t="shared" si="0"/>
        <v>20817000</v>
      </c>
    </row>
    <row r="58" spans="2:5" ht="15">
      <c r="B58" s="94" t="s">
        <v>60</v>
      </c>
      <c r="C58" s="95">
        <v>330208000</v>
      </c>
      <c r="D58" s="32">
        <v>0</v>
      </c>
      <c r="E58" s="96">
        <f t="shared" si="0"/>
        <v>330208000</v>
      </c>
    </row>
    <row r="59" spans="2:5" ht="15">
      <c r="B59" s="97" t="s">
        <v>161</v>
      </c>
      <c r="C59" s="95">
        <v>45000000</v>
      </c>
      <c r="D59" s="32">
        <v>0</v>
      </c>
      <c r="E59" s="96">
        <f t="shared" si="0"/>
        <v>45000000</v>
      </c>
    </row>
    <row r="60" spans="2:5" ht="15">
      <c r="B60" s="94" t="s">
        <v>61</v>
      </c>
      <c r="C60" s="95">
        <v>818000</v>
      </c>
      <c r="D60" s="32">
        <v>0</v>
      </c>
      <c r="E60" s="96">
        <f t="shared" si="0"/>
        <v>818000</v>
      </c>
    </row>
    <row r="61" spans="2:5" ht="15">
      <c r="B61" s="94" t="s">
        <v>62</v>
      </c>
      <c r="C61" s="95">
        <v>559000</v>
      </c>
      <c r="D61" s="32">
        <v>0</v>
      </c>
      <c r="E61" s="96">
        <f t="shared" si="0"/>
        <v>559000</v>
      </c>
    </row>
    <row r="62" spans="2:5" ht="15">
      <c r="B62" s="94" t="s">
        <v>63</v>
      </c>
      <c r="C62" s="95">
        <v>6720000</v>
      </c>
      <c r="D62" s="32">
        <v>0</v>
      </c>
      <c r="E62" s="96">
        <f t="shared" si="0"/>
        <v>6720000</v>
      </c>
    </row>
    <row r="63" spans="2:5" ht="15">
      <c r="B63" s="97" t="s">
        <v>160</v>
      </c>
      <c r="C63" s="95">
        <v>265700000</v>
      </c>
      <c r="D63" s="32">
        <v>0</v>
      </c>
      <c r="E63" s="96">
        <f t="shared" si="0"/>
        <v>265700000</v>
      </c>
    </row>
    <row r="64" spans="2:5" ht="15">
      <c r="B64" s="94" t="s">
        <v>64</v>
      </c>
      <c r="C64" s="95">
        <v>43215000</v>
      </c>
      <c r="D64" s="32">
        <v>0</v>
      </c>
      <c r="E64" s="96">
        <f t="shared" si="0"/>
        <v>43215000</v>
      </c>
    </row>
    <row r="65" spans="2:5" ht="15">
      <c r="B65" s="94" t="s">
        <v>65</v>
      </c>
      <c r="C65" s="95">
        <v>253991000</v>
      </c>
      <c r="D65" s="32">
        <v>0</v>
      </c>
      <c r="E65" s="96">
        <f t="shared" si="0"/>
        <v>253991000</v>
      </c>
    </row>
    <row r="66" spans="2:5" ht="15">
      <c r="B66" s="94" t="s">
        <v>66</v>
      </c>
      <c r="C66" s="95">
        <v>827000</v>
      </c>
      <c r="D66" s="32">
        <v>0</v>
      </c>
      <c r="E66" s="96">
        <f t="shared" si="0"/>
        <v>827000</v>
      </c>
    </row>
    <row r="67" spans="2:5" ht="15">
      <c r="B67" s="94" t="s">
        <v>67</v>
      </c>
      <c r="C67" s="95">
        <v>576000</v>
      </c>
      <c r="D67" s="32">
        <v>0</v>
      </c>
      <c r="E67" s="96">
        <f t="shared" si="0"/>
        <v>576000</v>
      </c>
    </row>
    <row r="68" spans="2:5" ht="15">
      <c r="B68" s="94" t="s">
        <v>68</v>
      </c>
      <c r="C68" s="95">
        <v>24000</v>
      </c>
      <c r="D68" s="32">
        <v>0</v>
      </c>
      <c r="E68" s="96">
        <f t="shared" si="0"/>
        <v>24000</v>
      </c>
    </row>
    <row r="69" spans="2:5" ht="15">
      <c r="B69" s="94" t="s">
        <v>69</v>
      </c>
      <c r="C69" s="95">
        <v>687000</v>
      </c>
      <c r="D69" s="32">
        <v>0</v>
      </c>
      <c r="E69" s="96">
        <f t="shared" si="0"/>
        <v>687000</v>
      </c>
    </row>
    <row r="70" spans="2:5" ht="15">
      <c r="B70" s="94" t="s">
        <v>70</v>
      </c>
      <c r="C70" s="95">
        <v>2605000</v>
      </c>
      <c r="D70" s="32">
        <v>0</v>
      </c>
      <c r="E70" s="96">
        <f t="shared" si="0"/>
        <v>2605000</v>
      </c>
    </row>
    <row r="71" spans="2:5" ht="15">
      <c r="B71" s="94" t="s">
        <v>71</v>
      </c>
      <c r="C71" s="95">
        <v>1368000</v>
      </c>
      <c r="D71" s="32">
        <v>0</v>
      </c>
      <c r="E71" s="96">
        <f t="shared" si="0"/>
        <v>1368000</v>
      </c>
    </row>
    <row r="72" spans="2:5" ht="15">
      <c r="B72" s="94" t="s">
        <v>72</v>
      </c>
      <c r="C72" s="95">
        <v>1515000</v>
      </c>
      <c r="D72" s="32">
        <v>0</v>
      </c>
      <c r="E72" s="96">
        <f t="shared" si="0"/>
        <v>1515000</v>
      </c>
    </row>
    <row r="73" spans="2:5" ht="15">
      <c r="B73" s="94" t="s">
        <v>73</v>
      </c>
      <c r="C73" s="95">
        <v>55000</v>
      </c>
      <c r="D73" s="32">
        <v>0</v>
      </c>
      <c r="E73" s="96">
        <f t="shared" si="0"/>
        <v>55000</v>
      </c>
    </row>
    <row r="74" spans="2:5" ht="15">
      <c r="B74" s="94" t="s">
        <v>74</v>
      </c>
      <c r="C74" s="95">
        <v>826000</v>
      </c>
      <c r="D74" s="32">
        <v>0</v>
      </c>
      <c r="E74" s="96">
        <f t="shared" si="0"/>
        <v>826000</v>
      </c>
    </row>
    <row r="75" spans="2:5" ht="15">
      <c r="B75" s="94" t="s">
        <v>75</v>
      </c>
      <c r="C75" s="95">
        <v>103000</v>
      </c>
      <c r="D75" s="32">
        <v>0</v>
      </c>
      <c r="E75" s="96">
        <f t="shared" si="0"/>
        <v>103000</v>
      </c>
    </row>
    <row r="76" spans="2:5" ht="15">
      <c r="B76" s="94" t="s">
        <v>76</v>
      </c>
      <c r="C76" s="95">
        <v>302000</v>
      </c>
      <c r="D76" s="32">
        <v>0</v>
      </c>
      <c r="E76" s="96">
        <f aca="true" t="shared" si="1" ref="E76:E139">+C76+D76</f>
        <v>302000</v>
      </c>
    </row>
    <row r="77" spans="2:5" ht="15">
      <c r="B77" s="94" t="s">
        <v>77</v>
      </c>
      <c r="C77" s="95">
        <v>4116000</v>
      </c>
      <c r="D77" s="32">
        <v>0</v>
      </c>
      <c r="E77" s="96">
        <f t="shared" si="1"/>
        <v>4116000</v>
      </c>
    </row>
    <row r="78" spans="2:5" ht="15">
      <c r="B78" s="94" t="s">
        <v>78</v>
      </c>
      <c r="C78" s="95">
        <v>345000</v>
      </c>
      <c r="D78" s="32">
        <v>0</v>
      </c>
      <c r="E78" s="96">
        <f t="shared" si="1"/>
        <v>345000</v>
      </c>
    </row>
    <row r="79" spans="2:5" ht="15">
      <c r="B79" s="94" t="s">
        <v>79</v>
      </c>
      <c r="C79" s="95">
        <v>1014000</v>
      </c>
      <c r="D79" s="32">
        <v>0</v>
      </c>
      <c r="E79" s="96">
        <f t="shared" si="1"/>
        <v>1014000</v>
      </c>
    </row>
    <row r="80" spans="2:5" ht="15">
      <c r="B80" s="94" t="s">
        <v>80</v>
      </c>
      <c r="C80" s="95">
        <v>403969000</v>
      </c>
      <c r="D80" s="32">
        <v>0</v>
      </c>
      <c r="E80" s="96">
        <f t="shared" si="1"/>
        <v>403969000</v>
      </c>
    </row>
    <row r="81" spans="2:5" ht="15">
      <c r="B81" s="94" t="s">
        <v>81</v>
      </c>
      <c r="C81" s="95">
        <v>13048000</v>
      </c>
      <c r="D81" s="32">
        <v>0</v>
      </c>
      <c r="E81" s="96">
        <f t="shared" si="1"/>
        <v>13048000</v>
      </c>
    </row>
    <row r="82" spans="2:5" ht="15">
      <c r="B82" s="94" t="s">
        <v>82</v>
      </c>
      <c r="C82" s="95">
        <v>3000000</v>
      </c>
      <c r="D82" s="32">
        <v>0</v>
      </c>
      <c r="E82" s="96">
        <f t="shared" si="1"/>
        <v>3000000</v>
      </c>
    </row>
    <row r="83" spans="2:5" ht="15">
      <c r="B83" s="94" t="s">
        <v>83</v>
      </c>
      <c r="C83" s="95">
        <v>3000000</v>
      </c>
      <c r="D83" s="32">
        <v>0</v>
      </c>
      <c r="E83" s="96">
        <f t="shared" si="1"/>
        <v>3000000</v>
      </c>
    </row>
    <row r="84" spans="2:5" ht="15">
      <c r="B84" s="94" t="s">
        <v>84</v>
      </c>
      <c r="C84" s="95">
        <v>100524000</v>
      </c>
      <c r="D84" s="32">
        <v>0</v>
      </c>
      <c r="E84" s="96">
        <f t="shared" si="1"/>
        <v>100524000</v>
      </c>
    </row>
    <row r="85" spans="2:5" ht="15">
      <c r="B85" s="94" t="s">
        <v>85</v>
      </c>
      <c r="C85" s="95">
        <v>383359000</v>
      </c>
      <c r="D85" s="32">
        <v>0</v>
      </c>
      <c r="E85" s="96">
        <f t="shared" si="1"/>
        <v>383359000</v>
      </c>
    </row>
    <row r="86" spans="2:5" ht="15">
      <c r="B86" s="94" t="s">
        <v>86</v>
      </c>
      <c r="C86" s="95">
        <v>700000</v>
      </c>
      <c r="D86" s="32">
        <v>0</v>
      </c>
      <c r="E86" s="96">
        <f t="shared" si="1"/>
        <v>700000</v>
      </c>
    </row>
    <row r="87" spans="2:5" ht="15">
      <c r="B87" s="94" t="s">
        <v>87</v>
      </c>
      <c r="C87" s="95">
        <v>2214000</v>
      </c>
      <c r="D87" s="32">
        <v>0</v>
      </c>
      <c r="E87" s="96">
        <f t="shared" si="1"/>
        <v>2214000</v>
      </c>
    </row>
    <row r="88" spans="2:5" ht="15">
      <c r="B88" s="94" t="s">
        <v>88</v>
      </c>
      <c r="C88" s="95">
        <v>400000</v>
      </c>
      <c r="D88" s="32">
        <v>0</v>
      </c>
      <c r="E88" s="96">
        <f t="shared" si="1"/>
        <v>400000</v>
      </c>
    </row>
    <row r="89" spans="2:5" ht="15">
      <c r="B89" s="94" t="s">
        <v>89</v>
      </c>
      <c r="C89" s="95">
        <v>3600000</v>
      </c>
      <c r="D89" s="32">
        <v>0</v>
      </c>
      <c r="E89" s="96">
        <f t="shared" si="1"/>
        <v>3600000</v>
      </c>
    </row>
    <row r="90" spans="2:5" ht="15">
      <c r="B90" s="94" t="s">
        <v>90</v>
      </c>
      <c r="C90" s="95">
        <v>360005000</v>
      </c>
      <c r="D90" s="32">
        <v>0</v>
      </c>
      <c r="E90" s="96">
        <f t="shared" si="1"/>
        <v>360005000</v>
      </c>
    </row>
    <row r="91" spans="2:5" ht="15">
      <c r="B91" s="94" t="s">
        <v>91</v>
      </c>
      <c r="C91" s="95">
        <v>16279200</v>
      </c>
      <c r="D91" s="32">
        <v>0</v>
      </c>
      <c r="E91" s="96">
        <f t="shared" si="1"/>
        <v>16279200</v>
      </c>
    </row>
    <row r="92" spans="2:5" ht="15">
      <c r="B92" s="94" t="s">
        <v>92</v>
      </c>
      <c r="C92" s="95">
        <v>25276000</v>
      </c>
      <c r="D92" s="32">
        <v>0</v>
      </c>
      <c r="E92" s="96">
        <f t="shared" si="1"/>
        <v>25276000</v>
      </c>
    </row>
    <row r="93" spans="2:5" ht="15">
      <c r="B93" s="94" t="s">
        <v>93</v>
      </c>
      <c r="C93" s="95">
        <v>1432435528</v>
      </c>
      <c r="D93" s="32">
        <v>0</v>
      </c>
      <c r="E93" s="96">
        <f t="shared" si="1"/>
        <v>1432435528</v>
      </c>
    </row>
    <row r="94" spans="2:5" ht="15">
      <c r="B94" s="94" t="s">
        <v>94</v>
      </c>
      <c r="C94" s="95">
        <v>1550714852</v>
      </c>
      <c r="D94" s="32">
        <v>0</v>
      </c>
      <c r="E94" s="96">
        <f t="shared" si="1"/>
        <v>1550714852</v>
      </c>
    </row>
    <row r="95" spans="2:5" ht="15">
      <c r="B95" s="94" t="s">
        <v>95</v>
      </c>
      <c r="C95" s="95">
        <v>11037000</v>
      </c>
      <c r="D95" s="32">
        <v>0</v>
      </c>
      <c r="E95" s="96">
        <f t="shared" si="1"/>
        <v>11037000</v>
      </c>
    </row>
    <row r="96" spans="2:5" ht="15">
      <c r="B96" s="94" t="s">
        <v>96</v>
      </c>
      <c r="C96" s="95">
        <v>160000000</v>
      </c>
      <c r="D96" s="32">
        <v>0</v>
      </c>
      <c r="E96" s="96">
        <f t="shared" si="1"/>
        <v>160000000</v>
      </c>
    </row>
    <row r="97" spans="2:5" ht="15">
      <c r="B97" s="94" t="s">
        <v>97</v>
      </c>
      <c r="C97" s="95">
        <v>26531000</v>
      </c>
      <c r="D97" s="32">
        <v>0</v>
      </c>
      <c r="E97" s="96">
        <f t="shared" si="1"/>
        <v>26531000</v>
      </c>
    </row>
    <row r="98" spans="2:5" ht="15">
      <c r="B98" s="94" t="s">
        <v>98</v>
      </c>
      <c r="C98" s="95">
        <v>20000000</v>
      </c>
      <c r="D98" s="32">
        <v>0</v>
      </c>
      <c r="E98" s="96">
        <f t="shared" si="1"/>
        <v>20000000</v>
      </c>
    </row>
    <row r="99" spans="2:5" ht="15">
      <c r="B99" s="94" t="s">
        <v>99</v>
      </c>
      <c r="C99" s="95">
        <v>97953000</v>
      </c>
      <c r="D99" s="32">
        <v>0</v>
      </c>
      <c r="E99" s="96">
        <f t="shared" si="1"/>
        <v>97953000</v>
      </c>
    </row>
    <row r="100" spans="2:5" ht="15">
      <c r="B100" s="94" t="s">
        <v>100</v>
      </c>
      <c r="C100" s="95">
        <v>360000000</v>
      </c>
      <c r="D100" s="32">
        <v>0</v>
      </c>
      <c r="E100" s="96">
        <f t="shared" si="1"/>
        <v>360000000</v>
      </c>
    </row>
    <row r="101" spans="2:5" ht="15">
      <c r="B101" s="94" t="s">
        <v>101</v>
      </c>
      <c r="C101" s="95">
        <v>93800000</v>
      </c>
      <c r="D101" s="32">
        <v>0</v>
      </c>
      <c r="E101" s="96">
        <f t="shared" si="1"/>
        <v>93800000</v>
      </c>
    </row>
    <row r="102" spans="2:5" ht="15">
      <c r="B102" s="94" t="s">
        <v>102</v>
      </c>
      <c r="C102" s="95">
        <v>378550000</v>
      </c>
      <c r="D102" s="32">
        <v>0</v>
      </c>
      <c r="E102" s="96">
        <f t="shared" si="1"/>
        <v>378550000</v>
      </c>
    </row>
    <row r="103" spans="2:5" ht="15">
      <c r="B103" s="94" t="s">
        <v>103</v>
      </c>
      <c r="C103" s="95">
        <v>2500000</v>
      </c>
      <c r="D103" s="32">
        <v>0</v>
      </c>
      <c r="E103" s="96">
        <f t="shared" si="1"/>
        <v>2500000</v>
      </c>
    </row>
    <row r="104" spans="2:5" ht="15">
      <c r="B104" s="94" t="s">
        <v>104</v>
      </c>
      <c r="C104" s="95">
        <v>5760000</v>
      </c>
      <c r="D104" s="32">
        <v>0</v>
      </c>
      <c r="E104" s="96">
        <f t="shared" si="1"/>
        <v>5760000</v>
      </c>
    </row>
    <row r="105" spans="2:5" ht="15">
      <c r="B105" s="94" t="s">
        <v>105</v>
      </c>
      <c r="C105" s="95">
        <v>3037371329</v>
      </c>
      <c r="D105" s="32">
        <v>0</v>
      </c>
      <c r="E105" s="96">
        <f t="shared" si="1"/>
        <v>3037371329</v>
      </c>
    </row>
    <row r="106" spans="2:5" ht="15">
      <c r="B106" s="94" t="s">
        <v>106</v>
      </c>
      <c r="C106" s="95">
        <v>2569211091</v>
      </c>
      <c r="D106" s="32">
        <v>0</v>
      </c>
      <c r="E106" s="96">
        <f t="shared" si="1"/>
        <v>2569211091</v>
      </c>
    </row>
    <row r="107" spans="2:5" ht="15">
      <c r="B107" s="94" t="s">
        <v>107</v>
      </c>
      <c r="C107" s="95">
        <v>22355000</v>
      </c>
      <c r="D107" s="32">
        <v>0</v>
      </c>
      <c r="E107" s="96">
        <f t="shared" si="1"/>
        <v>22355000</v>
      </c>
    </row>
    <row r="108" spans="2:5" ht="15">
      <c r="B108" s="94" t="s">
        <v>108</v>
      </c>
      <c r="C108" s="95">
        <v>14678000</v>
      </c>
      <c r="D108" s="32">
        <v>0</v>
      </c>
      <c r="E108" s="96">
        <f t="shared" si="1"/>
        <v>14678000</v>
      </c>
    </row>
    <row r="109" spans="2:5" ht="15">
      <c r="B109" s="94" t="s">
        <v>109</v>
      </c>
      <c r="C109" s="95">
        <v>1771000000</v>
      </c>
      <c r="D109" s="32">
        <v>0</v>
      </c>
      <c r="E109" s="96">
        <f t="shared" si="1"/>
        <v>1771000000</v>
      </c>
    </row>
    <row r="110" spans="2:5" ht="15">
      <c r="B110" s="94" t="s">
        <v>110</v>
      </c>
      <c r="C110" s="95">
        <v>29900000</v>
      </c>
      <c r="D110" s="32">
        <v>0</v>
      </c>
      <c r="E110" s="96">
        <f t="shared" si="1"/>
        <v>29900000</v>
      </c>
    </row>
    <row r="111" spans="2:5" ht="15">
      <c r="B111" s="94" t="s">
        <v>111</v>
      </c>
      <c r="C111" s="95">
        <v>120000000</v>
      </c>
      <c r="D111" s="32">
        <v>0</v>
      </c>
      <c r="E111" s="96">
        <f t="shared" si="1"/>
        <v>120000000</v>
      </c>
    </row>
    <row r="112" spans="2:5" ht="15">
      <c r="B112" s="94" t="s">
        <v>112</v>
      </c>
      <c r="C112" s="95">
        <v>1503959000</v>
      </c>
      <c r="D112" s="32">
        <v>0</v>
      </c>
      <c r="E112" s="96">
        <f t="shared" si="1"/>
        <v>1503959000</v>
      </c>
    </row>
    <row r="113" spans="2:5" ht="15">
      <c r="B113" s="94" t="s">
        <v>113</v>
      </c>
      <c r="C113" s="95">
        <v>200000000</v>
      </c>
      <c r="D113" s="32">
        <v>0</v>
      </c>
      <c r="E113" s="96">
        <f t="shared" si="1"/>
        <v>200000000</v>
      </c>
    </row>
    <row r="114" spans="2:5" ht="15">
      <c r="B114" s="94" t="s">
        <v>114</v>
      </c>
      <c r="C114" s="95">
        <v>40654000</v>
      </c>
      <c r="D114" s="32">
        <v>0</v>
      </c>
      <c r="E114" s="96">
        <f t="shared" si="1"/>
        <v>40654000</v>
      </c>
    </row>
    <row r="115" spans="2:5" ht="15">
      <c r="B115" s="94" t="s">
        <v>115</v>
      </c>
      <c r="C115" s="95">
        <v>80000000</v>
      </c>
      <c r="D115" s="32">
        <v>0</v>
      </c>
      <c r="E115" s="96">
        <f t="shared" si="1"/>
        <v>80000000</v>
      </c>
    </row>
    <row r="116" spans="2:5" ht="15">
      <c r="B116" s="94" t="s">
        <v>116</v>
      </c>
      <c r="C116" s="95">
        <v>164691000</v>
      </c>
      <c r="D116" s="32">
        <v>0</v>
      </c>
      <c r="E116" s="96">
        <f t="shared" si="1"/>
        <v>164691000</v>
      </c>
    </row>
    <row r="117" spans="2:5" ht="15">
      <c r="B117" s="94" t="s">
        <v>117</v>
      </c>
      <c r="C117" s="95">
        <v>586500000</v>
      </c>
      <c r="D117" s="32">
        <v>0</v>
      </c>
      <c r="E117" s="96">
        <f t="shared" si="1"/>
        <v>586500000</v>
      </c>
    </row>
    <row r="118" spans="2:5" ht="15">
      <c r="B118" s="94" t="s">
        <v>118</v>
      </c>
      <c r="C118" s="95">
        <v>349623000</v>
      </c>
      <c r="D118" s="32">
        <v>0</v>
      </c>
      <c r="E118" s="96">
        <f t="shared" si="1"/>
        <v>349623000</v>
      </c>
    </row>
    <row r="119" spans="2:5" ht="15">
      <c r="B119" s="94" t="s">
        <v>119</v>
      </c>
      <c r="C119" s="95">
        <v>348289000</v>
      </c>
      <c r="D119" s="32">
        <v>0</v>
      </c>
      <c r="E119" s="96">
        <f t="shared" si="1"/>
        <v>348289000</v>
      </c>
    </row>
    <row r="120" spans="2:5" ht="15">
      <c r="B120" s="94" t="s">
        <v>120</v>
      </c>
      <c r="C120" s="95">
        <v>432000000</v>
      </c>
      <c r="D120" s="32">
        <v>0</v>
      </c>
      <c r="E120" s="96">
        <f t="shared" si="1"/>
        <v>432000000</v>
      </c>
    </row>
    <row r="121" spans="2:5" ht="15">
      <c r="B121" s="94" t="s">
        <v>121</v>
      </c>
      <c r="C121" s="95">
        <v>608652000</v>
      </c>
      <c r="D121" s="32">
        <v>0</v>
      </c>
      <c r="E121" s="96">
        <f>+C121+D121</f>
        <v>608652000</v>
      </c>
    </row>
    <row r="122" spans="1:5" s="91" customFormat="1" ht="15">
      <c r="A122" s="91" t="s">
        <v>461</v>
      </c>
      <c r="B122" s="103" t="s">
        <v>122</v>
      </c>
      <c r="C122" s="98">
        <f>+C123+C125+C127+C132+C140+C145+C148+C156+C159+C163+C165+C167+C169+C171+C173+C175+C177+C182+C186+C192</f>
        <v>3104756381000</v>
      </c>
      <c r="D122" s="98">
        <f>+D123+D125+D127+D132+D140+D145+D148+D156+D159+D163+D165+D167+D169+D171+D173+D175+D177+D182+D186+D192</f>
        <v>0</v>
      </c>
      <c r="E122" s="98">
        <f>+E123+E125+E127+E132+E140+E145+E148+E156+E159+E163+E165+E167+E169+E171+E173+E175+E177+E182+E186+E192</f>
        <v>3104756381000</v>
      </c>
    </row>
    <row r="123" spans="1:5" s="91" customFormat="1" ht="15">
      <c r="A123" s="91" t="s">
        <v>461</v>
      </c>
      <c r="B123" s="105" t="s">
        <v>460</v>
      </c>
      <c r="C123" s="99">
        <f>+C124</f>
        <v>3236948000</v>
      </c>
      <c r="D123" s="99">
        <f>+D124</f>
        <v>0</v>
      </c>
      <c r="E123" s="99">
        <f>+E124</f>
        <v>3236948000</v>
      </c>
    </row>
    <row r="124" spans="1:5" ht="15">
      <c r="A124" s="102" t="s">
        <v>462</v>
      </c>
      <c r="B124" s="36" t="s">
        <v>146</v>
      </c>
      <c r="C124" s="100">
        <v>3236948000</v>
      </c>
      <c r="D124" s="100">
        <v>0</v>
      </c>
      <c r="E124" s="96">
        <f>+C124+D124</f>
        <v>3236948000</v>
      </c>
    </row>
    <row r="125" spans="1:5" s="107" customFormat="1" ht="30">
      <c r="A125" s="107" t="s">
        <v>461</v>
      </c>
      <c r="B125" s="105" t="s">
        <v>463</v>
      </c>
      <c r="C125" s="106">
        <f>+C126</f>
        <v>1724465000</v>
      </c>
      <c r="D125" s="106">
        <f>+D126</f>
        <v>1281217362</v>
      </c>
      <c r="E125" s="106">
        <f>+E126</f>
        <v>3005682362</v>
      </c>
    </row>
    <row r="126" spans="1:5" ht="15">
      <c r="A126" s="91" t="s">
        <v>462</v>
      </c>
      <c r="B126" s="36" t="s">
        <v>144</v>
      </c>
      <c r="C126" s="100">
        <v>1724465000</v>
      </c>
      <c r="D126" s="100">
        <v>1281217362</v>
      </c>
      <c r="E126" s="96">
        <f>+C126+D126</f>
        <v>3005682362</v>
      </c>
    </row>
    <row r="127" spans="1:5" s="107" customFormat="1" ht="45">
      <c r="A127" s="107" t="s">
        <v>461</v>
      </c>
      <c r="B127" s="105" t="s">
        <v>464</v>
      </c>
      <c r="C127" s="106">
        <f>SUM(C128:C131)</f>
        <v>42238690000</v>
      </c>
      <c r="D127" s="106">
        <f>SUM(D128:D131)</f>
        <v>0</v>
      </c>
      <c r="E127" s="106">
        <f>SUM(E128:E131)</f>
        <v>42238690000</v>
      </c>
    </row>
    <row r="128" spans="1:5" ht="15">
      <c r="A128" s="91" t="s">
        <v>462</v>
      </c>
      <c r="B128" s="36" t="s">
        <v>125</v>
      </c>
      <c r="C128" s="100">
        <v>15496912000</v>
      </c>
      <c r="D128" s="100">
        <v>0</v>
      </c>
      <c r="E128" s="96">
        <f t="shared" si="1"/>
        <v>15496912000</v>
      </c>
    </row>
    <row r="129" spans="1:5" ht="15">
      <c r="A129" s="91" t="s">
        <v>462</v>
      </c>
      <c r="B129" s="36" t="s">
        <v>130</v>
      </c>
      <c r="C129" s="100">
        <v>1316776000</v>
      </c>
      <c r="D129" s="100">
        <v>0</v>
      </c>
      <c r="E129" s="96">
        <f t="shared" si="1"/>
        <v>1316776000</v>
      </c>
    </row>
    <row r="130" spans="1:5" ht="15">
      <c r="A130" s="91" t="s">
        <v>462</v>
      </c>
      <c r="B130" s="36" t="s">
        <v>135</v>
      </c>
      <c r="C130" s="100">
        <v>20721296000</v>
      </c>
      <c r="D130" s="100">
        <v>0</v>
      </c>
      <c r="E130" s="96">
        <f t="shared" si="1"/>
        <v>20721296000</v>
      </c>
    </row>
    <row r="131" spans="1:5" ht="15">
      <c r="A131" s="91" t="s">
        <v>462</v>
      </c>
      <c r="B131" s="36" t="s">
        <v>144</v>
      </c>
      <c r="C131" s="100">
        <v>4703706000</v>
      </c>
      <c r="D131" s="100">
        <v>0</v>
      </c>
      <c r="E131" s="96">
        <f t="shared" si="1"/>
        <v>4703706000</v>
      </c>
    </row>
    <row r="132" spans="1:5" s="107" customFormat="1" ht="30">
      <c r="A132" s="107" t="s">
        <v>461</v>
      </c>
      <c r="B132" s="105" t="s">
        <v>465</v>
      </c>
      <c r="C132" s="106">
        <f>SUM(C133:C139)</f>
        <v>485185936000</v>
      </c>
      <c r="D132" s="106">
        <f>SUM(D133:D139)</f>
        <v>0</v>
      </c>
      <c r="E132" s="106">
        <f>SUM(E133:E139)</f>
        <v>485185936000</v>
      </c>
    </row>
    <row r="133" spans="1:5" ht="15">
      <c r="A133" s="91" t="s">
        <v>462</v>
      </c>
      <c r="B133" s="36" t="s">
        <v>123</v>
      </c>
      <c r="C133" s="100">
        <v>334016613969</v>
      </c>
      <c r="D133" s="100">
        <v>0</v>
      </c>
      <c r="E133" s="96">
        <f t="shared" si="1"/>
        <v>334016613969</v>
      </c>
    </row>
    <row r="134" spans="1:5" ht="15">
      <c r="A134" s="91" t="s">
        <v>462</v>
      </c>
      <c r="B134" s="36" t="s">
        <v>124</v>
      </c>
      <c r="C134" s="100">
        <v>2867127800</v>
      </c>
      <c r="D134" s="100">
        <v>0</v>
      </c>
      <c r="E134" s="96">
        <f t="shared" si="1"/>
        <v>2867127800</v>
      </c>
    </row>
    <row r="135" spans="1:5" ht="15">
      <c r="A135" s="91" t="s">
        <v>462</v>
      </c>
      <c r="B135" s="36" t="s">
        <v>126</v>
      </c>
      <c r="C135" s="100">
        <v>136477765058</v>
      </c>
      <c r="D135" s="100">
        <v>0</v>
      </c>
      <c r="E135" s="96">
        <f t="shared" si="1"/>
        <v>136477765058</v>
      </c>
    </row>
    <row r="136" spans="1:5" ht="15">
      <c r="A136" s="91" t="s">
        <v>462</v>
      </c>
      <c r="B136" s="36" t="s">
        <v>127</v>
      </c>
      <c r="C136" s="100">
        <v>200000000</v>
      </c>
      <c r="D136" s="100">
        <v>0</v>
      </c>
      <c r="E136" s="96">
        <f t="shared" si="1"/>
        <v>200000000</v>
      </c>
    </row>
    <row r="137" spans="1:5" ht="15">
      <c r="A137" s="91" t="s">
        <v>462</v>
      </c>
      <c r="B137" s="36" t="s">
        <v>129</v>
      </c>
      <c r="C137" s="100">
        <v>2140786000</v>
      </c>
      <c r="D137" s="100">
        <v>0</v>
      </c>
      <c r="E137" s="96">
        <f t="shared" si="1"/>
        <v>2140786000</v>
      </c>
    </row>
    <row r="138" spans="1:5" ht="15">
      <c r="A138" s="91" t="s">
        <v>462</v>
      </c>
      <c r="B138" s="36" t="s">
        <v>137</v>
      </c>
      <c r="C138" s="100">
        <v>6810069173</v>
      </c>
      <c r="D138" s="100">
        <v>0</v>
      </c>
      <c r="E138" s="96">
        <f t="shared" si="1"/>
        <v>6810069173</v>
      </c>
    </row>
    <row r="139" spans="1:5" ht="15">
      <c r="A139" s="91" t="s">
        <v>462</v>
      </c>
      <c r="B139" s="36" t="s">
        <v>144</v>
      </c>
      <c r="C139" s="100">
        <v>2673574000</v>
      </c>
      <c r="D139" s="100">
        <v>0</v>
      </c>
      <c r="E139" s="96">
        <f t="shared" si="1"/>
        <v>2673574000</v>
      </c>
    </row>
    <row r="140" spans="1:5" s="107" customFormat="1" ht="30">
      <c r="A140" s="107" t="s">
        <v>461</v>
      </c>
      <c r="B140" s="105" t="s">
        <v>466</v>
      </c>
      <c r="C140" s="106">
        <f>SUM(C141:C144)</f>
        <v>1983314610000</v>
      </c>
      <c r="D140" s="106">
        <f>SUM(D141:D144)</f>
        <v>-1281217362</v>
      </c>
      <c r="E140" s="106">
        <f>SUM(E141:E144)</f>
        <v>1982033392638</v>
      </c>
    </row>
    <row r="141" spans="1:5" ht="15">
      <c r="A141" s="91" t="s">
        <v>462</v>
      </c>
      <c r="B141" s="36" t="s">
        <v>134</v>
      </c>
      <c r="C141" s="100">
        <v>7419008000</v>
      </c>
      <c r="D141" s="100">
        <v>0</v>
      </c>
      <c r="E141" s="96">
        <f aca="true" t="shared" si="2" ref="E141:E195">+C141+D141</f>
        <v>7419008000</v>
      </c>
    </row>
    <row r="142" spans="1:5" ht="15">
      <c r="A142" s="91" t="s">
        <v>462</v>
      </c>
      <c r="B142" s="36" t="s">
        <v>144</v>
      </c>
      <c r="C142" s="100">
        <v>1968476594000</v>
      </c>
      <c r="D142" s="100">
        <v>-1281217362</v>
      </c>
      <c r="E142" s="96">
        <f t="shared" si="2"/>
        <v>1967195376638</v>
      </c>
    </row>
    <row r="143" spans="1:5" ht="15">
      <c r="A143" s="91" t="s">
        <v>462</v>
      </c>
      <c r="B143" s="36" t="s">
        <v>147</v>
      </c>
      <c r="C143" s="100">
        <v>0</v>
      </c>
      <c r="D143" s="100">
        <v>0</v>
      </c>
      <c r="E143" s="96">
        <f t="shared" si="2"/>
        <v>0</v>
      </c>
    </row>
    <row r="144" spans="1:5" ht="15">
      <c r="A144" s="102" t="s">
        <v>462</v>
      </c>
      <c r="B144" s="36" t="s">
        <v>163</v>
      </c>
      <c r="C144" s="100">
        <v>7419008000</v>
      </c>
      <c r="D144" s="100">
        <v>0</v>
      </c>
      <c r="E144" s="96">
        <f t="shared" si="2"/>
        <v>7419008000</v>
      </c>
    </row>
    <row r="145" spans="1:5" s="107" customFormat="1" ht="30">
      <c r="A145" s="107" t="s">
        <v>461</v>
      </c>
      <c r="B145" s="105" t="s">
        <v>467</v>
      </c>
      <c r="C145" s="106">
        <f>SUM(C146:C147)</f>
        <v>72129791000</v>
      </c>
      <c r="D145" s="106">
        <f>SUM(D146:D147)</f>
        <v>0</v>
      </c>
      <c r="E145" s="106">
        <f>SUM(E146:E147)</f>
        <v>72129791000</v>
      </c>
    </row>
    <row r="146" spans="1:5" ht="15">
      <c r="A146" s="91" t="s">
        <v>462</v>
      </c>
      <c r="B146" s="36" t="s">
        <v>139</v>
      </c>
      <c r="C146" s="100">
        <v>549000000</v>
      </c>
      <c r="D146" s="100">
        <v>0</v>
      </c>
      <c r="E146" s="96">
        <f t="shared" si="2"/>
        <v>549000000</v>
      </c>
    </row>
    <row r="147" spans="1:5" ht="15">
      <c r="A147" s="91" t="s">
        <v>462</v>
      </c>
      <c r="B147" s="36" t="s">
        <v>144</v>
      </c>
      <c r="C147" s="100">
        <v>71580791000</v>
      </c>
      <c r="D147" s="100">
        <v>0</v>
      </c>
      <c r="E147" s="96">
        <f t="shared" si="2"/>
        <v>71580791000</v>
      </c>
    </row>
    <row r="148" spans="1:5" s="107" customFormat="1" ht="30">
      <c r="A148" s="107" t="s">
        <v>461</v>
      </c>
      <c r="B148" s="105" t="s">
        <v>468</v>
      </c>
      <c r="C148" s="106">
        <f>SUM(C149:C155)</f>
        <v>94870560000</v>
      </c>
      <c r="D148" s="106">
        <f>SUM(D149:D155)</f>
        <v>0</v>
      </c>
      <c r="E148" s="106">
        <f>SUM(E149:E155)</f>
        <v>94870560000</v>
      </c>
    </row>
    <row r="149" spans="1:5" ht="15">
      <c r="A149" s="91" t="s">
        <v>462</v>
      </c>
      <c r="B149" s="36" t="s">
        <v>127</v>
      </c>
      <c r="C149" s="100">
        <v>1230000000</v>
      </c>
      <c r="D149" s="100">
        <v>0</v>
      </c>
      <c r="E149" s="96">
        <f t="shared" si="2"/>
        <v>1230000000</v>
      </c>
    </row>
    <row r="150" spans="1:5" ht="15">
      <c r="A150" s="91" t="s">
        <v>462</v>
      </c>
      <c r="B150" s="36" t="s">
        <v>136</v>
      </c>
      <c r="C150" s="100">
        <v>18102727000</v>
      </c>
      <c r="D150" s="100">
        <v>0</v>
      </c>
      <c r="E150" s="96">
        <f t="shared" si="2"/>
        <v>18102727000</v>
      </c>
    </row>
    <row r="151" spans="1:5" ht="15">
      <c r="A151" s="91" t="s">
        <v>462</v>
      </c>
      <c r="B151" s="36" t="s">
        <v>139</v>
      </c>
      <c r="C151" s="100">
        <v>310998000</v>
      </c>
      <c r="D151" s="100">
        <v>0</v>
      </c>
      <c r="E151" s="96">
        <f t="shared" si="2"/>
        <v>310998000</v>
      </c>
    </row>
    <row r="152" spans="1:5" ht="15">
      <c r="A152" s="91" t="s">
        <v>462</v>
      </c>
      <c r="B152" s="36" t="s">
        <v>141</v>
      </c>
      <c r="C152" s="100">
        <v>40000000</v>
      </c>
      <c r="D152" s="100">
        <v>0</v>
      </c>
      <c r="E152" s="96">
        <f t="shared" si="2"/>
        <v>40000000</v>
      </c>
    </row>
    <row r="153" spans="1:5" ht="15">
      <c r="A153" s="91" t="s">
        <v>462</v>
      </c>
      <c r="B153" s="36" t="s">
        <v>142</v>
      </c>
      <c r="C153" s="100">
        <v>5513625000</v>
      </c>
      <c r="D153" s="100">
        <v>0</v>
      </c>
      <c r="E153" s="96">
        <f t="shared" si="2"/>
        <v>5513625000</v>
      </c>
    </row>
    <row r="154" spans="1:6" ht="15">
      <c r="A154" s="91" t="s">
        <v>462</v>
      </c>
      <c r="B154" s="36" t="s">
        <v>144</v>
      </c>
      <c r="C154" s="100">
        <v>14733894000</v>
      </c>
      <c r="D154" s="100">
        <v>-39085545</v>
      </c>
      <c r="E154" s="96">
        <f t="shared" si="2"/>
        <v>14694808455</v>
      </c>
      <c r="F154" s="36" t="s">
        <v>152</v>
      </c>
    </row>
    <row r="155" spans="1:6" ht="15">
      <c r="A155" s="91" t="s">
        <v>462</v>
      </c>
      <c r="B155" s="36" t="s">
        <v>145</v>
      </c>
      <c r="C155" s="100">
        <v>54939316000</v>
      </c>
      <c r="D155" s="100">
        <v>39085545</v>
      </c>
      <c r="E155" s="96">
        <f t="shared" si="2"/>
        <v>54978401545</v>
      </c>
      <c r="F155" s="36" t="s">
        <v>152</v>
      </c>
    </row>
    <row r="156" spans="1:5" s="91" customFormat="1" ht="15">
      <c r="A156" s="91" t="s">
        <v>461</v>
      </c>
      <c r="B156" s="107" t="s">
        <v>469</v>
      </c>
      <c r="C156" s="99">
        <f>SUM(C157:C158)</f>
        <v>108901050000</v>
      </c>
      <c r="D156" s="99">
        <f>SUM(D157:D158)</f>
        <v>0</v>
      </c>
      <c r="E156" s="99">
        <f>SUM(E157:E158)</f>
        <v>108901050000</v>
      </c>
    </row>
    <row r="157" spans="1:5" ht="15">
      <c r="A157" s="91" t="s">
        <v>462</v>
      </c>
      <c r="B157" s="36" t="s">
        <v>139</v>
      </c>
      <c r="C157" s="100">
        <v>34628454</v>
      </c>
      <c r="D157" s="100">
        <v>0</v>
      </c>
      <c r="E157" s="96">
        <f t="shared" si="2"/>
        <v>34628454</v>
      </c>
    </row>
    <row r="158" spans="1:5" ht="15">
      <c r="A158" s="91" t="s">
        <v>462</v>
      </c>
      <c r="B158" s="36" t="s">
        <v>144</v>
      </c>
      <c r="C158" s="100">
        <v>108866421546</v>
      </c>
      <c r="D158" s="100">
        <v>0</v>
      </c>
      <c r="E158" s="96">
        <f t="shared" si="2"/>
        <v>108866421546</v>
      </c>
    </row>
    <row r="159" spans="1:5" s="91" customFormat="1" ht="15">
      <c r="A159" s="91" t="s">
        <v>461</v>
      </c>
      <c r="B159" s="107" t="s">
        <v>482</v>
      </c>
      <c r="C159" s="99">
        <f>SUM(C160:C162)</f>
        <v>168373891000</v>
      </c>
      <c r="D159" s="99">
        <f>SUM(D160:D162)</f>
        <v>0</v>
      </c>
      <c r="E159" s="99">
        <f>SUM(E160:E162)</f>
        <v>168373891000</v>
      </c>
    </row>
    <row r="160" spans="1:5" ht="15">
      <c r="A160" s="91" t="s">
        <v>462</v>
      </c>
      <c r="B160" s="36" t="s">
        <v>128</v>
      </c>
      <c r="C160" s="100">
        <v>1588636000</v>
      </c>
      <c r="D160" s="100">
        <v>0</v>
      </c>
      <c r="E160" s="96">
        <f t="shared" si="2"/>
        <v>1588636000</v>
      </c>
    </row>
    <row r="161" spans="1:5" ht="15">
      <c r="A161" s="91" t="s">
        <v>462</v>
      </c>
      <c r="B161" s="36" t="s">
        <v>131</v>
      </c>
      <c r="C161" s="100">
        <v>14273944000</v>
      </c>
      <c r="D161" s="100">
        <v>0</v>
      </c>
      <c r="E161" s="96">
        <f t="shared" si="2"/>
        <v>14273944000</v>
      </c>
    </row>
    <row r="162" spans="1:5" ht="15">
      <c r="A162" s="91" t="s">
        <v>462</v>
      </c>
      <c r="B162" s="36" t="s">
        <v>144</v>
      </c>
      <c r="C162" s="100">
        <v>152511311000</v>
      </c>
      <c r="D162" s="100">
        <v>0</v>
      </c>
      <c r="E162" s="96">
        <f t="shared" si="2"/>
        <v>152511311000</v>
      </c>
    </row>
    <row r="163" spans="1:5" s="91" customFormat="1" ht="15">
      <c r="A163" s="91" t="s">
        <v>461</v>
      </c>
      <c r="B163" s="107" t="s">
        <v>470</v>
      </c>
      <c r="C163" s="99">
        <f>+C164</f>
        <v>11542523000</v>
      </c>
      <c r="D163" s="99">
        <f>+D164</f>
        <v>0</v>
      </c>
      <c r="E163" s="99">
        <f>+E164</f>
        <v>11542523000</v>
      </c>
    </row>
    <row r="164" spans="1:5" ht="15">
      <c r="A164" s="91" t="s">
        <v>462</v>
      </c>
      <c r="B164" s="36" t="s">
        <v>144</v>
      </c>
      <c r="C164" s="100">
        <v>11542523000</v>
      </c>
      <c r="D164" s="100">
        <v>0</v>
      </c>
      <c r="E164" s="96">
        <f t="shared" si="2"/>
        <v>11542523000</v>
      </c>
    </row>
    <row r="165" spans="1:5" s="91" customFormat="1" ht="15">
      <c r="A165" s="91" t="s">
        <v>461</v>
      </c>
      <c r="B165" s="91" t="s">
        <v>471</v>
      </c>
      <c r="C165" s="99">
        <f>+C166</f>
        <v>15782051000</v>
      </c>
      <c r="D165" s="99">
        <f>+D166</f>
        <v>0</v>
      </c>
      <c r="E165" s="99">
        <f>+E166</f>
        <v>15782051000</v>
      </c>
    </row>
    <row r="166" spans="1:5" ht="15">
      <c r="A166" s="91" t="s">
        <v>462</v>
      </c>
      <c r="B166" s="36" t="s">
        <v>144</v>
      </c>
      <c r="C166" s="100">
        <v>15782051000</v>
      </c>
      <c r="D166" s="100">
        <v>0</v>
      </c>
      <c r="E166" s="96">
        <f t="shared" si="2"/>
        <v>15782051000</v>
      </c>
    </row>
    <row r="167" spans="1:5" s="107" customFormat="1" ht="30">
      <c r="A167" s="107" t="s">
        <v>461</v>
      </c>
      <c r="B167" s="105" t="s">
        <v>472</v>
      </c>
      <c r="C167" s="106">
        <f>+C168</f>
        <v>10492000000</v>
      </c>
      <c r="D167" s="106">
        <f>+D168</f>
        <v>0</v>
      </c>
      <c r="E167" s="106">
        <f>+E168</f>
        <v>10492000000</v>
      </c>
    </row>
    <row r="168" spans="1:5" ht="15">
      <c r="A168" s="91" t="s">
        <v>462</v>
      </c>
      <c r="B168" s="36" t="s">
        <v>144</v>
      </c>
      <c r="C168" s="100">
        <v>10492000000</v>
      </c>
      <c r="D168" s="100">
        <v>0</v>
      </c>
      <c r="E168" s="96">
        <f t="shared" si="2"/>
        <v>10492000000</v>
      </c>
    </row>
    <row r="169" spans="1:5" s="91" customFormat="1" ht="15">
      <c r="A169" s="91" t="s">
        <v>461</v>
      </c>
      <c r="B169" s="91" t="s">
        <v>473</v>
      </c>
      <c r="C169" s="99">
        <f>+C170</f>
        <v>26838590000</v>
      </c>
      <c r="D169" s="99">
        <f>+D170</f>
        <v>0</v>
      </c>
      <c r="E169" s="99">
        <f>+E170</f>
        <v>26838590000</v>
      </c>
    </row>
    <row r="170" spans="1:5" ht="15">
      <c r="A170" s="91" t="s">
        <v>462</v>
      </c>
      <c r="B170" s="36" t="s">
        <v>144</v>
      </c>
      <c r="C170" s="100">
        <v>26838590000</v>
      </c>
      <c r="D170" s="100">
        <v>0</v>
      </c>
      <c r="E170" s="96">
        <f t="shared" si="2"/>
        <v>26838590000</v>
      </c>
    </row>
    <row r="171" spans="1:5" s="107" customFormat="1" ht="45">
      <c r="A171" s="107" t="s">
        <v>461</v>
      </c>
      <c r="B171" s="105" t="s">
        <v>474</v>
      </c>
      <c r="C171" s="106">
        <f>+C172</f>
        <v>3146198000</v>
      </c>
      <c r="D171" s="106">
        <f>+D172</f>
        <v>0</v>
      </c>
      <c r="E171" s="106">
        <f>+E172</f>
        <v>3146198000</v>
      </c>
    </row>
    <row r="172" spans="1:5" ht="15">
      <c r="A172" s="91" t="s">
        <v>462</v>
      </c>
      <c r="B172" s="36" t="s">
        <v>144</v>
      </c>
      <c r="C172" s="100">
        <v>3146198000</v>
      </c>
      <c r="D172" s="100">
        <v>0</v>
      </c>
      <c r="E172" s="96">
        <f t="shared" si="2"/>
        <v>3146198000</v>
      </c>
    </row>
    <row r="173" spans="1:5" s="107" customFormat="1" ht="30">
      <c r="A173" s="107" t="s">
        <v>461</v>
      </c>
      <c r="B173" s="105" t="s">
        <v>475</v>
      </c>
      <c r="C173" s="106">
        <f>+C174</f>
        <v>3404816000</v>
      </c>
      <c r="D173" s="106">
        <f>+D174</f>
        <v>0</v>
      </c>
      <c r="E173" s="106">
        <f>+E174</f>
        <v>3404816000</v>
      </c>
    </row>
    <row r="174" spans="1:5" ht="15">
      <c r="A174" s="91" t="s">
        <v>462</v>
      </c>
      <c r="B174" s="36" t="s">
        <v>144</v>
      </c>
      <c r="C174" s="100">
        <v>3404816000</v>
      </c>
      <c r="D174" s="100">
        <v>0</v>
      </c>
      <c r="E174" s="96">
        <f t="shared" si="2"/>
        <v>3404816000</v>
      </c>
    </row>
    <row r="175" spans="1:5" s="107" customFormat="1" ht="30">
      <c r="A175" s="107" t="s">
        <v>461</v>
      </c>
      <c r="B175" s="105" t="s">
        <v>476</v>
      </c>
      <c r="C175" s="106">
        <f>+C176</f>
        <v>13502590000</v>
      </c>
      <c r="D175" s="106">
        <f>+D176</f>
        <v>0</v>
      </c>
      <c r="E175" s="106">
        <f>+E176</f>
        <v>13502590000</v>
      </c>
    </row>
    <row r="176" spans="1:5" ht="15">
      <c r="A176" s="91" t="s">
        <v>462</v>
      </c>
      <c r="B176" s="36" t="s">
        <v>144</v>
      </c>
      <c r="C176" s="100">
        <v>13502590000</v>
      </c>
      <c r="D176" s="100">
        <v>0</v>
      </c>
      <c r="E176" s="96">
        <f t="shared" si="2"/>
        <v>13502590000</v>
      </c>
    </row>
    <row r="177" spans="1:5" s="107" customFormat="1" ht="15">
      <c r="A177" s="107" t="s">
        <v>461</v>
      </c>
      <c r="B177" s="105" t="s">
        <v>477</v>
      </c>
      <c r="C177" s="106">
        <f>SUM(C178:C181)</f>
        <v>18973070000</v>
      </c>
      <c r="D177" s="106">
        <f>SUM(D178:D181)</f>
        <v>0</v>
      </c>
      <c r="E177" s="106">
        <f>SUM(E178:E181)</f>
        <v>18973070000</v>
      </c>
    </row>
    <row r="178" spans="1:5" ht="15">
      <c r="A178" s="91" t="s">
        <v>462</v>
      </c>
      <c r="B178" s="36" t="s">
        <v>125</v>
      </c>
      <c r="C178" s="100">
        <v>1335175000</v>
      </c>
      <c r="D178" s="100">
        <v>0</v>
      </c>
      <c r="E178" s="96">
        <f t="shared" si="2"/>
        <v>1335175000</v>
      </c>
    </row>
    <row r="179" spans="1:5" ht="15">
      <c r="A179" s="91" t="s">
        <v>462</v>
      </c>
      <c r="B179" s="36" t="s">
        <v>130</v>
      </c>
      <c r="C179" s="100">
        <v>103000000</v>
      </c>
      <c r="D179" s="100">
        <v>0</v>
      </c>
      <c r="E179" s="96">
        <f t="shared" si="2"/>
        <v>103000000</v>
      </c>
    </row>
    <row r="180" spans="1:5" ht="15">
      <c r="A180" s="91" t="s">
        <v>462</v>
      </c>
      <c r="B180" s="36" t="s">
        <v>135</v>
      </c>
      <c r="C180" s="100">
        <v>15006070000</v>
      </c>
      <c r="D180" s="100">
        <v>0</v>
      </c>
      <c r="E180" s="96">
        <f t="shared" si="2"/>
        <v>15006070000</v>
      </c>
    </row>
    <row r="181" spans="1:5" ht="15">
      <c r="A181" s="91" t="s">
        <v>462</v>
      </c>
      <c r="B181" s="36" t="s">
        <v>144</v>
      </c>
      <c r="C181" s="100">
        <v>2528825000</v>
      </c>
      <c r="D181" s="100">
        <v>0</v>
      </c>
      <c r="E181" s="96">
        <f t="shared" si="2"/>
        <v>2528825000</v>
      </c>
    </row>
    <row r="182" spans="1:5" s="107" customFormat="1" ht="30">
      <c r="A182" s="107" t="s">
        <v>461</v>
      </c>
      <c r="B182" s="105" t="s">
        <v>478</v>
      </c>
      <c r="C182" s="106">
        <f>SUM(C183:C185)</f>
        <v>17686142000</v>
      </c>
      <c r="D182" s="106">
        <f>SUM(D183:D185)</f>
        <v>0</v>
      </c>
      <c r="E182" s="106">
        <f>SUM(E183:E185)</f>
        <v>17686142000</v>
      </c>
    </row>
    <row r="183" spans="1:5" ht="15">
      <c r="A183" s="91" t="s">
        <v>462</v>
      </c>
      <c r="B183" s="36" t="s">
        <v>132</v>
      </c>
      <c r="C183" s="100">
        <v>1528961000</v>
      </c>
      <c r="D183" s="100">
        <v>0</v>
      </c>
      <c r="E183" s="96">
        <f t="shared" si="2"/>
        <v>1528961000</v>
      </c>
    </row>
    <row r="184" spans="1:5" ht="15">
      <c r="A184" s="91" t="s">
        <v>462</v>
      </c>
      <c r="B184" s="36" t="s">
        <v>142</v>
      </c>
      <c r="C184" s="100">
        <v>221280000</v>
      </c>
      <c r="D184" s="100">
        <v>0</v>
      </c>
      <c r="E184" s="96">
        <f t="shared" si="2"/>
        <v>221280000</v>
      </c>
    </row>
    <row r="185" spans="1:5" ht="15">
      <c r="A185" s="91" t="s">
        <v>462</v>
      </c>
      <c r="B185" s="36" t="s">
        <v>144</v>
      </c>
      <c r="C185" s="100">
        <v>15935901000</v>
      </c>
      <c r="D185" s="100">
        <v>0</v>
      </c>
      <c r="E185" s="96">
        <f t="shared" si="2"/>
        <v>15935901000</v>
      </c>
    </row>
    <row r="186" spans="1:5" s="107" customFormat="1" ht="30">
      <c r="A186" s="107" t="s">
        <v>461</v>
      </c>
      <c r="B186" s="105" t="s">
        <v>479</v>
      </c>
      <c r="C186" s="106">
        <f>SUM(C187:C191)</f>
        <v>18149000000</v>
      </c>
      <c r="D186" s="106">
        <f>SUM(D187:D191)</f>
        <v>0</v>
      </c>
      <c r="E186" s="106">
        <f>SUM(E187:E191)</f>
        <v>18149000000</v>
      </c>
    </row>
    <row r="187" spans="1:6" ht="15">
      <c r="A187" s="91" t="s">
        <v>462</v>
      </c>
      <c r="B187" s="36" t="s">
        <v>133</v>
      </c>
      <c r="C187" s="100">
        <v>18000000</v>
      </c>
      <c r="D187" s="100">
        <v>-12346736</v>
      </c>
      <c r="E187" s="96">
        <f t="shared" si="2"/>
        <v>5653264</v>
      </c>
      <c r="F187" s="36" t="s">
        <v>152</v>
      </c>
    </row>
    <row r="188" spans="1:5" ht="15">
      <c r="A188" s="91" t="s">
        <v>462</v>
      </c>
      <c r="B188" s="36" t="s">
        <v>138</v>
      </c>
      <c r="C188" s="100">
        <v>30000000</v>
      </c>
      <c r="D188" s="100">
        <v>0</v>
      </c>
      <c r="E188" s="96">
        <f t="shared" si="2"/>
        <v>30000000</v>
      </c>
    </row>
    <row r="189" spans="1:6" ht="15">
      <c r="A189" s="91" t="s">
        <v>462</v>
      </c>
      <c r="B189" s="36" t="s">
        <v>141</v>
      </c>
      <c r="C189" s="100">
        <v>628988000</v>
      </c>
      <c r="D189" s="100">
        <v>-30878000</v>
      </c>
      <c r="E189" s="96">
        <f t="shared" si="2"/>
        <v>598110000</v>
      </c>
      <c r="F189" s="36" t="s">
        <v>152</v>
      </c>
    </row>
    <row r="190" spans="1:6" ht="15">
      <c r="A190" s="91" t="s">
        <v>462</v>
      </c>
      <c r="B190" s="36" t="s">
        <v>143</v>
      </c>
      <c r="C190" s="100">
        <v>1648000000</v>
      </c>
      <c r="D190" s="100">
        <v>-85200000</v>
      </c>
      <c r="E190" s="96">
        <f t="shared" si="2"/>
        <v>1562800000</v>
      </c>
      <c r="F190" s="36" t="s">
        <v>152</v>
      </c>
    </row>
    <row r="191" spans="1:6" ht="15">
      <c r="A191" s="91" t="s">
        <v>462</v>
      </c>
      <c r="B191" s="36" t="s">
        <v>144</v>
      </c>
      <c r="C191" s="100">
        <v>15824012000</v>
      </c>
      <c r="D191" s="100">
        <v>128424736</v>
      </c>
      <c r="E191" s="96">
        <f t="shared" si="2"/>
        <v>15952436736</v>
      </c>
      <c r="F191" s="36" t="s">
        <v>152</v>
      </c>
    </row>
    <row r="192" spans="1:5" s="107" customFormat="1" ht="30">
      <c r="A192" s="107" t="s">
        <v>461</v>
      </c>
      <c r="B192" s="105" t="s">
        <v>480</v>
      </c>
      <c r="C192" s="106">
        <f>SUM(C193:C195)</f>
        <v>5263460000</v>
      </c>
      <c r="D192" s="106">
        <f>SUM(D193:D195)</f>
        <v>0</v>
      </c>
      <c r="E192" s="106">
        <f>SUM(E193:E195)</f>
        <v>5263460000</v>
      </c>
    </row>
    <row r="193" spans="1:5" ht="15">
      <c r="A193" s="91" t="s">
        <v>462</v>
      </c>
      <c r="B193" s="36" t="s">
        <v>140</v>
      </c>
      <c r="C193" s="100">
        <v>510743000</v>
      </c>
      <c r="D193" s="100">
        <v>0</v>
      </c>
      <c r="E193" s="96">
        <f t="shared" si="2"/>
        <v>510743000</v>
      </c>
    </row>
    <row r="194" spans="1:5" ht="15">
      <c r="A194" s="91" t="s">
        <v>462</v>
      </c>
      <c r="B194" s="36" t="s">
        <v>141</v>
      </c>
      <c r="C194" s="100">
        <v>543822000</v>
      </c>
      <c r="D194" s="100">
        <v>0</v>
      </c>
      <c r="E194" s="96">
        <f t="shared" si="2"/>
        <v>543822000</v>
      </c>
    </row>
    <row r="195" spans="1:5" ht="15">
      <c r="A195" s="91" t="s">
        <v>462</v>
      </c>
      <c r="B195" s="36" t="s">
        <v>144</v>
      </c>
      <c r="C195" s="100">
        <v>4208895000</v>
      </c>
      <c r="D195" s="100">
        <v>0</v>
      </c>
      <c r="E195" s="96">
        <f t="shared" si="2"/>
        <v>4208895000</v>
      </c>
    </row>
    <row r="197" spans="2:5" ht="55.5" customHeight="1">
      <c r="B197" s="182" t="s">
        <v>481</v>
      </c>
      <c r="C197" s="182"/>
      <c r="D197" s="182"/>
      <c r="E197" s="182"/>
    </row>
  </sheetData>
  <sheetProtection/>
  <mergeCells count="4">
    <mergeCell ref="B1:E1"/>
    <mergeCell ref="B2:E2"/>
    <mergeCell ref="B3:E3"/>
    <mergeCell ref="B197:E197"/>
  </mergeCells>
  <printOptions/>
  <pageMargins left="0.7" right="0.7" top="0.75" bottom="0.75" header="0.3" footer="0.3"/>
  <pageSetup horizontalDpi="600" verticalDpi="600" orientation="portrait" r:id="rId1"/>
  <ignoredErrors>
    <ignoredError sqref="E21:E192" formula="1"/>
  </ignoredErrors>
</worksheet>
</file>

<file path=xl/worksheets/sheet15.xml><?xml version="1.0" encoding="utf-8"?>
<worksheet xmlns="http://schemas.openxmlformats.org/spreadsheetml/2006/main" xmlns:r="http://schemas.openxmlformats.org/officeDocument/2006/relationships">
  <dimension ref="A1:E195"/>
  <sheetViews>
    <sheetView showGridLines="0" zoomScalePageLayoutView="0" workbookViewId="0" topLeftCell="A1">
      <selection activeCell="A1" sqref="A1"/>
    </sheetView>
  </sheetViews>
  <sheetFormatPr defaultColWidth="11.421875" defaultRowHeight="15"/>
  <cols>
    <col min="1" max="1" width="11.421875" style="36" customWidth="1"/>
    <col min="2" max="2" width="71.140625" style="36" bestFit="1" customWidth="1"/>
    <col min="3" max="3" width="20.421875" style="100" bestFit="1" customWidth="1"/>
    <col min="4" max="4" width="16.8515625" style="101" customWidth="1"/>
    <col min="5" max="5" width="20.421875" style="101" bestFit="1" customWidth="1"/>
    <col min="6" max="16384" width="11.421875" style="36" customWidth="1"/>
  </cols>
  <sheetData>
    <row r="1" spans="2:5" s="91" customFormat="1" ht="30" customHeight="1">
      <c r="B1" s="183" t="s">
        <v>7</v>
      </c>
      <c r="C1" s="183"/>
      <c r="D1" s="183"/>
      <c r="E1" s="183"/>
    </row>
    <row r="2" spans="2:5" s="91" customFormat="1" ht="26.25">
      <c r="B2" s="184" t="s">
        <v>6</v>
      </c>
      <c r="C2" s="184"/>
      <c r="D2" s="184"/>
      <c r="E2" s="184"/>
    </row>
    <row r="3" spans="2:5" s="91" customFormat="1" ht="26.25">
      <c r="B3" s="185" t="s">
        <v>459</v>
      </c>
      <c r="C3" s="185"/>
      <c r="D3" s="185"/>
      <c r="E3" s="185"/>
    </row>
    <row r="4" spans="2:5" ht="30" customHeight="1">
      <c r="B4" s="3" t="s">
        <v>0</v>
      </c>
      <c r="C4" s="17" t="s">
        <v>1</v>
      </c>
      <c r="D4" s="4" t="s">
        <v>2</v>
      </c>
      <c r="E4" s="4" t="s">
        <v>3</v>
      </c>
    </row>
    <row r="5" spans="2:5" ht="15">
      <c r="B5" s="92" t="s">
        <v>4</v>
      </c>
      <c r="C5" s="93">
        <f>+C6</f>
        <v>3127773051000</v>
      </c>
      <c r="D5" s="93">
        <f>+D6</f>
        <v>0</v>
      </c>
      <c r="E5" s="93">
        <f>+E6</f>
        <v>3127773051000</v>
      </c>
    </row>
    <row r="6" spans="2:5" ht="15">
      <c r="B6" s="92" t="s">
        <v>5</v>
      </c>
      <c r="C6" s="93">
        <f>+C7+C122</f>
        <v>3127773051000</v>
      </c>
      <c r="D6" s="93">
        <f>+D7+D122</f>
        <v>0</v>
      </c>
      <c r="E6" s="93">
        <f>+E7+E122</f>
        <v>3127773051000</v>
      </c>
    </row>
    <row r="7" spans="2:5" s="91" customFormat="1" ht="15">
      <c r="B7" s="92" t="s">
        <v>10</v>
      </c>
      <c r="C7" s="93">
        <f>SUM(C8:C121)</f>
        <v>23016670000</v>
      </c>
      <c r="D7" s="93">
        <f>SUM(D8:D121)</f>
        <v>0</v>
      </c>
      <c r="E7" s="93">
        <f>SUM(E8:E121)</f>
        <v>23016670000</v>
      </c>
    </row>
    <row r="8" spans="2:5" ht="15">
      <c r="B8" s="94" t="s">
        <v>11</v>
      </c>
      <c r="C8" s="95">
        <v>2617517000</v>
      </c>
      <c r="D8" s="32">
        <v>0</v>
      </c>
      <c r="E8" s="96">
        <f>+C8+D8</f>
        <v>2617517000</v>
      </c>
    </row>
    <row r="9" spans="2:5" ht="15">
      <c r="B9" s="94" t="s">
        <v>12</v>
      </c>
      <c r="C9" s="95">
        <v>1485000000</v>
      </c>
      <c r="D9" s="32">
        <v>0</v>
      </c>
      <c r="E9" s="96">
        <f aca="true" t="shared" si="0" ref="E9:E75">+C9+D9</f>
        <v>1485000000</v>
      </c>
    </row>
    <row r="10" spans="2:5" ht="15">
      <c r="B10" s="94" t="s">
        <v>13</v>
      </c>
      <c r="C10" s="95">
        <v>1266000</v>
      </c>
      <c r="D10" s="32">
        <v>0</v>
      </c>
      <c r="E10" s="96">
        <f t="shared" si="0"/>
        <v>1266000</v>
      </c>
    </row>
    <row r="11" spans="2:5" ht="15">
      <c r="B11" s="94" t="s">
        <v>14</v>
      </c>
      <c r="C11" s="95">
        <v>10055000</v>
      </c>
      <c r="D11" s="32">
        <v>0</v>
      </c>
      <c r="E11" s="96">
        <f t="shared" si="0"/>
        <v>10055000</v>
      </c>
    </row>
    <row r="12" spans="2:5" ht="15">
      <c r="B12" s="94" t="s">
        <v>15</v>
      </c>
      <c r="C12" s="95">
        <v>39219000</v>
      </c>
      <c r="D12" s="32">
        <v>0</v>
      </c>
      <c r="E12" s="96">
        <f t="shared" si="0"/>
        <v>39219000</v>
      </c>
    </row>
    <row r="13" spans="2:5" ht="15">
      <c r="B13" s="94" t="s">
        <v>16</v>
      </c>
      <c r="C13" s="95">
        <v>1000000</v>
      </c>
      <c r="D13" s="32">
        <v>0</v>
      </c>
      <c r="E13" s="96">
        <f t="shared" si="0"/>
        <v>1000000</v>
      </c>
    </row>
    <row r="14" spans="2:5" ht="15">
      <c r="B14" s="94" t="s">
        <v>17</v>
      </c>
      <c r="C14" s="95">
        <v>80764000</v>
      </c>
      <c r="D14" s="32">
        <v>0</v>
      </c>
      <c r="E14" s="96">
        <f t="shared" si="0"/>
        <v>80764000</v>
      </c>
    </row>
    <row r="15" spans="2:5" ht="15">
      <c r="B15" s="94" t="s">
        <v>18</v>
      </c>
      <c r="C15" s="95">
        <v>44026000</v>
      </c>
      <c r="D15" s="32">
        <v>0</v>
      </c>
      <c r="E15" s="96">
        <f t="shared" si="0"/>
        <v>44026000</v>
      </c>
    </row>
    <row r="16" spans="2:5" ht="15">
      <c r="B16" s="94" t="s">
        <v>19</v>
      </c>
      <c r="C16" s="95">
        <v>502000</v>
      </c>
      <c r="D16" s="32">
        <v>0</v>
      </c>
      <c r="E16" s="96">
        <f t="shared" si="0"/>
        <v>502000</v>
      </c>
    </row>
    <row r="17" spans="2:5" ht="15">
      <c r="B17" s="94" t="s">
        <v>20</v>
      </c>
      <c r="C17" s="95">
        <v>114000</v>
      </c>
      <c r="D17" s="32">
        <v>0</v>
      </c>
      <c r="E17" s="96">
        <f t="shared" si="0"/>
        <v>114000</v>
      </c>
    </row>
    <row r="18" spans="2:5" ht="15">
      <c r="B18" s="94" t="s">
        <v>21</v>
      </c>
      <c r="C18" s="95">
        <v>479000</v>
      </c>
      <c r="D18" s="32">
        <v>0</v>
      </c>
      <c r="E18" s="96">
        <f t="shared" si="0"/>
        <v>479000</v>
      </c>
    </row>
    <row r="19" spans="2:5" ht="15">
      <c r="B19" s="94" t="s">
        <v>22</v>
      </c>
      <c r="C19" s="95">
        <v>81000</v>
      </c>
      <c r="D19" s="32">
        <v>0</v>
      </c>
      <c r="E19" s="96">
        <f t="shared" si="0"/>
        <v>81000</v>
      </c>
    </row>
    <row r="20" spans="2:5" ht="15">
      <c r="B20" s="94" t="s">
        <v>23</v>
      </c>
      <c r="C20" s="95">
        <v>785000</v>
      </c>
      <c r="D20" s="32">
        <v>0</v>
      </c>
      <c r="E20" s="96">
        <f t="shared" si="0"/>
        <v>785000</v>
      </c>
    </row>
    <row r="21" spans="2:5" ht="15">
      <c r="B21" s="94" t="s">
        <v>24</v>
      </c>
      <c r="C21" s="95">
        <v>396000</v>
      </c>
      <c r="D21" s="32">
        <v>0</v>
      </c>
      <c r="E21" s="96">
        <f t="shared" si="0"/>
        <v>396000</v>
      </c>
    </row>
    <row r="22" spans="2:5" ht="15">
      <c r="B22" s="94" t="s">
        <v>25</v>
      </c>
      <c r="C22" s="95">
        <v>1627000</v>
      </c>
      <c r="D22" s="32">
        <v>0</v>
      </c>
      <c r="E22" s="96">
        <f t="shared" si="0"/>
        <v>1627000</v>
      </c>
    </row>
    <row r="23" spans="2:5" ht="15">
      <c r="B23" s="94" t="s">
        <v>26</v>
      </c>
      <c r="C23" s="95">
        <v>864000</v>
      </c>
      <c r="D23" s="32">
        <v>0</v>
      </c>
      <c r="E23" s="96">
        <f t="shared" si="0"/>
        <v>864000</v>
      </c>
    </row>
    <row r="24" spans="2:5" ht="15">
      <c r="B24" s="94" t="s">
        <v>27</v>
      </c>
      <c r="C24" s="95">
        <v>630000</v>
      </c>
      <c r="D24" s="32">
        <v>0</v>
      </c>
      <c r="E24" s="96">
        <f t="shared" si="0"/>
        <v>630000</v>
      </c>
    </row>
    <row r="25" spans="2:5" ht="15">
      <c r="B25" s="94" t="s">
        <v>28</v>
      </c>
      <c r="C25" s="95">
        <v>247000</v>
      </c>
      <c r="D25" s="32">
        <v>0</v>
      </c>
      <c r="E25" s="96">
        <f t="shared" si="0"/>
        <v>247000</v>
      </c>
    </row>
    <row r="26" spans="2:5" ht="15">
      <c r="B26" s="97" t="s">
        <v>162</v>
      </c>
      <c r="C26" s="95">
        <v>5000000</v>
      </c>
      <c r="D26" s="32">
        <v>0</v>
      </c>
      <c r="E26" s="96">
        <f t="shared" si="0"/>
        <v>5000000</v>
      </c>
    </row>
    <row r="27" spans="2:5" ht="15">
      <c r="B27" s="94" t="s">
        <v>29</v>
      </c>
      <c r="C27" s="95">
        <v>8184000</v>
      </c>
      <c r="D27" s="32">
        <v>0</v>
      </c>
      <c r="E27" s="96">
        <f t="shared" si="0"/>
        <v>8184000</v>
      </c>
    </row>
    <row r="28" spans="2:5" ht="15">
      <c r="B28" s="94" t="s">
        <v>30</v>
      </c>
      <c r="C28" s="95">
        <v>4224000</v>
      </c>
      <c r="D28" s="32">
        <v>0</v>
      </c>
      <c r="E28" s="96">
        <f t="shared" si="0"/>
        <v>4224000</v>
      </c>
    </row>
    <row r="29" spans="2:5" ht="15">
      <c r="B29" s="94" t="s">
        <v>31</v>
      </c>
      <c r="C29" s="95">
        <v>10230000</v>
      </c>
      <c r="D29" s="32">
        <v>0</v>
      </c>
      <c r="E29" s="96">
        <f t="shared" si="0"/>
        <v>10230000</v>
      </c>
    </row>
    <row r="30" spans="2:5" ht="15">
      <c r="B30" s="97" t="s">
        <v>155</v>
      </c>
      <c r="C30" s="95">
        <v>45780000</v>
      </c>
      <c r="D30" s="32">
        <v>0</v>
      </c>
      <c r="E30" s="96">
        <f t="shared" si="0"/>
        <v>45780000</v>
      </c>
    </row>
    <row r="31" spans="2:5" ht="15">
      <c r="B31" s="97" t="s">
        <v>156</v>
      </c>
      <c r="C31" s="95">
        <v>47040000</v>
      </c>
      <c r="D31" s="32">
        <v>0</v>
      </c>
      <c r="E31" s="96">
        <f t="shared" si="0"/>
        <v>47040000</v>
      </c>
    </row>
    <row r="32" spans="2:5" ht="15">
      <c r="B32" s="94" t="s">
        <v>34</v>
      </c>
      <c r="C32" s="95">
        <v>4058000</v>
      </c>
      <c r="D32" s="32">
        <v>0</v>
      </c>
      <c r="E32" s="96">
        <f t="shared" si="0"/>
        <v>4058000</v>
      </c>
    </row>
    <row r="33" spans="2:5" ht="15">
      <c r="B33" s="94" t="s">
        <v>35</v>
      </c>
      <c r="C33" s="95">
        <v>13764000</v>
      </c>
      <c r="D33" s="32">
        <v>0</v>
      </c>
      <c r="E33" s="96">
        <f t="shared" si="0"/>
        <v>13764000</v>
      </c>
    </row>
    <row r="34" spans="2:5" ht="15">
      <c r="B34" s="94" t="s">
        <v>36</v>
      </c>
      <c r="C34" s="95">
        <v>8960000</v>
      </c>
      <c r="D34" s="32">
        <v>0</v>
      </c>
      <c r="E34" s="96">
        <f t="shared" si="0"/>
        <v>8960000</v>
      </c>
    </row>
    <row r="35" spans="2:5" ht="15">
      <c r="B35" s="94" t="s">
        <v>37</v>
      </c>
      <c r="C35" s="95">
        <v>2335000</v>
      </c>
      <c r="D35" s="32">
        <v>0</v>
      </c>
      <c r="E35" s="96">
        <f t="shared" si="0"/>
        <v>2335000</v>
      </c>
    </row>
    <row r="36" spans="2:5" ht="15">
      <c r="B36" s="94" t="s">
        <v>38</v>
      </c>
      <c r="C36" s="95">
        <v>48397000</v>
      </c>
      <c r="D36" s="32">
        <v>0</v>
      </c>
      <c r="E36" s="96">
        <f t="shared" si="0"/>
        <v>48397000</v>
      </c>
    </row>
    <row r="37" spans="2:5" ht="15">
      <c r="B37" s="94" t="s">
        <v>39</v>
      </c>
      <c r="C37" s="95">
        <v>1141000</v>
      </c>
      <c r="D37" s="32">
        <v>0</v>
      </c>
      <c r="E37" s="96">
        <f t="shared" si="0"/>
        <v>1141000</v>
      </c>
    </row>
    <row r="38" spans="2:5" ht="15">
      <c r="B38" s="94" t="s">
        <v>40</v>
      </c>
      <c r="C38" s="95">
        <v>13650000</v>
      </c>
      <c r="D38" s="32">
        <v>0</v>
      </c>
      <c r="E38" s="96">
        <f t="shared" si="0"/>
        <v>13650000</v>
      </c>
    </row>
    <row r="39" spans="2:5" ht="15">
      <c r="B39" s="94" t="s">
        <v>41</v>
      </c>
      <c r="C39" s="95">
        <v>319000</v>
      </c>
      <c r="D39" s="32">
        <v>0</v>
      </c>
      <c r="E39" s="96">
        <f t="shared" si="0"/>
        <v>319000</v>
      </c>
    </row>
    <row r="40" spans="2:5" ht="15">
      <c r="B40" s="94" t="s">
        <v>42</v>
      </c>
      <c r="C40" s="95">
        <v>55467000</v>
      </c>
      <c r="D40" s="32">
        <v>0</v>
      </c>
      <c r="E40" s="96">
        <f t="shared" si="0"/>
        <v>55467000</v>
      </c>
    </row>
    <row r="41" spans="2:5" ht="15">
      <c r="B41" s="94" t="s">
        <v>43</v>
      </c>
      <c r="C41" s="95">
        <v>199000</v>
      </c>
      <c r="D41" s="32">
        <v>0</v>
      </c>
      <c r="E41" s="96">
        <f t="shared" si="0"/>
        <v>199000</v>
      </c>
    </row>
    <row r="42" spans="2:5" ht="15">
      <c r="B42" s="94" t="s">
        <v>44</v>
      </c>
      <c r="C42" s="95">
        <v>4507000</v>
      </c>
      <c r="D42" s="32">
        <v>0</v>
      </c>
      <c r="E42" s="96">
        <f t="shared" si="0"/>
        <v>4507000</v>
      </c>
    </row>
    <row r="43" spans="2:5" ht="15">
      <c r="B43" s="94" t="s">
        <v>45</v>
      </c>
      <c r="C43" s="95">
        <v>9260000</v>
      </c>
      <c r="D43" s="32">
        <v>0</v>
      </c>
      <c r="E43" s="96">
        <f t="shared" si="0"/>
        <v>9260000</v>
      </c>
    </row>
    <row r="44" spans="2:5" ht="15">
      <c r="B44" s="94" t="s">
        <v>46</v>
      </c>
      <c r="C44" s="95">
        <v>2505000</v>
      </c>
      <c r="D44" s="32">
        <v>0</v>
      </c>
      <c r="E44" s="96">
        <f t="shared" si="0"/>
        <v>2505000</v>
      </c>
    </row>
    <row r="45" spans="2:5" ht="15">
      <c r="B45" s="94" t="s">
        <v>47</v>
      </c>
      <c r="C45" s="95">
        <v>5043000</v>
      </c>
      <c r="D45" s="32">
        <v>0</v>
      </c>
      <c r="E45" s="96">
        <f t="shared" si="0"/>
        <v>5043000</v>
      </c>
    </row>
    <row r="46" spans="2:5" ht="15">
      <c r="B46" s="94" t="s">
        <v>48</v>
      </c>
      <c r="C46" s="95">
        <v>2875000</v>
      </c>
      <c r="D46" s="32">
        <v>0</v>
      </c>
      <c r="E46" s="96">
        <f t="shared" si="0"/>
        <v>2875000</v>
      </c>
    </row>
    <row r="47" spans="2:5" ht="15">
      <c r="B47" s="94" t="s">
        <v>49</v>
      </c>
      <c r="C47" s="95">
        <v>258000</v>
      </c>
      <c r="D47" s="32">
        <v>0</v>
      </c>
      <c r="E47" s="96">
        <f t="shared" si="0"/>
        <v>258000</v>
      </c>
    </row>
    <row r="48" spans="2:5" ht="15">
      <c r="B48" s="94" t="s">
        <v>50</v>
      </c>
      <c r="C48" s="95">
        <v>82433000</v>
      </c>
      <c r="D48" s="32">
        <v>0</v>
      </c>
      <c r="E48" s="96">
        <f t="shared" si="0"/>
        <v>82433000</v>
      </c>
    </row>
    <row r="49" spans="2:5" ht="15">
      <c r="B49" s="94" t="s">
        <v>51</v>
      </c>
      <c r="C49" s="95">
        <v>15630000</v>
      </c>
      <c r="D49" s="32">
        <v>0</v>
      </c>
      <c r="E49" s="96">
        <f t="shared" si="0"/>
        <v>15630000</v>
      </c>
    </row>
    <row r="50" spans="2:5" ht="15">
      <c r="B50" s="94" t="s">
        <v>52</v>
      </c>
      <c r="C50" s="95">
        <v>38000</v>
      </c>
      <c r="D50" s="32">
        <v>0</v>
      </c>
      <c r="E50" s="96">
        <f t="shared" si="0"/>
        <v>38000</v>
      </c>
    </row>
    <row r="51" spans="2:5" ht="15">
      <c r="B51" s="94" t="s">
        <v>53</v>
      </c>
      <c r="C51" s="95">
        <v>3176000</v>
      </c>
      <c r="D51" s="32">
        <v>0</v>
      </c>
      <c r="E51" s="96">
        <f t="shared" si="0"/>
        <v>3176000</v>
      </c>
    </row>
    <row r="52" spans="2:5" ht="15">
      <c r="B52" s="94" t="s">
        <v>54</v>
      </c>
      <c r="C52" s="95">
        <v>246000</v>
      </c>
      <c r="D52" s="32">
        <v>0</v>
      </c>
      <c r="E52" s="96">
        <f t="shared" si="0"/>
        <v>246000</v>
      </c>
    </row>
    <row r="53" spans="2:5" ht="15">
      <c r="B53" s="94" t="s">
        <v>55</v>
      </c>
      <c r="C53" s="95">
        <v>109000</v>
      </c>
      <c r="D53" s="32">
        <v>0</v>
      </c>
      <c r="E53" s="96">
        <f t="shared" si="0"/>
        <v>109000</v>
      </c>
    </row>
    <row r="54" spans="2:5" ht="15">
      <c r="B54" s="94" t="s">
        <v>56</v>
      </c>
      <c r="C54" s="95">
        <v>1019000</v>
      </c>
      <c r="D54" s="32">
        <v>0</v>
      </c>
      <c r="E54" s="96">
        <f t="shared" si="0"/>
        <v>1019000</v>
      </c>
    </row>
    <row r="55" spans="2:5" ht="15">
      <c r="B55" s="94" t="s">
        <v>57</v>
      </c>
      <c r="C55" s="95">
        <v>2066000</v>
      </c>
      <c r="D55" s="32">
        <v>0</v>
      </c>
      <c r="E55" s="96">
        <f t="shared" si="0"/>
        <v>2066000</v>
      </c>
    </row>
    <row r="56" spans="2:5" ht="15">
      <c r="B56" s="94" t="s">
        <v>58</v>
      </c>
      <c r="C56" s="95">
        <v>19255000</v>
      </c>
      <c r="D56" s="32">
        <v>0</v>
      </c>
      <c r="E56" s="96">
        <f t="shared" si="0"/>
        <v>19255000</v>
      </c>
    </row>
    <row r="57" spans="2:5" ht="15">
      <c r="B57" s="94" t="s">
        <v>59</v>
      </c>
      <c r="C57" s="95">
        <v>20817000</v>
      </c>
      <c r="D57" s="32">
        <v>0</v>
      </c>
      <c r="E57" s="96">
        <f t="shared" si="0"/>
        <v>20817000</v>
      </c>
    </row>
    <row r="58" spans="2:5" ht="15">
      <c r="B58" s="94" t="s">
        <v>60</v>
      </c>
      <c r="C58" s="95">
        <v>330208000</v>
      </c>
      <c r="D58" s="32">
        <v>0</v>
      </c>
      <c r="E58" s="96">
        <f t="shared" si="0"/>
        <v>330208000</v>
      </c>
    </row>
    <row r="59" spans="2:5" ht="15">
      <c r="B59" s="97" t="s">
        <v>161</v>
      </c>
      <c r="C59" s="95">
        <v>45000000</v>
      </c>
      <c r="D59" s="32">
        <v>0</v>
      </c>
      <c r="E59" s="96">
        <f t="shared" si="0"/>
        <v>45000000</v>
      </c>
    </row>
    <row r="60" spans="2:5" ht="15">
      <c r="B60" s="94" t="s">
        <v>61</v>
      </c>
      <c r="C60" s="95">
        <v>818000</v>
      </c>
      <c r="D60" s="32">
        <v>0</v>
      </c>
      <c r="E60" s="96">
        <f t="shared" si="0"/>
        <v>818000</v>
      </c>
    </row>
    <row r="61" spans="2:5" ht="15">
      <c r="B61" s="94" t="s">
        <v>62</v>
      </c>
      <c r="C61" s="95">
        <v>559000</v>
      </c>
      <c r="D61" s="32">
        <v>0</v>
      </c>
      <c r="E61" s="96">
        <f t="shared" si="0"/>
        <v>559000</v>
      </c>
    </row>
    <row r="62" spans="2:5" ht="15">
      <c r="B62" s="94" t="s">
        <v>63</v>
      </c>
      <c r="C62" s="95">
        <v>6720000</v>
      </c>
      <c r="D62" s="32">
        <v>0</v>
      </c>
      <c r="E62" s="96">
        <f t="shared" si="0"/>
        <v>6720000</v>
      </c>
    </row>
    <row r="63" spans="2:5" ht="15">
      <c r="B63" s="97" t="s">
        <v>160</v>
      </c>
      <c r="C63" s="95">
        <v>265700000</v>
      </c>
      <c r="D63" s="32">
        <v>0</v>
      </c>
      <c r="E63" s="96">
        <f t="shared" si="0"/>
        <v>265700000</v>
      </c>
    </row>
    <row r="64" spans="2:5" ht="15">
      <c r="B64" s="94" t="s">
        <v>64</v>
      </c>
      <c r="C64" s="95">
        <v>43215000</v>
      </c>
      <c r="D64" s="32">
        <v>0</v>
      </c>
      <c r="E64" s="96">
        <f t="shared" si="0"/>
        <v>43215000</v>
      </c>
    </row>
    <row r="65" spans="2:5" ht="15">
      <c r="B65" s="94" t="s">
        <v>65</v>
      </c>
      <c r="C65" s="95">
        <v>253991000</v>
      </c>
      <c r="D65" s="32">
        <v>0</v>
      </c>
      <c r="E65" s="96">
        <f t="shared" si="0"/>
        <v>253991000</v>
      </c>
    </row>
    <row r="66" spans="2:5" ht="15">
      <c r="B66" s="94" t="s">
        <v>66</v>
      </c>
      <c r="C66" s="95">
        <v>827000</v>
      </c>
      <c r="D66" s="32">
        <v>0</v>
      </c>
      <c r="E66" s="96">
        <f t="shared" si="0"/>
        <v>827000</v>
      </c>
    </row>
    <row r="67" spans="2:5" ht="15">
      <c r="B67" s="94" t="s">
        <v>67</v>
      </c>
      <c r="C67" s="95">
        <v>576000</v>
      </c>
      <c r="D67" s="32">
        <v>0</v>
      </c>
      <c r="E67" s="96">
        <f t="shared" si="0"/>
        <v>576000</v>
      </c>
    </row>
    <row r="68" spans="2:5" ht="15">
      <c r="B68" s="94" t="s">
        <v>68</v>
      </c>
      <c r="C68" s="95">
        <v>24000</v>
      </c>
      <c r="D68" s="32">
        <v>0</v>
      </c>
      <c r="E68" s="96">
        <f t="shared" si="0"/>
        <v>24000</v>
      </c>
    </row>
    <row r="69" spans="2:5" ht="15">
      <c r="B69" s="94" t="s">
        <v>69</v>
      </c>
      <c r="C69" s="95">
        <v>687000</v>
      </c>
      <c r="D69" s="32">
        <v>0</v>
      </c>
      <c r="E69" s="96">
        <f t="shared" si="0"/>
        <v>687000</v>
      </c>
    </row>
    <row r="70" spans="2:5" ht="15">
      <c r="B70" s="94" t="s">
        <v>70</v>
      </c>
      <c r="C70" s="95">
        <v>2605000</v>
      </c>
      <c r="D70" s="32">
        <v>0</v>
      </c>
      <c r="E70" s="96">
        <f t="shared" si="0"/>
        <v>2605000</v>
      </c>
    </row>
    <row r="71" spans="2:5" ht="15">
      <c r="B71" s="94" t="s">
        <v>71</v>
      </c>
      <c r="C71" s="95">
        <v>1368000</v>
      </c>
      <c r="D71" s="32">
        <v>0</v>
      </c>
      <c r="E71" s="96">
        <f t="shared" si="0"/>
        <v>1368000</v>
      </c>
    </row>
    <row r="72" spans="2:5" ht="15">
      <c r="B72" s="94" t="s">
        <v>72</v>
      </c>
      <c r="C72" s="95">
        <v>1515000</v>
      </c>
      <c r="D72" s="32">
        <v>0</v>
      </c>
      <c r="E72" s="96">
        <f t="shared" si="0"/>
        <v>1515000</v>
      </c>
    </row>
    <row r="73" spans="2:5" ht="15">
      <c r="B73" s="94" t="s">
        <v>73</v>
      </c>
      <c r="C73" s="95">
        <v>55000</v>
      </c>
      <c r="D73" s="32">
        <v>0</v>
      </c>
      <c r="E73" s="96">
        <f t="shared" si="0"/>
        <v>55000</v>
      </c>
    </row>
    <row r="74" spans="2:5" ht="15">
      <c r="B74" s="94" t="s">
        <v>74</v>
      </c>
      <c r="C74" s="95">
        <v>826000</v>
      </c>
      <c r="D74" s="32">
        <v>0</v>
      </c>
      <c r="E74" s="96">
        <f t="shared" si="0"/>
        <v>826000</v>
      </c>
    </row>
    <row r="75" spans="2:5" ht="15">
      <c r="B75" s="94" t="s">
        <v>75</v>
      </c>
      <c r="C75" s="95">
        <v>103000</v>
      </c>
      <c r="D75" s="32">
        <v>0</v>
      </c>
      <c r="E75" s="96">
        <f t="shared" si="0"/>
        <v>103000</v>
      </c>
    </row>
    <row r="76" spans="2:5" ht="15">
      <c r="B76" s="94" t="s">
        <v>76</v>
      </c>
      <c r="C76" s="95">
        <v>302000</v>
      </c>
      <c r="D76" s="32">
        <v>0</v>
      </c>
      <c r="E76" s="96">
        <f aca="true" t="shared" si="1" ref="E76:E139">+C76+D76</f>
        <v>302000</v>
      </c>
    </row>
    <row r="77" spans="2:5" ht="15">
      <c r="B77" s="94" t="s">
        <v>77</v>
      </c>
      <c r="C77" s="95">
        <v>4116000</v>
      </c>
      <c r="D77" s="32">
        <v>0</v>
      </c>
      <c r="E77" s="96">
        <f t="shared" si="1"/>
        <v>4116000</v>
      </c>
    </row>
    <row r="78" spans="2:5" ht="15">
      <c r="B78" s="94" t="s">
        <v>78</v>
      </c>
      <c r="C78" s="95">
        <v>345000</v>
      </c>
      <c r="D78" s="32">
        <v>0</v>
      </c>
      <c r="E78" s="96">
        <f t="shared" si="1"/>
        <v>345000</v>
      </c>
    </row>
    <row r="79" spans="2:5" ht="15">
      <c r="B79" s="94" t="s">
        <v>79</v>
      </c>
      <c r="C79" s="95">
        <v>1014000</v>
      </c>
      <c r="D79" s="32">
        <v>0</v>
      </c>
      <c r="E79" s="96">
        <f t="shared" si="1"/>
        <v>1014000</v>
      </c>
    </row>
    <row r="80" spans="2:5" ht="15">
      <c r="B80" s="94" t="s">
        <v>80</v>
      </c>
      <c r="C80" s="95">
        <v>403969000</v>
      </c>
      <c r="D80" s="32">
        <v>0</v>
      </c>
      <c r="E80" s="96">
        <f t="shared" si="1"/>
        <v>403969000</v>
      </c>
    </row>
    <row r="81" spans="2:5" ht="15">
      <c r="B81" s="94" t="s">
        <v>81</v>
      </c>
      <c r="C81" s="95">
        <v>13048000</v>
      </c>
      <c r="D81" s="32">
        <v>0</v>
      </c>
      <c r="E81" s="96">
        <f t="shared" si="1"/>
        <v>13048000</v>
      </c>
    </row>
    <row r="82" spans="2:5" ht="15">
      <c r="B82" s="94" t="s">
        <v>82</v>
      </c>
      <c r="C82" s="95">
        <v>3000000</v>
      </c>
      <c r="D82" s="32">
        <v>0</v>
      </c>
      <c r="E82" s="96">
        <f t="shared" si="1"/>
        <v>3000000</v>
      </c>
    </row>
    <row r="83" spans="2:5" ht="15">
      <c r="B83" s="94" t="s">
        <v>83</v>
      </c>
      <c r="C83" s="95">
        <v>3000000</v>
      </c>
      <c r="D83" s="32">
        <v>0</v>
      </c>
      <c r="E83" s="96">
        <f t="shared" si="1"/>
        <v>3000000</v>
      </c>
    </row>
    <row r="84" spans="2:5" ht="15">
      <c r="B84" s="94" t="s">
        <v>84</v>
      </c>
      <c r="C84" s="95">
        <v>100524000</v>
      </c>
      <c r="D84" s="32">
        <v>0</v>
      </c>
      <c r="E84" s="96">
        <f t="shared" si="1"/>
        <v>100524000</v>
      </c>
    </row>
    <row r="85" spans="2:5" ht="15">
      <c r="B85" s="94" t="s">
        <v>85</v>
      </c>
      <c r="C85" s="95">
        <v>383359000</v>
      </c>
      <c r="D85" s="32">
        <v>0</v>
      </c>
      <c r="E85" s="96">
        <f t="shared" si="1"/>
        <v>383359000</v>
      </c>
    </row>
    <row r="86" spans="2:5" ht="15">
      <c r="B86" s="94" t="s">
        <v>86</v>
      </c>
      <c r="C86" s="95">
        <v>700000</v>
      </c>
      <c r="D86" s="32">
        <v>0</v>
      </c>
      <c r="E86" s="96">
        <f t="shared" si="1"/>
        <v>700000</v>
      </c>
    </row>
    <row r="87" spans="2:5" ht="15">
      <c r="B87" s="94" t="s">
        <v>87</v>
      </c>
      <c r="C87" s="95">
        <v>2214000</v>
      </c>
      <c r="D87" s="32">
        <v>0</v>
      </c>
      <c r="E87" s="96">
        <f t="shared" si="1"/>
        <v>2214000</v>
      </c>
    </row>
    <row r="88" spans="2:5" ht="15">
      <c r="B88" s="94" t="s">
        <v>88</v>
      </c>
      <c r="C88" s="95">
        <v>400000</v>
      </c>
      <c r="D88" s="32">
        <v>0</v>
      </c>
      <c r="E88" s="96">
        <f t="shared" si="1"/>
        <v>400000</v>
      </c>
    </row>
    <row r="89" spans="2:5" ht="15">
      <c r="B89" s="94" t="s">
        <v>89</v>
      </c>
      <c r="C89" s="95">
        <v>3600000</v>
      </c>
      <c r="D89" s="32">
        <v>0</v>
      </c>
      <c r="E89" s="96">
        <f t="shared" si="1"/>
        <v>3600000</v>
      </c>
    </row>
    <row r="90" spans="2:5" ht="15">
      <c r="B90" s="94" t="s">
        <v>90</v>
      </c>
      <c r="C90" s="95">
        <v>360005000</v>
      </c>
      <c r="D90" s="32">
        <v>0</v>
      </c>
      <c r="E90" s="96">
        <f t="shared" si="1"/>
        <v>360005000</v>
      </c>
    </row>
    <row r="91" spans="2:5" ht="15">
      <c r="B91" s="94" t="s">
        <v>91</v>
      </c>
      <c r="C91" s="95">
        <v>16279200</v>
      </c>
      <c r="D91" s="32">
        <v>0</v>
      </c>
      <c r="E91" s="96">
        <f t="shared" si="1"/>
        <v>16279200</v>
      </c>
    </row>
    <row r="92" spans="2:5" ht="15">
      <c r="B92" s="94" t="s">
        <v>92</v>
      </c>
      <c r="C92" s="95">
        <v>25276000</v>
      </c>
      <c r="D92" s="32">
        <v>0</v>
      </c>
      <c r="E92" s="96">
        <f t="shared" si="1"/>
        <v>25276000</v>
      </c>
    </row>
    <row r="93" spans="2:5" ht="15">
      <c r="B93" s="94" t="s">
        <v>93</v>
      </c>
      <c r="C93" s="95">
        <v>1432435528</v>
      </c>
      <c r="D93" s="32">
        <v>0</v>
      </c>
      <c r="E93" s="96">
        <f t="shared" si="1"/>
        <v>1432435528</v>
      </c>
    </row>
    <row r="94" spans="2:5" ht="15">
      <c r="B94" s="94" t="s">
        <v>94</v>
      </c>
      <c r="C94" s="95">
        <v>1550714852</v>
      </c>
      <c r="D94" s="32">
        <v>0</v>
      </c>
      <c r="E94" s="96">
        <f t="shared" si="1"/>
        <v>1550714852</v>
      </c>
    </row>
    <row r="95" spans="2:5" ht="15">
      <c r="B95" s="94" t="s">
        <v>95</v>
      </c>
      <c r="C95" s="95">
        <v>11037000</v>
      </c>
      <c r="D95" s="32">
        <v>0</v>
      </c>
      <c r="E95" s="96">
        <f t="shared" si="1"/>
        <v>11037000</v>
      </c>
    </row>
    <row r="96" spans="2:5" ht="15">
      <c r="B96" s="94" t="s">
        <v>96</v>
      </c>
      <c r="C96" s="95">
        <v>160000000</v>
      </c>
      <c r="D96" s="32">
        <v>0</v>
      </c>
      <c r="E96" s="96">
        <f t="shared" si="1"/>
        <v>160000000</v>
      </c>
    </row>
    <row r="97" spans="2:5" ht="15">
      <c r="B97" s="94" t="s">
        <v>97</v>
      </c>
      <c r="C97" s="95">
        <v>26531000</v>
      </c>
      <c r="D97" s="32">
        <v>0</v>
      </c>
      <c r="E97" s="96">
        <f t="shared" si="1"/>
        <v>26531000</v>
      </c>
    </row>
    <row r="98" spans="2:5" ht="15">
      <c r="B98" s="94" t="s">
        <v>98</v>
      </c>
      <c r="C98" s="95">
        <v>20000000</v>
      </c>
      <c r="D98" s="32">
        <v>0</v>
      </c>
      <c r="E98" s="96">
        <f t="shared" si="1"/>
        <v>20000000</v>
      </c>
    </row>
    <row r="99" spans="2:5" ht="15">
      <c r="B99" s="94" t="s">
        <v>99</v>
      </c>
      <c r="C99" s="95">
        <v>97953000</v>
      </c>
      <c r="D99" s="32">
        <v>0</v>
      </c>
      <c r="E99" s="96">
        <f t="shared" si="1"/>
        <v>97953000</v>
      </c>
    </row>
    <row r="100" spans="2:5" ht="15">
      <c r="B100" s="94" t="s">
        <v>100</v>
      </c>
      <c r="C100" s="95">
        <v>360000000</v>
      </c>
      <c r="D100" s="32">
        <v>0</v>
      </c>
      <c r="E100" s="96">
        <f t="shared" si="1"/>
        <v>360000000</v>
      </c>
    </row>
    <row r="101" spans="2:5" ht="15">
      <c r="B101" s="94" t="s">
        <v>101</v>
      </c>
      <c r="C101" s="95">
        <v>93800000</v>
      </c>
      <c r="D101" s="32">
        <v>0</v>
      </c>
      <c r="E101" s="96">
        <f t="shared" si="1"/>
        <v>93800000</v>
      </c>
    </row>
    <row r="102" spans="2:5" ht="15">
      <c r="B102" s="94" t="s">
        <v>102</v>
      </c>
      <c r="C102" s="95">
        <v>378550000</v>
      </c>
      <c r="D102" s="32">
        <v>0</v>
      </c>
      <c r="E102" s="96">
        <f t="shared" si="1"/>
        <v>378550000</v>
      </c>
    </row>
    <row r="103" spans="2:5" ht="15">
      <c r="B103" s="94" t="s">
        <v>103</v>
      </c>
      <c r="C103" s="95">
        <v>2500000</v>
      </c>
      <c r="D103" s="32">
        <v>0</v>
      </c>
      <c r="E103" s="96">
        <f t="shared" si="1"/>
        <v>2500000</v>
      </c>
    </row>
    <row r="104" spans="2:5" ht="15">
      <c r="B104" s="94" t="s">
        <v>104</v>
      </c>
      <c r="C104" s="95">
        <v>5760000</v>
      </c>
      <c r="D104" s="32">
        <v>0</v>
      </c>
      <c r="E104" s="96">
        <f t="shared" si="1"/>
        <v>5760000</v>
      </c>
    </row>
    <row r="105" spans="2:5" ht="15">
      <c r="B105" s="94" t="s">
        <v>105</v>
      </c>
      <c r="C105" s="95">
        <v>3037371329</v>
      </c>
      <c r="D105" s="32">
        <v>0</v>
      </c>
      <c r="E105" s="96">
        <f t="shared" si="1"/>
        <v>3037371329</v>
      </c>
    </row>
    <row r="106" spans="2:5" ht="15">
      <c r="B106" s="94" t="s">
        <v>106</v>
      </c>
      <c r="C106" s="95">
        <v>2569211091</v>
      </c>
      <c r="D106" s="32">
        <v>0</v>
      </c>
      <c r="E106" s="96">
        <f t="shared" si="1"/>
        <v>2569211091</v>
      </c>
    </row>
    <row r="107" spans="2:5" ht="15">
      <c r="B107" s="94" t="s">
        <v>107</v>
      </c>
      <c r="C107" s="95">
        <v>22355000</v>
      </c>
      <c r="D107" s="32">
        <v>0</v>
      </c>
      <c r="E107" s="96">
        <f t="shared" si="1"/>
        <v>22355000</v>
      </c>
    </row>
    <row r="108" spans="2:5" ht="15">
      <c r="B108" s="94" t="s">
        <v>108</v>
      </c>
      <c r="C108" s="95">
        <v>14678000</v>
      </c>
      <c r="D108" s="32">
        <v>0</v>
      </c>
      <c r="E108" s="96">
        <f t="shared" si="1"/>
        <v>14678000</v>
      </c>
    </row>
    <row r="109" spans="2:5" ht="15">
      <c r="B109" s="94" t="s">
        <v>109</v>
      </c>
      <c r="C109" s="95">
        <v>1771000000</v>
      </c>
      <c r="D109" s="32">
        <v>0</v>
      </c>
      <c r="E109" s="96">
        <f t="shared" si="1"/>
        <v>1771000000</v>
      </c>
    </row>
    <row r="110" spans="2:5" ht="15">
      <c r="B110" s="94" t="s">
        <v>110</v>
      </c>
      <c r="C110" s="95">
        <v>29900000</v>
      </c>
      <c r="D110" s="32">
        <v>0</v>
      </c>
      <c r="E110" s="96">
        <f t="shared" si="1"/>
        <v>29900000</v>
      </c>
    </row>
    <row r="111" spans="2:5" ht="15">
      <c r="B111" s="94" t="s">
        <v>111</v>
      </c>
      <c r="C111" s="95">
        <v>120000000</v>
      </c>
      <c r="D111" s="32">
        <v>0</v>
      </c>
      <c r="E111" s="96">
        <f t="shared" si="1"/>
        <v>120000000</v>
      </c>
    </row>
    <row r="112" spans="2:5" ht="15">
      <c r="B112" s="94" t="s">
        <v>112</v>
      </c>
      <c r="C112" s="95">
        <v>1503959000</v>
      </c>
      <c r="D112" s="32">
        <v>0</v>
      </c>
      <c r="E112" s="96">
        <f t="shared" si="1"/>
        <v>1503959000</v>
      </c>
    </row>
    <row r="113" spans="2:5" ht="15">
      <c r="B113" s="94" t="s">
        <v>113</v>
      </c>
      <c r="C113" s="95">
        <v>200000000</v>
      </c>
      <c r="D113" s="32">
        <v>0</v>
      </c>
      <c r="E113" s="96">
        <f t="shared" si="1"/>
        <v>200000000</v>
      </c>
    </row>
    <row r="114" spans="2:5" ht="15">
      <c r="B114" s="94" t="s">
        <v>114</v>
      </c>
      <c r="C114" s="95">
        <v>40654000</v>
      </c>
      <c r="D114" s="32">
        <v>0</v>
      </c>
      <c r="E114" s="96">
        <f t="shared" si="1"/>
        <v>40654000</v>
      </c>
    </row>
    <row r="115" spans="2:5" ht="15">
      <c r="B115" s="94" t="s">
        <v>115</v>
      </c>
      <c r="C115" s="95">
        <v>80000000</v>
      </c>
      <c r="D115" s="32">
        <v>0</v>
      </c>
      <c r="E115" s="96">
        <f t="shared" si="1"/>
        <v>80000000</v>
      </c>
    </row>
    <row r="116" spans="2:5" ht="15">
      <c r="B116" s="94" t="s">
        <v>116</v>
      </c>
      <c r="C116" s="95">
        <v>164691000</v>
      </c>
      <c r="D116" s="32">
        <v>0</v>
      </c>
      <c r="E116" s="96">
        <f t="shared" si="1"/>
        <v>164691000</v>
      </c>
    </row>
    <row r="117" spans="2:5" ht="15">
      <c r="B117" s="94" t="s">
        <v>117</v>
      </c>
      <c r="C117" s="95">
        <v>586500000</v>
      </c>
      <c r="D117" s="32">
        <v>0</v>
      </c>
      <c r="E117" s="96">
        <f t="shared" si="1"/>
        <v>586500000</v>
      </c>
    </row>
    <row r="118" spans="2:5" ht="15">
      <c r="B118" s="94" t="s">
        <v>118</v>
      </c>
      <c r="C118" s="95">
        <v>349623000</v>
      </c>
      <c r="D118" s="32">
        <v>0</v>
      </c>
      <c r="E118" s="96">
        <f t="shared" si="1"/>
        <v>349623000</v>
      </c>
    </row>
    <row r="119" spans="2:5" ht="15">
      <c r="B119" s="94" t="s">
        <v>119</v>
      </c>
      <c r="C119" s="95">
        <v>348289000</v>
      </c>
      <c r="D119" s="32">
        <v>0</v>
      </c>
      <c r="E119" s="96">
        <f t="shared" si="1"/>
        <v>348289000</v>
      </c>
    </row>
    <row r="120" spans="2:5" ht="15">
      <c r="B120" s="94" t="s">
        <v>120</v>
      </c>
      <c r="C120" s="95">
        <v>432000000</v>
      </c>
      <c r="D120" s="32">
        <v>0</v>
      </c>
      <c r="E120" s="96">
        <f t="shared" si="1"/>
        <v>432000000</v>
      </c>
    </row>
    <row r="121" spans="2:5" ht="15">
      <c r="B121" s="94" t="s">
        <v>121</v>
      </c>
      <c r="C121" s="95">
        <v>608652000</v>
      </c>
      <c r="D121" s="32">
        <v>0</v>
      </c>
      <c r="E121" s="96">
        <f>+C121+D121</f>
        <v>608652000</v>
      </c>
    </row>
    <row r="122" spans="1:5" s="91" customFormat="1" ht="15">
      <c r="A122" s="91" t="s">
        <v>461</v>
      </c>
      <c r="B122" s="103" t="s">
        <v>122</v>
      </c>
      <c r="C122" s="104">
        <f>+C123+C125+C127+C132+C140+C145+C148+C156+C159+C163+C165+C167+C169+C171+C173+C175+C177+C182+C186+C192</f>
        <v>3104756381000</v>
      </c>
      <c r="D122" s="104">
        <f>+D123+D125+D127+D132+D140+D145+D148+D156+D159+D163+D165+D167+D169+D171+D173+D175+D177+D182+D186+D192</f>
        <v>0</v>
      </c>
      <c r="E122" s="104">
        <f>+E123+E125+E127+E132+E140+E145+E148+E156+E159+E163+E165+E167+E169+E171+E173+E175+E177+E182+E186+E192</f>
        <v>3104756381000</v>
      </c>
    </row>
    <row r="123" spans="1:5" s="91" customFormat="1" ht="15">
      <c r="A123" s="91" t="s">
        <v>461</v>
      </c>
      <c r="B123" s="105" t="s">
        <v>460</v>
      </c>
      <c r="C123" s="106">
        <f>+C124</f>
        <v>3236948000</v>
      </c>
      <c r="D123" s="106">
        <f>+D124</f>
        <v>0</v>
      </c>
      <c r="E123" s="106">
        <f>+E124</f>
        <v>3236948000</v>
      </c>
    </row>
    <row r="124" spans="1:5" ht="15">
      <c r="A124" s="36" t="s">
        <v>462</v>
      </c>
      <c r="B124" s="36" t="s">
        <v>146</v>
      </c>
      <c r="C124" s="100">
        <v>3236948000</v>
      </c>
      <c r="D124" s="100">
        <v>0</v>
      </c>
      <c r="E124" s="96">
        <f>+C124+D124</f>
        <v>3236948000</v>
      </c>
    </row>
    <row r="125" spans="1:5" s="91" customFormat="1" ht="30">
      <c r="A125" s="91" t="s">
        <v>461</v>
      </c>
      <c r="B125" s="105" t="s">
        <v>463</v>
      </c>
      <c r="C125" s="106">
        <f>+C126</f>
        <v>1724465000</v>
      </c>
      <c r="D125" s="106">
        <f>+D126</f>
        <v>1281217362</v>
      </c>
      <c r="E125" s="106">
        <f>+E126</f>
        <v>3005682362</v>
      </c>
    </row>
    <row r="126" spans="1:5" ht="15">
      <c r="A126" s="91" t="s">
        <v>462</v>
      </c>
      <c r="B126" s="36" t="s">
        <v>144</v>
      </c>
      <c r="C126" s="100">
        <v>1724465000</v>
      </c>
      <c r="D126" s="100">
        <v>1281217362</v>
      </c>
      <c r="E126" s="96">
        <f>+C126+D126</f>
        <v>3005682362</v>
      </c>
    </row>
    <row r="127" spans="1:5" s="91" customFormat="1" ht="45">
      <c r="A127" s="91" t="s">
        <v>461</v>
      </c>
      <c r="B127" s="105" t="s">
        <v>464</v>
      </c>
      <c r="C127" s="106">
        <f>SUM(C128:C131)</f>
        <v>42238690000</v>
      </c>
      <c r="D127" s="106">
        <f>SUM(D128:D131)</f>
        <v>0</v>
      </c>
      <c r="E127" s="106">
        <f>SUM(E128:E131)</f>
        <v>42238690000</v>
      </c>
    </row>
    <row r="128" spans="1:5" ht="15">
      <c r="A128" s="91" t="s">
        <v>462</v>
      </c>
      <c r="B128" s="36" t="s">
        <v>125</v>
      </c>
      <c r="C128" s="100">
        <v>15496912000</v>
      </c>
      <c r="D128" s="100">
        <v>0</v>
      </c>
      <c r="E128" s="96">
        <f t="shared" si="1"/>
        <v>15496912000</v>
      </c>
    </row>
    <row r="129" spans="1:5" ht="15">
      <c r="A129" s="91" t="s">
        <v>462</v>
      </c>
      <c r="B129" s="36" t="s">
        <v>130</v>
      </c>
      <c r="C129" s="100">
        <v>1316776000</v>
      </c>
      <c r="D129" s="100">
        <v>0</v>
      </c>
      <c r="E129" s="96">
        <f t="shared" si="1"/>
        <v>1316776000</v>
      </c>
    </row>
    <row r="130" spans="1:5" ht="15">
      <c r="A130" s="91" t="s">
        <v>462</v>
      </c>
      <c r="B130" s="36" t="s">
        <v>135</v>
      </c>
      <c r="C130" s="100">
        <v>20721296000</v>
      </c>
      <c r="D130" s="100">
        <v>0</v>
      </c>
      <c r="E130" s="96">
        <f t="shared" si="1"/>
        <v>20721296000</v>
      </c>
    </row>
    <row r="131" spans="1:5" ht="15">
      <c r="A131" s="91" t="s">
        <v>462</v>
      </c>
      <c r="B131" s="36" t="s">
        <v>144</v>
      </c>
      <c r="C131" s="100">
        <v>4703706000</v>
      </c>
      <c r="D131" s="100">
        <v>0</v>
      </c>
      <c r="E131" s="96">
        <f t="shared" si="1"/>
        <v>4703706000</v>
      </c>
    </row>
    <row r="132" spans="1:5" s="91" customFormat="1" ht="30">
      <c r="A132" s="91" t="s">
        <v>461</v>
      </c>
      <c r="B132" s="105" t="s">
        <v>465</v>
      </c>
      <c r="C132" s="106">
        <f>SUM(C133:C139)</f>
        <v>485185936000</v>
      </c>
      <c r="D132" s="106">
        <f>SUM(D133:D139)</f>
        <v>0</v>
      </c>
      <c r="E132" s="106">
        <f>SUM(E133:E139)</f>
        <v>485185936000</v>
      </c>
    </row>
    <row r="133" spans="1:5" ht="15">
      <c r="A133" s="91" t="s">
        <v>462</v>
      </c>
      <c r="B133" s="36" t="s">
        <v>123</v>
      </c>
      <c r="C133" s="100">
        <v>334016613969</v>
      </c>
      <c r="D133" s="100">
        <v>0</v>
      </c>
      <c r="E133" s="96">
        <f t="shared" si="1"/>
        <v>334016613969</v>
      </c>
    </row>
    <row r="134" spans="1:5" ht="15">
      <c r="A134" s="91" t="s">
        <v>462</v>
      </c>
      <c r="B134" s="36" t="s">
        <v>124</v>
      </c>
      <c r="C134" s="100">
        <v>2867127800</v>
      </c>
      <c r="D134" s="100">
        <v>0</v>
      </c>
      <c r="E134" s="96">
        <f t="shared" si="1"/>
        <v>2867127800</v>
      </c>
    </row>
    <row r="135" spans="1:5" ht="15">
      <c r="A135" s="91" t="s">
        <v>462</v>
      </c>
      <c r="B135" s="36" t="s">
        <v>126</v>
      </c>
      <c r="C135" s="100">
        <v>136477765058</v>
      </c>
      <c r="D135" s="100">
        <v>0</v>
      </c>
      <c r="E135" s="96">
        <f t="shared" si="1"/>
        <v>136477765058</v>
      </c>
    </row>
    <row r="136" spans="1:5" ht="15">
      <c r="A136" s="91" t="s">
        <v>462</v>
      </c>
      <c r="B136" s="36" t="s">
        <v>127</v>
      </c>
      <c r="C136" s="100">
        <v>200000000</v>
      </c>
      <c r="D136" s="100">
        <v>0</v>
      </c>
      <c r="E136" s="96">
        <f t="shared" si="1"/>
        <v>200000000</v>
      </c>
    </row>
    <row r="137" spans="1:5" ht="15">
      <c r="A137" s="91" t="s">
        <v>462</v>
      </c>
      <c r="B137" s="36" t="s">
        <v>129</v>
      </c>
      <c r="C137" s="100">
        <v>2140786000</v>
      </c>
      <c r="D137" s="100">
        <v>0</v>
      </c>
      <c r="E137" s="96">
        <f t="shared" si="1"/>
        <v>2140786000</v>
      </c>
    </row>
    <row r="138" spans="1:5" ht="15">
      <c r="A138" s="91" t="s">
        <v>462</v>
      </c>
      <c r="B138" s="36" t="s">
        <v>137</v>
      </c>
      <c r="C138" s="100">
        <v>6810069173</v>
      </c>
      <c r="D138" s="100">
        <v>0</v>
      </c>
      <c r="E138" s="96">
        <f t="shared" si="1"/>
        <v>6810069173</v>
      </c>
    </row>
    <row r="139" spans="1:5" ht="15">
      <c r="A139" s="91" t="s">
        <v>462</v>
      </c>
      <c r="B139" s="36" t="s">
        <v>144</v>
      </c>
      <c r="C139" s="100">
        <v>2673574000</v>
      </c>
      <c r="D139" s="100">
        <v>0</v>
      </c>
      <c r="E139" s="96">
        <f t="shared" si="1"/>
        <v>2673574000</v>
      </c>
    </row>
    <row r="140" spans="1:5" s="91" customFormat="1" ht="30">
      <c r="A140" s="91" t="s">
        <v>461</v>
      </c>
      <c r="B140" s="105" t="s">
        <v>466</v>
      </c>
      <c r="C140" s="106">
        <f>SUM(C141:C144)</f>
        <v>1983314610000</v>
      </c>
      <c r="D140" s="106">
        <f>SUM(D141:D144)</f>
        <v>-1281217362</v>
      </c>
      <c r="E140" s="106">
        <f>SUM(E141:E144)</f>
        <v>1982033392638</v>
      </c>
    </row>
    <row r="141" spans="1:5" ht="15">
      <c r="A141" s="91" t="s">
        <v>462</v>
      </c>
      <c r="B141" s="36" t="s">
        <v>134</v>
      </c>
      <c r="C141" s="100">
        <v>7419008000</v>
      </c>
      <c r="D141" s="100">
        <v>0</v>
      </c>
      <c r="E141" s="96">
        <f aca="true" t="shared" si="2" ref="E141:E195">+C141+D141</f>
        <v>7419008000</v>
      </c>
    </row>
    <row r="142" spans="1:5" ht="15">
      <c r="A142" s="91" t="s">
        <v>462</v>
      </c>
      <c r="B142" s="36" t="s">
        <v>144</v>
      </c>
      <c r="C142" s="100">
        <v>1968476594000</v>
      </c>
      <c r="D142" s="100">
        <v>-1281217362</v>
      </c>
      <c r="E142" s="96">
        <f t="shared" si="2"/>
        <v>1967195376638</v>
      </c>
    </row>
    <row r="143" spans="1:5" ht="15">
      <c r="A143" s="91" t="s">
        <v>462</v>
      </c>
      <c r="B143" s="36" t="s">
        <v>147</v>
      </c>
      <c r="C143" s="100">
        <v>0</v>
      </c>
      <c r="D143" s="100">
        <v>0</v>
      </c>
      <c r="E143" s="96">
        <f t="shared" si="2"/>
        <v>0</v>
      </c>
    </row>
    <row r="144" spans="1:5" ht="15">
      <c r="A144" s="36" t="s">
        <v>462</v>
      </c>
      <c r="B144" s="36" t="s">
        <v>163</v>
      </c>
      <c r="C144" s="100">
        <v>7419008000</v>
      </c>
      <c r="D144" s="100">
        <v>0</v>
      </c>
      <c r="E144" s="96">
        <f t="shared" si="2"/>
        <v>7419008000</v>
      </c>
    </row>
    <row r="145" spans="1:5" s="91" customFormat="1" ht="30">
      <c r="A145" s="91" t="s">
        <v>461</v>
      </c>
      <c r="B145" s="105" t="s">
        <v>467</v>
      </c>
      <c r="C145" s="106">
        <f>SUM(C146:C147)</f>
        <v>72129791000</v>
      </c>
      <c r="D145" s="106">
        <f>SUM(D146:D147)</f>
        <v>0</v>
      </c>
      <c r="E145" s="106">
        <f>SUM(E146:E147)</f>
        <v>72129791000</v>
      </c>
    </row>
    <row r="146" spans="1:5" ht="15">
      <c r="A146" s="91" t="s">
        <v>462</v>
      </c>
      <c r="B146" s="36" t="s">
        <v>139</v>
      </c>
      <c r="C146" s="100">
        <v>549000000</v>
      </c>
      <c r="D146" s="100">
        <v>0</v>
      </c>
      <c r="E146" s="96">
        <f t="shared" si="2"/>
        <v>549000000</v>
      </c>
    </row>
    <row r="147" spans="1:5" ht="15">
      <c r="A147" s="91" t="s">
        <v>462</v>
      </c>
      <c r="B147" s="36" t="s">
        <v>144</v>
      </c>
      <c r="C147" s="100">
        <v>71580791000</v>
      </c>
      <c r="D147" s="100">
        <v>0</v>
      </c>
      <c r="E147" s="96">
        <f t="shared" si="2"/>
        <v>71580791000</v>
      </c>
    </row>
    <row r="148" spans="1:5" s="91" customFormat="1" ht="30">
      <c r="A148" s="91" t="s">
        <v>461</v>
      </c>
      <c r="B148" s="105" t="s">
        <v>468</v>
      </c>
      <c r="C148" s="106">
        <f>SUM(C149:C155)</f>
        <v>94870560000</v>
      </c>
      <c r="D148" s="106">
        <f>SUM(D149:D155)</f>
        <v>0</v>
      </c>
      <c r="E148" s="106">
        <f>SUM(E149:E155)</f>
        <v>94870560000</v>
      </c>
    </row>
    <row r="149" spans="1:5" ht="15">
      <c r="A149" s="91" t="s">
        <v>462</v>
      </c>
      <c r="B149" s="36" t="s">
        <v>127</v>
      </c>
      <c r="C149" s="100">
        <v>1230000000</v>
      </c>
      <c r="D149" s="100">
        <v>0</v>
      </c>
      <c r="E149" s="96">
        <f t="shared" si="2"/>
        <v>1230000000</v>
      </c>
    </row>
    <row r="150" spans="1:5" ht="15">
      <c r="A150" s="91" t="s">
        <v>462</v>
      </c>
      <c r="B150" s="36" t="s">
        <v>136</v>
      </c>
      <c r="C150" s="100">
        <v>18102727000</v>
      </c>
      <c r="D150" s="100">
        <v>0</v>
      </c>
      <c r="E150" s="96">
        <f t="shared" si="2"/>
        <v>18102727000</v>
      </c>
    </row>
    <row r="151" spans="1:5" ht="15">
      <c r="A151" s="91" t="s">
        <v>462</v>
      </c>
      <c r="B151" s="36" t="s">
        <v>139</v>
      </c>
      <c r="C151" s="100">
        <v>310998000</v>
      </c>
      <c r="D151" s="100">
        <v>0</v>
      </c>
      <c r="E151" s="96">
        <f t="shared" si="2"/>
        <v>310998000</v>
      </c>
    </row>
    <row r="152" spans="1:5" ht="15">
      <c r="A152" s="91" t="s">
        <v>462</v>
      </c>
      <c r="B152" s="36" t="s">
        <v>141</v>
      </c>
      <c r="C152" s="100">
        <v>40000000</v>
      </c>
      <c r="D152" s="100">
        <v>0</v>
      </c>
      <c r="E152" s="96">
        <f t="shared" si="2"/>
        <v>40000000</v>
      </c>
    </row>
    <row r="153" spans="1:5" ht="15">
      <c r="A153" s="91" t="s">
        <v>462</v>
      </c>
      <c r="B153" s="36" t="s">
        <v>142</v>
      </c>
      <c r="C153" s="100">
        <v>5513625000</v>
      </c>
      <c r="D153" s="100">
        <v>0</v>
      </c>
      <c r="E153" s="96">
        <f t="shared" si="2"/>
        <v>5513625000</v>
      </c>
    </row>
    <row r="154" spans="1:5" ht="15">
      <c r="A154" s="91" t="s">
        <v>462</v>
      </c>
      <c r="B154" s="36" t="s">
        <v>144</v>
      </c>
      <c r="C154" s="100">
        <v>14733894000</v>
      </c>
      <c r="D154" s="100">
        <v>0</v>
      </c>
      <c r="E154" s="96">
        <f t="shared" si="2"/>
        <v>14733894000</v>
      </c>
    </row>
    <row r="155" spans="1:5" ht="15">
      <c r="A155" s="91" t="s">
        <v>462</v>
      </c>
      <c r="B155" s="36" t="s">
        <v>145</v>
      </c>
      <c r="C155" s="100">
        <v>54939316000</v>
      </c>
      <c r="D155" s="100">
        <v>0</v>
      </c>
      <c r="E155" s="96">
        <f t="shared" si="2"/>
        <v>54939316000</v>
      </c>
    </row>
    <row r="156" spans="1:5" s="91" customFormat="1" ht="15">
      <c r="A156" s="91" t="s">
        <v>461</v>
      </c>
      <c r="B156" s="107" t="s">
        <v>469</v>
      </c>
      <c r="C156" s="106">
        <f>SUM(C157:C158)</f>
        <v>108901050000</v>
      </c>
      <c r="D156" s="106">
        <f>SUM(D157:D158)</f>
        <v>0</v>
      </c>
      <c r="E156" s="106">
        <f>SUM(E157:E158)</f>
        <v>108901050000</v>
      </c>
    </row>
    <row r="157" spans="1:5" ht="15">
      <c r="A157" s="91" t="s">
        <v>462</v>
      </c>
      <c r="B157" s="36" t="s">
        <v>139</v>
      </c>
      <c r="C157" s="100">
        <v>34628454</v>
      </c>
      <c r="D157" s="100">
        <v>0</v>
      </c>
      <c r="E157" s="96">
        <f t="shared" si="2"/>
        <v>34628454</v>
      </c>
    </row>
    <row r="158" spans="1:5" ht="15">
      <c r="A158" s="91" t="s">
        <v>462</v>
      </c>
      <c r="B158" s="36" t="s">
        <v>144</v>
      </c>
      <c r="C158" s="100">
        <v>108866421546</v>
      </c>
      <c r="D158" s="100">
        <v>0</v>
      </c>
      <c r="E158" s="96">
        <f t="shared" si="2"/>
        <v>108866421546</v>
      </c>
    </row>
    <row r="159" spans="1:5" s="91" customFormat="1" ht="15">
      <c r="A159" s="91" t="s">
        <v>461</v>
      </c>
      <c r="B159" s="107" t="s">
        <v>482</v>
      </c>
      <c r="C159" s="106">
        <f>SUM(C160:C162)</f>
        <v>168373891000</v>
      </c>
      <c r="D159" s="106">
        <f>SUM(D160:D162)</f>
        <v>0</v>
      </c>
      <c r="E159" s="106">
        <f>SUM(E160:E162)</f>
        <v>168373891000</v>
      </c>
    </row>
    <row r="160" spans="1:5" ht="15">
      <c r="A160" s="91" t="s">
        <v>462</v>
      </c>
      <c r="B160" s="36" t="s">
        <v>128</v>
      </c>
      <c r="C160" s="100">
        <v>1588636000</v>
      </c>
      <c r="D160" s="100">
        <v>0</v>
      </c>
      <c r="E160" s="96">
        <f t="shared" si="2"/>
        <v>1588636000</v>
      </c>
    </row>
    <row r="161" spans="1:5" ht="15">
      <c r="A161" s="91" t="s">
        <v>462</v>
      </c>
      <c r="B161" s="36" t="s">
        <v>131</v>
      </c>
      <c r="C161" s="100">
        <v>14273944000</v>
      </c>
      <c r="D161" s="100">
        <v>0</v>
      </c>
      <c r="E161" s="96">
        <f t="shared" si="2"/>
        <v>14273944000</v>
      </c>
    </row>
    <row r="162" spans="1:5" ht="15">
      <c r="A162" s="91" t="s">
        <v>462</v>
      </c>
      <c r="B162" s="36" t="s">
        <v>144</v>
      </c>
      <c r="C162" s="100">
        <v>152511311000</v>
      </c>
      <c r="D162" s="100">
        <v>0</v>
      </c>
      <c r="E162" s="96">
        <f t="shared" si="2"/>
        <v>152511311000</v>
      </c>
    </row>
    <row r="163" spans="1:5" s="91" customFormat="1" ht="15">
      <c r="A163" s="91" t="s">
        <v>461</v>
      </c>
      <c r="B163" s="107" t="s">
        <v>470</v>
      </c>
      <c r="C163" s="106">
        <f>+C164</f>
        <v>11542523000</v>
      </c>
      <c r="D163" s="106">
        <f>+D164</f>
        <v>0</v>
      </c>
      <c r="E163" s="106">
        <f>+E164</f>
        <v>11542523000</v>
      </c>
    </row>
    <row r="164" spans="1:5" ht="15">
      <c r="A164" s="91" t="s">
        <v>462</v>
      </c>
      <c r="B164" s="36" t="s">
        <v>144</v>
      </c>
      <c r="C164" s="100">
        <v>11542523000</v>
      </c>
      <c r="D164" s="100">
        <v>0</v>
      </c>
      <c r="E164" s="96">
        <f t="shared" si="2"/>
        <v>11542523000</v>
      </c>
    </row>
    <row r="165" spans="1:5" s="91" customFormat="1" ht="15">
      <c r="A165" s="91" t="s">
        <v>461</v>
      </c>
      <c r="B165" s="91" t="s">
        <v>471</v>
      </c>
      <c r="C165" s="99">
        <f>+C166</f>
        <v>15782051000</v>
      </c>
      <c r="D165" s="99">
        <f>+D166</f>
        <v>0</v>
      </c>
      <c r="E165" s="99">
        <f>+E166</f>
        <v>15782051000</v>
      </c>
    </row>
    <row r="166" spans="1:5" ht="15">
      <c r="A166" s="91" t="s">
        <v>462</v>
      </c>
      <c r="B166" s="36" t="s">
        <v>144</v>
      </c>
      <c r="C166" s="100">
        <v>15782051000</v>
      </c>
      <c r="D166" s="100">
        <v>0</v>
      </c>
      <c r="E166" s="96">
        <f t="shared" si="2"/>
        <v>15782051000</v>
      </c>
    </row>
    <row r="167" spans="1:5" s="91" customFormat="1" ht="30">
      <c r="A167" s="91" t="s">
        <v>461</v>
      </c>
      <c r="B167" s="105" t="s">
        <v>472</v>
      </c>
      <c r="C167" s="106">
        <f>+C168</f>
        <v>10492000000</v>
      </c>
      <c r="D167" s="106">
        <f>+D168</f>
        <v>0</v>
      </c>
      <c r="E167" s="106">
        <f>+E168</f>
        <v>10492000000</v>
      </c>
    </row>
    <row r="168" spans="1:5" ht="15">
      <c r="A168" s="91" t="s">
        <v>462</v>
      </c>
      <c r="B168" s="36" t="s">
        <v>144</v>
      </c>
      <c r="C168" s="100">
        <v>10492000000</v>
      </c>
      <c r="D168" s="100">
        <v>0</v>
      </c>
      <c r="E168" s="96">
        <f t="shared" si="2"/>
        <v>10492000000</v>
      </c>
    </row>
    <row r="169" spans="1:5" s="91" customFormat="1" ht="15">
      <c r="A169" s="91" t="s">
        <v>461</v>
      </c>
      <c r="B169" s="91" t="s">
        <v>473</v>
      </c>
      <c r="C169" s="99">
        <f>+C170</f>
        <v>26838590000</v>
      </c>
      <c r="D169" s="99">
        <f>+D170</f>
        <v>0</v>
      </c>
      <c r="E169" s="99">
        <f>+E170</f>
        <v>26838590000</v>
      </c>
    </row>
    <row r="170" spans="1:5" ht="15">
      <c r="A170" s="91" t="s">
        <v>462</v>
      </c>
      <c r="B170" s="36" t="s">
        <v>144</v>
      </c>
      <c r="C170" s="100">
        <v>26838590000</v>
      </c>
      <c r="D170" s="100">
        <v>0</v>
      </c>
      <c r="E170" s="96">
        <f t="shared" si="2"/>
        <v>26838590000</v>
      </c>
    </row>
    <row r="171" spans="1:5" s="91" customFormat="1" ht="45">
      <c r="A171" s="91" t="s">
        <v>461</v>
      </c>
      <c r="B171" s="105" t="s">
        <v>474</v>
      </c>
      <c r="C171" s="106">
        <f>+C172</f>
        <v>3146198000</v>
      </c>
      <c r="D171" s="106">
        <f>+D172</f>
        <v>0</v>
      </c>
      <c r="E171" s="106">
        <f>+E172</f>
        <v>3146198000</v>
      </c>
    </row>
    <row r="172" spans="1:5" ht="15">
      <c r="A172" s="91" t="s">
        <v>462</v>
      </c>
      <c r="B172" s="36" t="s">
        <v>144</v>
      </c>
      <c r="C172" s="100">
        <v>3146198000</v>
      </c>
      <c r="D172" s="100">
        <v>0</v>
      </c>
      <c r="E172" s="96">
        <f t="shared" si="2"/>
        <v>3146198000</v>
      </c>
    </row>
    <row r="173" spans="1:5" s="91" customFormat="1" ht="30">
      <c r="A173" s="91" t="s">
        <v>461</v>
      </c>
      <c r="B173" s="105" t="s">
        <v>475</v>
      </c>
      <c r="C173" s="106">
        <f>+C174</f>
        <v>3404816000</v>
      </c>
      <c r="D173" s="106">
        <f>+D174</f>
        <v>0</v>
      </c>
      <c r="E173" s="106">
        <f>+E174</f>
        <v>3404816000</v>
      </c>
    </row>
    <row r="174" spans="1:5" ht="15">
      <c r="A174" s="91" t="s">
        <v>462</v>
      </c>
      <c r="B174" s="36" t="s">
        <v>144</v>
      </c>
      <c r="C174" s="100">
        <v>3404816000</v>
      </c>
      <c r="D174" s="100">
        <v>0</v>
      </c>
      <c r="E174" s="96">
        <f t="shared" si="2"/>
        <v>3404816000</v>
      </c>
    </row>
    <row r="175" spans="1:5" s="91" customFormat="1" ht="30">
      <c r="A175" s="91" t="s">
        <v>461</v>
      </c>
      <c r="B175" s="105" t="s">
        <v>476</v>
      </c>
      <c r="C175" s="106">
        <f>+C176</f>
        <v>13502590000</v>
      </c>
      <c r="D175" s="106">
        <f>+D176</f>
        <v>0</v>
      </c>
      <c r="E175" s="106">
        <f>+E176</f>
        <v>13502590000</v>
      </c>
    </row>
    <row r="176" spans="1:5" ht="15">
      <c r="A176" s="91" t="s">
        <v>462</v>
      </c>
      <c r="B176" s="36" t="s">
        <v>144</v>
      </c>
      <c r="C176" s="100">
        <v>13502590000</v>
      </c>
      <c r="D176" s="100">
        <v>0</v>
      </c>
      <c r="E176" s="96">
        <f t="shared" si="2"/>
        <v>13502590000</v>
      </c>
    </row>
    <row r="177" spans="1:5" s="91" customFormat="1" ht="15">
      <c r="A177" s="91" t="s">
        <v>461</v>
      </c>
      <c r="B177" s="108" t="s">
        <v>477</v>
      </c>
      <c r="C177" s="99">
        <f>SUM(C178:C181)</f>
        <v>18973070000</v>
      </c>
      <c r="D177" s="99">
        <f>SUM(D178:D181)</f>
        <v>0</v>
      </c>
      <c r="E177" s="99">
        <f>SUM(E178:E181)</f>
        <v>18973070000</v>
      </c>
    </row>
    <row r="178" spans="1:5" ht="15">
      <c r="A178" s="91" t="s">
        <v>462</v>
      </c>
      <c r="B178" s="36" t="s">
        <v>125</v>
      </c>
      <c r="C178" s="100">
        <v>1335175000</v>
      </c>
      <c r="D178" s="100">
        <v>0</v>
      </c>
      <c r="E178" s="96">
        <f t="shared" si="2"/>
        <v>1335175000</v>
      </c>
    </row>
    <row r="179" spans="1:5" ht="15">
      <c r="A179" s="91" t="s">
        <v>462</v>
      </c>
      <c r="B179" s="36" t="s">
        <v>130</v>
      </c>
      <c r="C179" s="100">
        <v>103000000</v>
      </c>
      <c r="D179" s="100">
        <v>0</v>
      </c>
      <c r="E179" s="96">
        <f t="shared" si="2"/>
        <v>103000000</v>
      </c>
    </row>
    <row r="180" spans="1:5" ht="15">
      <c r="A180" s="91" t="s">
        <v>462</v>
      </c>
      <c r="B180" s="36" t="s">
        <v>135</v>
      </c>
      <c r="C180" s="100">
        <v>15006070000</v>
      </c>
      <c r="D180" s="100">
        <v>0</v>
      </c>
      <c r="E180" s="96">
        <f t="shared" si="2"/>
        <v>15006070000</v>
      </c>
    </row>
    <row r="181" spans="1:5" ht="15">
      <c r="A181" s="91" t="s">
        <v>462</v>
      </c>
      <c r="B181" s="36" t="s">
        <v>144</v>
      </c>
      <c r="C181" s="100">
        <v>2528825000</v>
      </c>
      <c r="D181" s="100">
        <v>0</v>
      </c>
      <c r="E181" s="96">
        <f t="shared" si="2"/>
        <v>2528825000</v>
      </c>
    </row>
    <row r="182" spans="1:5" s="91" customFormat="1" ht="30">
      <c r="A182" s="91" t="s">
        <v>461</v>
      </c>
      <c r="B182" s="105" t="s">
        <v>478</v>
      </c>
      <c r="C182" s="106">
        <f>SUM(C183:C185)</f>
        <v>17686142000</v>
      </c>
      <c r="D182" s="106">
        <f>SUM(D183:D185)</f>
        <v>0</v>
      </c>
      <c r="E182" s="106">
        <f>SUM(E183:E185)</f>
        <v>17686142000</v>
      </c>
    </row>
    <row r="183" spans="1:5" ht="15">
      <c r="A183" s="91" t="s">
        <v>462</v>
      </c>
      <c r="B183" s="36" t="s">
        <v>132</v>
      </c>
      <c r="C183" s="100">
        <v>1528961000</v>
      </c>
      <c r="D183" s="100">
        <v>0</v>
      </c>
      <c r="E183" s="96">
        <f t="shared" si="2"/>
        <v>1528961000</v>
      </c>
    </row>
    <row r="184" spans="1:5" ht="15">
      <c r="A184" s="91" t="s">
        <v>462</v>
      </c>
      <c r="B184" s="36" t="s">
        <v>142</v>
      </c>
      <c r="C184" s="100">
        <v>221280000</v>
      </c>
      <c r="D184" s="100">
        <v>0</v>
      </c>
      <c r="E184" s="96">
        <f t="shared" si="2"/>
        <v>221280000</v>
      </c>
    </row>
    <row r="185" spans="1:5" ht="15">
      <c r="A185" s="91" t="s">
        <v>462</v>
      </c>
      <c r="B185" s="36" t="s">
        <v>144</v>
      </c>
      <c r="C185" s="100">
        <v>15935901000</v>
      </c>
      <c r="D185" s="100">
        <v>0</v>
      </c>
      <c r="E185" s="96">
        <f t="shared" si="2"/>
        <v>15935901000</v>
      </c>
    </row>
    <row r="186" spans="1:5" s="91" customFormat="1" ht="30">
      <c r="A186" s="91" t="s">
        <v>461</v>
      </c>
      <c r="B186" s="105" t="s">
        <v>479</v>
      </c>
      <c r="C186" s="106">
        <f>SUM(C187:C191)</f>
        <v>18149000000</v>
      </c>
      <c r="D186" s="106">
        <f>SUM(D187:D191)</f>
        <v>0</v>
      </c>
      <c r="E186" s="106">
        <f>SUM(E187:E191)</f>
        <v>18149000000</v>
      </c>
    </row>
    <row r="187" spans="1:5" ht="15">
      <c r="A187" s="91" t="s">
        <v>462</v>
      </c>
      <c r="B187" s="36" t="s">
        <v>133</v>
      </c>
      <c r="C187" s="100">
        <v>18000000</v>
      </c>
      <c r="D187" s="100">
        <v>0</v>
      </c>
      <c r="E187" s="96">
        <f t="shared" si="2"/>
        <v>18000000</v>
      </c>
    </row>
    <row r="188" spans="1:5" ht="15">
      <c r="A188" s="91" t="s">
        <v>462</v>
      </c>
      <c r="B188" s="36" t="s">
        <v>138</v>
      </c>
      <c r="C188" s="100">
        <v>30000000</v>
      </c>
      <c r="D188" s="100">
        <v>0</v>
      </c>
      <c r="E188" s="96">
        <f t="shared" si="2"/>
        <v>30000000</v>
      </c>
    </row>
    <row r="189" spans="1:5" ht="15">
      <c r="A189" s="91" t="s">
        <v>462</v>
      </c>
      <c r="B189" s="36" t="s">
        <v>141</v>
      </c>
      <c r="C189" s="100">
        <v>628988000</v>
      </c>
      <c r="D189" s="100">
        <v>0</v>
      </c>
      <c r="E189" s="96">
        <f t="shared" si="2"/>
        <v>628988000</v>
      </c>
    </row>
    <row r="190" spans="1:5" ht="15">
      <c r="A190" s="91" t="s">
        <v>462</v>
      </c>
      <c r="B190" s="36" t="s">
        <v>143</v>
      </c>
      <c r="C190" s="100">
        <v>1648000000</v>
      </c>
      <c r="D190" s="100">
        <v>0</v>
      </c>
      <c r="E190" s="96">
        <f t="shared" si="2"/>
        <v>1648000000</v>
      </c>
    </row>
    <row r="191" spans="1:5" ht="15">
      <c r="A191" s="91" t="s">
        <v>462</v>
      </c>
      <c r="B191" s="36" t="s">
        <v>144</v>
      </c>
      <c r="C191" s="100">
        <v>15824012000</v>
      </c>
      <c r="D191" s="100">
        <v>0</v>
      </c>
      <c r="E191" s="96">
        <f t="shared" si="2"/>
        <v>15824012000</v>
      </c>
    </row>
    <row r="192" spans="1:5" s="91" customFormat="1" ht="30">
      <c r="A192" s="91" t="s">
        <v>461</v>
      </c>
      <c r="B192" s="105" t="s">
        <v>480</v>
      </c>
      <c r="C192" s="106">
        <f>SUM(C193:C195)</f>
        <v>5263460000</v>
      </c>
      <c r="D192" s="106">
        <f>SUM(D193:D195)</f>
        <v>0</v>
      </c>
      <c r="E192" s="106">
        <f>SUM(E193:E195)</f>
        <v>5263460000</v>
      </c>
    </row>
    <row r="193" spans="1:5" ht="15">
      <c r="A193" s="91" t="s">
        <v>462</v>
      </c>
      <c r="B193" s="36" t="s">
        <v>140</v>
      </c>
      <c r="C193" s="100">
        <v>510743000</v>
      </c>
      <c r="D193" s="100">
        <v>0</v>
      </c>
      <c r="E193" s="96">
        <f t="shared" si="2"/>
        <v>510743000</v>
      </c>
    </row>
    <row r="194" spans="1:5" ht="15">
      <c r="A194" s="91" t="s">
        <v>462</v>
      </c>
      <c r="B194" s="36" t="s">
        <v>141</v>
      </c>
      <c r="C194" s="100">
        <v>543822000</v>
      </c>
      <c r="D194" s="100">
        <v>0</v>
      </c>
      <c r="E194" s="96">
        <f t="shared" si="2"/>
        <v>543822000</v>
      </c>
    </row>
    <row r="195" spans="1:5" ht="15">
      <c r="A195" s="91" t="s">
        <v>462</v>
      </c>
      <c r="B195" s="36" t="s">
        <v>144</v>
      </c>
      <c r="C195" s="100">
        <v>4208895000</v>
      </c>
      <c r="D195" s="100">
        <v>0</v>
      </c>
      <c r="E195" s="96">
        <f t="shared" si="2"/>
        <v>4208895000</v>
      </c>
    </row>
  </sheetData>
  <sheetProtection/>
  <mergeCells count="3">
    <mergeCell ref="B1:E1"/>
    <mergeCell ref="B2:E2"/>
    <mergeCell ref="B3:E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H198"/>
  <sheetViews>
    <sheetView showGridLines="0" zoomScalePageLayoutView="0" workbookViewId="0" topLeftCell="A1">
      <selection activeCell="D12" sqref="D12"/>
    </sheetView>
  </sheetViews>
  <sheetFormatPr defaultColWidth="11.421875" defaultRowHeight="15"/>
  <cols>
    <col min="1" max="1" width="4.28125" style="102" bestFit="1" customWidth="1"/>
    <col min="2" max="2" width="71.140625" style="36" bestFit="1" customWidth="1"/>
    <col min="3" max="3" width="20.421875" style="100" bestFit="1" customWidth="1"/>
    <col min="4" max="4" width="16.8515625" style="101" customWidth="1"/>
    <col min="5" max="5" width="20.421875" style="101" bestFit="1" customWidth="1"/>
    <col min="6" max="6" width="11.421875" style="36" customWidth="1"/>
    <col min="7" max="8" width="17.8515625" style="36" bestFit="1" customWidth="1"/>
    <col min="9" max="16384" width="11.421875" style="36" customWidth="1"/>
  </cols>
  <sheetData>
    <row r="1" spans="2:5" s="91" customFormat="1" ht="30" customHeight="1">
      <c r="B1" s="183" t="s">
        <v>7</v>
      </c>
      <c r="C1" s="183"/>
      <c r="D1" s="183"/>
      <c r="E1" s="183"/>
    </row>
    <row r="2" spans="2:5" s="91" customFormat="1" ht="26.25">
      <c r="B2" s="184" t="s">
        <v>6</v>
      </c>
      <c r="C2" s="184"/>
      <c r="D2" s="184"/>
      <c r="E2" s="184"/>
    </row>
    <row r="3" spans="2:5" s="91" customFormat="1" ht="26.25">
      <c r="B3" s="185" t="s">
        <v>588</v>
      </c>
      <c r="C3" s="185"/>
      <c r="D3" s="185"/>
      <c r="E3" s="185"/>
    </row>
    <row r="4" spans="2:5" ht="30" customHeight="1">
      <c r="B4" s="3" t="s">
        <v>0</v>
      </c>
      <c r="C4" s="17" t="s">
        <v>1</v>
      </c>
      <c r="D4" s="4" t="s">
        <v>2</v>
      </c>
      <c r="E4" s="4" t="s">
        <v>3</v>
      </c>
    </row>
    <row r="5" spans="2:8" ht="15">
      <c r="B5" s="92" t="s">
        <v>4</v>
      </c>
      <c r="C5" s="93">
        <f>+C6</f>
        <v>3127773051000</v>
      </c>
      <c r="D5" s="93">
        <f>+D6</f>
        <v>0</v>
      </c>
      <c r="E5" s="93">
        <f>+E6</f>
        <v>3127773051000</v>
      </c>
      <c r="G5" s="143"/>
      <c r="H5" s="144"/>
    </row>
    <row r="6" spans="2:8" ht="15">
      <c r="B6" s="92" t="s">
        <v>5</v>
      </c>
      <c r="C6" s="93">
        <f>+C7+C122</f>
        <v>3127773051000</v>
      </c>
      <c r="D6" s="93">
        <f>+D7+D122</f>
        <v>0</v>
      </c>
      <c r="E6" s="93">
        <f>+E7+E122</f>
        <v>3127773051000</v>
      </c>
      <c r="G6" s="143"/>
      <c r="H6" s="144"/>
    </row>
    <row r="7" spans="2:8" s="91" customFormat="1" ht="15">
      <c r="B7" s="92" t="s">
        <v>10</v>
      </c>
      <c r="C7" s="93">
        <f>SUM(C8:C121)</f>
        <v>23016670000</v>
      </c>
      <c r="D7" s="93">
        <f>SUM(D8:D121)</f>
        <v>0</v>
      </c>
      <c r="E7" s="93">
        <f>SUM(E8:E121)</f>
        <v>23016670000</v>
      </c>
      <c r="G7" s="143"/>
      <c r="H7" s="144"/>
    </row>
    <row r="8" spans="2:8" ht="15">
      <c r="B8" s="94" t="s">
        <v>11</v>
      </c>
      <c r="C8" s="95">
        <v>2617517000</v>
      </c>
      <c r="D8" s="15"/>
      <c r="E8" s="96">
        <f>+C8+D8</f>
        <v>2617517000</v>
      </c>
      <c r="G8" s="6"/>
      <c r="H8" s="144"/>
    </row>
    <row r="9" spans="2:8" ht="15">
      <c r="B9" s="94" t="s">
        <v>12</v>
      </c>
      <c r="C9" s="95">
        <v>1485000000</v>
      </c>
      <c r="D9" s="15"/>
      <c r="E9" s="96">
        <f aca="true" t="shared" si="0" ref="E9:E75">+C9+D9</f>
        <v>1485000000</v>
      </c>
      <c r="G9" s="6"/>
      <c r="H9" s="144"/>
    </row>
    <row r="10" spans="2:8" ht="15">
      <c r="B10" s="94" t="s">
        <v>13</v>
      </c>
      <c r="C10" s="95">
        <v>1266000</v>
      </c>
      <c r="D10" s="15"/>
      <c r="E10" s="96">
        <f t="shared" si="0"/>
        <v>1266000</v>
      </c>
      <c r="G10" s="6"/>
      <c r="H10" s="144"/>
    </row>
    <row r="11" spans="2:8" ht="15">
      <c r="B11" s="94" t="s">
        <v>14</v>
      </c>
      <c r="C11" s="95">
        <v>10055000</v>
      </c>
      <c r="D11" s="15"/>
      <c r="E11" s="96">
        <f t="shared" si="0"/>
        <v>10055000</v>
      </c>
      <c r="G11" s="6"/>
      <c r="H11" s="144"/>
    </row>
    <row r="12" spans="2:8" ht="15">
      <c r="B12" s="94" t="s">
        <v>15</v>
      </c>
      <c r="C12" s="95">
        <v>39219000</v>
      </c>
      <c r="D12" s="15">
        <v>-12341100</v>
      </c>
      <c r="E12" s="96">
        <f t="shared" si="0"/>
        <v>26877900</v>
      </c>
      <c r="G12" s="6"/>
      <c r="H12" s="144"/>
    </row>
    <row r="13" spans="2:8" ht="15">
      <c r="B13" s="94" t="s">
        <v>16</v>
      </c>
      <c r="C13" s="95">
        <v>1000000</v>
      </c>
      <c r="D13" s="15"/>
      <c r="E13" s="96">
        <f t="shared" si="0"/>
        <v>1000000</v>
      </c>
      <c r="G13" s="6"/>
      <c r="H13" s="144"/>
    </row>
    <row r="14" spans="2:8" ht="15">
      <c r="B14" s="94" t="s">
        <v>17</v>
      </c>
      <c r="C14" s="95">
        <v>80764000</v>
      </c>
      <c r="D14" s="15">
        <v>12739600</v>
      </c>
      <c r="E14" s="96">
        <f t="shared" si="0"/>
        <v>93503600</v>
      </c>
      <c r="G14" s="6"/>
      <c r="H14" s="144"/>
    </row>
    <row r="15" spans="2:8" ht="15">
      <c r="B15" s="94" t="s">
        <v>18</v>
      </c>
      <c r="C15" s="95">
        <v>44026000</v>
      </c>
      <c r="D15" s="15"/>
      <c r="E15" s="96">
        <f t="shared" si="0"/>
        <v>44026000</v>
      </c>
      <c r="G15" s="6"/>
      <c r="H15" s="144"/>
    </row>
    <row r="16" spans="2:8" ht="15">
      <c r="B16" s="94" t="s">
        <v>19</v>
      </c>
      <c r="C16" s="95">
        <v>502000</v>
      </c>
      <c r="D16" s="15">
        <v>-398500</v>
      </c>
      <c r="E16" s="96">
        <f t="shared" si="0"/>
        <v>103500</v>
      </c>
      <c r="G16" s="6"/>
      <c r="H16" s="144"/>
    </row>
    <row r="17" spans="2:8" ht="15">
      <c r="B17" s="94" t="s">
        <v>20</v>
      </c>
      <c r="C17" s="95">
        <v>114000</v>
      </c>
      <c r="D17" s="15"/>
      <c r="E17" s="96">
        <f t="shared" si="0"/>
        <v>114000</v>
      </c>
      <c r="G17" s="6"/>
      <c r="H17" s="144"/>
    </row>
    <row r="18" spans="2:8" ht="15">
      <c r="B18" s="94" t="s">
        <v>21</v>
      </c>
      <c r="C18" s="95">
        <v>479000</v>
      </c>
      <c r="D18" s="15"/>
      <c r="E18" s="96">
        <f t="shared" si="0"/>
        <v>479000</v>
      </c>
      <c r="G18" s="6"/>
      <c r="H18" s="144"/>
    </row>
    <row r="19" spans="2:8" ht="15">
      <c r="B19" s="94" t="s">
        <v>22</v>
      </c>
      <c r="C19" s="95">
        <v>81000</v>
      </c>
      <c r="D19" s="15"/>
      <c r="E19" s="96">
        <f t="shared" si="0"/>
        <v>81000</v>
      </c>
      <c r="G19" s="6"/>
      <c r="H19" s="144"/>
    </row>
    <row r="20" spans="2:8" ht="15">
      <c r="B20" s="94" t="s">
        <v>23</v>
      </c>
      <c r="C20" s="95">
        <v>785000</v>
      </c>
      <c r="D20" s="15"/>
      <c r="E20" s="96">
        <f t="shared" si="0"/>
        <v>785000</v>
      </c>
      <c r="G20" s="6"/>
      <c r="H20" s="144"/>
    </row>
    <row r="21" spans="2:8" ht="15">
      <c r="B21" s="94" t="s">
        <v>24</v>
      </c>
      <c r="C21" s="95">
        <v>396000</v>
      </c>
      <c r="D21" s="15"/>
      <c r="E21" s="96">
        <f t="shared" si="0"/>
        <v>396000</v>
      </c>
      <c r="G21" s="6"/>
      <c r="H21" s="144"/>
    </row>
    <row r="22" spans="2:8" ht="15">
      <c r="B22" s="94" t="s">
        <v>25</v>
      </c>
      <c r="C22" s="95">
        <v>1627000</v>
      </c>
      <c r="D22" s="15"/>
      <c r="E22" s="96">
        <f t="shared" si="0"/>
        <v>1627000</v>
      </c>
      <c r="G22" s="6"/>
      <c r="H22" s="144"/>
    </row>
    <row r="23" spans="2:8" ht="15">
      <c r="B23" s="94" t="s">
        <v>26</v>
      </c>
      <c r="C23" s="95">
        <v>864000</v>
      </c>
      <c r="D23" s="15"/>
      <c r="E23" s="96">
        <f t="shared" si="0"/>
        <v>864000</v>
      </c>
      <c r="G23" s="6"/>
      <c r="H23" s="144"/>
    </row>
    <row r="24" spans="2:8" ht="15">
      <c r="B24" s="94" t="s">
        <v>27</v>
      </c>
      <c r="C24" s="95">
        <v>630000</v>
      </c>
      <c r="D24" s="15"/>
      <c r="E24" s="96">
        <f t="shared" si="0"/>
        <v>630000</v>
      </c>
      <c r="G24" s="6"/>
      <c r="H24" s="144"/>
    </row>
    <row r="25" spans="2:8" ht="15">
      <c r="B25" s="94" t="s">
        <v>28</v>
      </c>
      <c r="C25" s="95">
        <v>247000</v>
      </c>
      <c r="D25" s="15"/>
      <c r="E25" s="96">
        <f t="shared" si="0"/>
        <v>247000</v>
      </c>
      <c r="G25" s="6"/>
      <c r="H25" s="144"/>
    </row>
    <row r="26" spans="2:8" ht="15">
      <c r="B26" s="97" t="s">
        <v>162</v>
      </c>
      <c r="C26" s="95">
        <v>5000000</v>
      </c>
      <c r="D26" s="15"/>
      <c r="E26" s="96">
        <f t="shared" si="0"/>
        <v>5000000</v>
      </c>
      <c r="G26" s="6"/>
      <c r="H26" s="144"/>
    </row>
    <row r="27" spans="2:8" ht="15">
      <c r="B27" s="94" t="s">
        <v>29</v>
      </c>
      <c r="C27" s="95">
        <v>8184000</v>
      </c>
      <c r="D27" s="15"/>
      <c r="E27" s="96">
        <f t="shared" si="0"/>
        <v>8184000</v>
      </c>
      <c r="G27" s="6"/>
      <c r="H27" s="144"/>
    </row>
    <row r="28" spans="2:8" ht="15">
      <c r="B28" s="94" t="s">
        <v>30</v>
      </c>
      <c r="C28" s="95">
        <v>4224000</v>
      </c>
      <c r="D28" s="15"/>
      <c r="E28" s="96">
        <f t="shared" si="0"/>
        <v>4224000</v>
      </c>
      <c r="G28" s="6"/>
      <c r="H28" s="144"/>
    </row>
    <row r="29" spans="2:8" ht="15">
      <c r="B29" s="94" t="s">
        <v>31</v>
      </c>
      <c r="C29" s="95">
        <v>10230000</v>
      </c>
      <c r="D29" s="15"/>
      <c r="E29" s="96">
        <f t="shared" si="0"/>
        <v>10230000</v>
      </c>
      <c r="G29" s="6"/>
      <c r="H29" s="144"/>
    </row>
    <row r="30" spans="2:8" ht="15">
      <c r="B30" s="97" t="s">
        <v>155</v>
      </c>
      <c r="C30" s="95">
        <v>45780000</v>
      </c>
      <c r="D30" s="15"/>
      <c r="E30" s="96">
        <f t="shared" si="0"/>
        <v>45780000</v>
      </c>
      <c r="G30" s="6"/>
      <c r="H30" s="144"/>
    </row>
    <row r="31" spans="2:8" ht="15">
      <c r="B31" s="97" t="s">
        <v>156</v>
      </c>
      <c r="C31" s="95">
        <v>47040000</v>
      </c>
      <c r="D31" s="15"/>
      <c r="E31" s="96">
        <f t="shared" si="0"/>
        <v>47040000</v>
      </c>
      <c r="G31" s="6"/>
      <c r="H31" s="144"/>
    </row>
    <row r="32" spans="2:8" ht="15">
      <c r="B32" s="94" t="s">
        <v>34</v>
      </c>
      <c r="C32" s="95">
        <v>4058000</v>
      </c>
      <c r="D32" s="15"/>
      <c r="E32" s="96">
        <f t="shared" si="0"/>
        <v>4058000</v>
      </c>
      <c r="G32" s="6"/>
      <c r="H32" s="144"/>
    </row>
    <row r="33" spans="2:8" ht="15">
      <c r="B33" s="94" t="s">
        <v>35</v>
      </c>
      <c r="C33" s="95">
        <v>13764000</v>
      </c>
      <c r="D33" s="15"/>
      <c r="E33" s="96">
        <f t="shared" si="0"/>
        <v>13764000</v>
      </c>
      <c r="G33" s="6"/>
      <c r="H33" s="144"/>
    </row>
    <row r="34" spans="2:8" ht="15">
      <c r="B34" s="94" t="s">
        <v>36</v>
      </c>
      <c r="C34" s="95">
        <v>8960000</v>
      </c>
      <c r="D34" s="15"/>
      <c r="E34" s="96">
        <f t="shared" si="0"/>
        <v>8960000</v>
      </c>
      <c r="G34" s="6"/>
      <c r="H34" s="144"/>
    </row>
    <row r="35" spans="2:8" ht="15">
      <c r="B35" s="94" t="s">
        <v>37</v>
      </c>
      <c r="C35" s="95">
        <v>2335000</v>
      </c>
      <c r="D35" s="15">
        <v>-1757764</v>
      </c>
      <c r="E35" s="96">
        <f t="shared" si="0"/>
        <v>577236</v>
      </c>
      <c r="G35" s="6"/>
      <c r="H35" s="144"/>
    </row>
    <row r="36" spans="2:8" ht="15">
      <c r="B36" s="94" t="s">
        <v>38</v>
      </c>
      <c r="C36" s="95">
        <v>48397000</v>
      </c>
      <c r="D36" s="15">
        <v>35085030</v>
      </c>
      <c r="E36" s="96">
        <f t="shared" si="0"/>
        <v>83482030</v>
      </c>
      <c r="G36" s="6"/>
      <c r="H36" s="144"/>
    </row>
    <row r="37" spans="2:8" ht="15">
      <c r="B37" s="94" t="s">
        <v>39</v>
      </c>
      <c r="C37" s="95">
        <v>1141000</v>
      </c>
      <c r="D37" s="15">
        <v>26502896</v>
      </c>
      <c r="E37" s="96">
        <f t="shared" si="0"/>
        <v>27643896</v>
      </c>
      <c r="G37" s="6"/>
      <c r="H37" s="144"/>
    </row>
    <row r="38" spans="2:8" ht="15">
      <c r="B38" s="94" t="s">
        <v>40</v>
      </c>
      <c r="C38" s="95">
        <v>13650000</v>
      </c>
      <c r="D38" s="15">
        <v>-8011000</v>
      </c>
      <c r="E38" s="96">
        <f t="shared" si="0"/>
        <v>5639000</v>
      </c>
      <c r="G38" s="6"/>
      <c r="H38" s="144"/>
    </row>
    <row r="39" spans="2:8" ht="15">
      <c r="B39" s="94" t="s">
        <v>41</v>
      </c>
      <c r="C39" s="95">
        <v>319000</v>
      </c>
      <c r="D39" s="15">
        <v>1614750</v>
      </c>
      <c r="E39" s="96">
        <f t="shared" si="0"/>
        <v>1933750</v>
      </c>
      <c r="G39" s="6"/>
      <c r="H39" s="144"/>
    </row>
    <row r="40" spans="2:8" ht="15">
      <c r="B40" s="94" t="s">
        <v>42</v>
      </c>
      <c r="C40" s="95">
        <v>55467000</v>
      </c>
      <c r="D40" s="15">
        <v>-55467000</v>
      </c>
      <c r="E40" s="96">
        <f t="shared" si="0"/>
        <v>0</v>
      </c>
      <c r="G40" s="6"/>
      <c r="H40" s="144"/>
    </row>
    <row r="41" spans="2:8" ht="15">
      <c r="B41" s="94" t="s">
        <v>43</v>
      </c>
      <c r="C41" s="95">
        <v>199000</v>
      </c>
      <c r="D41" s="15">
        <v>6334150</v>
      </c>
      <c r="E41" s="96">
        <f t="shared" si="0"/>
        <v>6533150</v>
      </c>
      <c r="G41" s="6"/>
      <c r="H41" s="144"/>
    </row>
    <row r="42" spans="2:8" ht="15">
      <c r="B42" s="94" t="s">
        <v>44</v>
      </c>
      <c r="C42" s="95">
        <v>4507000</v>
      </c>
      <c r="D42" s="15">
        <v>-730915</v>
      </c>
      <c r="E42" s="96">
        <f t="shared" si="0"/>
        <v>3776085</v>
      </c>
      <c r="G42" s="6"/>
      <c r="H42" s="144"/>
    </row>
    <row r="43" spans="2:8" ht="15">
      <c r="B43" s="94" t="s">
        <v>45</v>
      </c>
      <c r="C43" s="95">
        <v>9260000</v>
      </c>
      <c r="D43" s="15">
        <v>-6270016</v>
      </c>
      <c r="E43" s="96">
        <f t="shared" si="0"/>
        <v>2989984</v>
      </c>
      <c r="G43" s="6"/>
      <c r="H43" s="144"/>
    </row>
    <row r="44" spans="2:8" ht="15">
      <c r="B44" s="94" t="s">
        <v>46</v>
      </c>
      <c r="C44" s="95">
        <v>2505000</v>
      </c>
      <c r="D44" s="15">
        <v>2181395</v>
      </c>
      <c r="E44" s="96">
        <f t="shared" si="0"/>
        <v>4686395</v>
      </c>
      <c r="G44" s="6"/>
      <c r="H44" s="144"/>
    </row>
    <row r="45" spans="2:8" ht="15">
      <c r="B45" s="94" t="s">
        <v>47</v>
      </c>
      <c r="C45" s="95">
        <v>5043000</v>
      </c>
      <c r="D45" s="15">
        <f>714374+62100</f>
        <v>776474</v>
      </c>
      <c r="E45" s="96">
        <f t="shared" si="0"/>
        <v>5819474</v>
      </c>
      <c r="G45" s="6"/>
      <c r="H45" s="144"/>
    </row>
    <row r="46" spans="2:8" ht="15">
      <c r="B46" s="94" t="s">
        <v>48</v>
      </c>
      <c r="C46" s="95">
        <v>2875000</v>
      </c>
      <c r="D46" s="15"/>
      <c r="E46" s="96">
        <f t="shared" si="0"/>
        <v>2875000</v>
      </c>
      <c r="G46" s="6"/>
      <c r="H46" s="144"/>
    </row>
    <row r="47" spans="2:8" ht="15">
      <c r="B47" s="94" t="s">
        <v>49</v>
      </c>
      <c r="C47" s="95">
        <v>258000</v>
      </c>
      <c r="D47" s="15">
        <v>-258000</v>
      </c>
      <c r="E47" s="96">
        <f t="shared" si="0"/>
        <v>0</v>
      </c>
      <c r="G47" s="6"/>
      <c r="H47" s="144"/>
    </row>
    <row r="48" spans="2:8" ht="15">
      <c r="B48" s="94" t="s">
        <v>50</v>
      </c>
      <c r="C48" s="95">
        <v>82433000</v>
      </c>
      <c r="D48" s="15">
        <v>38371052</v>
      </c>
      <c r="E48" s="96">
        <f t="shared" si="0"/>
        <v>120804052</v>
      </c>
      <c r="G48" s="6"/>
      <c r="H48" s="144"/>
    </row>
    <row r="49" spans="2:8" ht="15">
      <c r="B49" s="94" t="s">
        <v>51</v>
      </c>
      <c r="C49" s="95">
        <v>15630000</v>
      </c>
      <c r="D49" s="15"/>
      <c r="E49" s="96">
        <f t="shared" si="0"/>
        <v>15630000</v>
      </c>
      <c r="G49" s="6"/>
      <c r="H49" s="144"/>
    </row>
    <row r="50" spans="2:8" ht="15">
      <c r="B50" s="94" t="s">
        <v>52</v>
      </c>
      <c r="C50" s="95">
        <v>38000</v>
      </c>
      <c r="D50" s="15"/>
      <c r="E50" s="96">
        <f t="shared" si="0"/>
        <v>38000</v>
      </c>
      <c r="G50" s="6"/>
      <c r="H50" s="144"/>
    </row>
    <row r="51" spans="2:8" ht="15">
      <c r="B51" s="94" t="s">
        <v>53</v>
      </c>
      <c r="C51" s="95">
        <v>3176000</v>
      </c>
      <c r="D51" s="15">
        <v>3241200</v>
      </c>
      <c r="E51" s="96">
        <f t="shared" si="0"/>
        <v>6417200</v>
      </c>
      <c r="G51" s="6"/>
      <c r="H51" s="144"/>
    </row>
    <row r="52" spans="2:8" ht="15">
      <c r="B52" s="94" t="s">
        <v>54</v>
      </c>
      <c r="C52" s="95">
        <v>246000</v>
      </c>
      <c r="D52" s="15">
        <v>174900</v>
      </c>
      <c r="E52" s="96">
        <f t="shared" si="0"/>
        <v>420900</v>
      </c>
      <c r="G52" s="6"/>
      <c r="H52" s="144"/>
    </row>
    <row r="53" spans="2:8" ht="15">
      <c r="B53" s="94" t="s">
        <v>55</v>
      </c>
      <c r="C53" s="95">
        <v>109000</v>
      </c>
      <c r="D53" s="15">
        <v>71250</v>
      </c>
      <c r="E53" s="96">
        <f t="shared" si="0"/>
        <v>180250</v>
      </c>
      <c r="G53" s="6"/>
      <c r="H53" s="144"/>
    </row>
    <row r="54" spans="2:8" ht="15">
      <c r="B54" s="94" t="s">
        <v>56</v>
      </c>
      <c r="C54" s="95">
        <v>1019000</v>
      </c>
      <c r="D54" s="15"/>
      <c r="E54" s="96">
        <f t="shared" si="0"/>
        <v>1019000</v>
      </c>
      <c r="G54" s="6"/>
      <c r="H54" s="144"/>
    </row>
    <row r="55" spans="2:8" ht="15">
      <c r="B55" s="94" t="s">
        <v>57</v>
      </c>
      <c r="C55" s="95">
        <v>2066000</v>
      </c>
      <c r="D55" s="15"/>
      <c r="E55" s="96">
        <f t="shared" si="0"/>
        <v>2066000</v>
      </c>
      <c r="G55" s="6"/>
      <c r="H55" s="144"/>
    </row>
    <row r="56" spans="2:8" ht="15">
      <c r="B56" s="94" t="s">
        <v>58</v>
      </c>
      <c r="C56" s="95">
        <v>19255000</v>
      </c>
      <c r="D56" s="15">
        <v>-3771000</v>
      </c>
      <c r="E56" s="96">
        <f t="shared" si="0"/>
        <v>15484000</v>
      </c>
      <c r="G56" s="6"/>
      <c r="H56" s="144"/>
    </row>
    <row r="57" spans="2:8" ht="15">
      <c r="B57" s="94" t="s">
        <v>59</v>
      </c>
      <c r="C57" s="95">
        <v>20817000</v>
      </c>
      <c r="D57" s="15">
        <v>-20370500</v>
      </c>
      <c r="E57" s="96">
        <f t="shared" si="0"/>
        <v>446500</v>
      </c>
      <c r="G57" s="6"/>
      <c r="H57" s="144"/>
    </row>
    <row r="58" spans="2:8" ht="15">
      <c r="B58" s="94" t="s">
        <v>60</v>
      </c>
      <c r="C58" s="95">
        <v>330208000</v>
      </c>
      <c r="D58" s="15"/>
      <c r="E58" s="96">
        <f t="shared" si="0"/>
        <v>330208000</v>
      </c>
      <c r="G58" s="6"/>
      <c r="H58" s="144"/>
    </row>
    <row r="59" spans="2:8" ht="15">
      <c r="B59" s="97" t="s">
        <v>161</v>
      </c>
      <c r="C59" s="95">
        <v>45000000</v>
      </c>
      <c r="D59" s="15"/>
      <c r="E59" s="96">
        <f t="shared" si="0"/>
        <v>45000000</v>
      </c>
      <c r="G59" s="6"/>
      <c r="H59" s="144"/>
    </row>
    <row r="60" spans="2:8" ht="15">
      <c r="B60" s="94" t="s">
        <v>61</v>
      </c>
      <c r="C60" s="95">
        <v>818000</v>
      </c>
      <c r="D60" s="15">
        <v>2561600</v>
      </c>
      <c r="E60" s="96">
        <f t="shared" si="0"/>
        <v>3379600</v>
      </c>
      <c r="G60" s="6"/>
      <c r="H60" s="144"/>
    </row>
    <row r="61" spans="2:8" ht="15">
      <c r="B61" s="94" t="s">
        <v>62</v>
      </c>
      <c r="C61" s="95">
        <v>559000</v>
      </c>
      <c r="D61" s="15">
        <v>3725800</v>
      </c>
      <c r="E61" s="96">
        <f t="shared" si="0"/>
        <v>4284800</v>
      </c>
      <c r="G61" s="6"/>
      <c r="H61" s="144"/>
    </row>
    <row r="62" spans="2:8" ht="15">
      <c r="B62" s="94" t="s">
        <v>63</v>
      </c>
      <c r="C62" s="95">
        <v>6720000</v>
      </c>
      <c r="D62" s="15">
        <v>11628200</v>
      </c>
      <c r="E62" s="96">
        <f t="shared" si="0"/>
        <v>18348200</v>
      </c>
      <c r="G62" s="6"/>
      <c r="H62" s="144"/>
    </row>
    <row r="63" spans="2:8" ht="15">
      <c r="B63" s="97" t="s">
        <v>160</v>
      </c>
      <c r="C63" s="95">
        <v>265700000</v>
      </c>
      <c r="D63" s="15"/>
      <c r="E63" s="96">
        <f t="shared" si="0"/>
        <v>265700000</v>
      </c>
      <c r="G63" s="6"/>
      <c r="H63" s="144"/>
    </row>
    <row r="64" spans="2:8" ht="15">
      <c r="B64" s="94" t="s">
        <v>64</v>
      </c>
      <c r="C64" s="95">
        <v>43215000</v>
      </c>
      <c r="D64" s="15">
        <v>-38371052</v>
      </c>
      <c r="E64" s="96">
        <f t="shared" si="0"/>
        <v>4843948</v>
      </c>
      <c r="G64" s="6"/>
      <c r="H64" s="144"/>
    </row>
    <row r="65" spans="2:8" ht="15">
      <c r="B65" s="94" t="s">
        <v>65</v>
      </c>
      <c r="C65" s="95">
        <v>253991000</v>
      </c>
      <c r="D65" s="15">
        <v>-10000000</v>
      </c>
      <c r="E65" s="96">
        <f t="shared" si="0"/>
        <v>243991000</v>
      </c>
      <c r="G65" s="6"/>
      <c r="H65" s="144"/>
    </row>
    <row r="66" spans="2:8" ht="15">
      <c r="B66" s="94" t="s">
        <v>66</v>
      </c>
      <c r="C66" s="95">
        <v>827000</v>
      </c>
      <c r="D66" s="15">
        <v>4173800</v>
      </c>
      <c r="E66" s="96">
        <f t="shared" si="0"/>
        <v>5000800</v>
      </c>
      <c r="G66" s="6"/>
      <c r="H66" s="144"/>
    </row>
    <row r="67" spans="2:8" ht="15">
      <c r="B67" s="94" t="s">
        <v>67</v>
      </c>
      <c r="C67" s="95">
        <v>576000</v>
      </c>
      <c r="D67" s="15">
        <f>116750+353250</f>
        <v>470000</v>
      </c>
      <c r="E67" s="96">
        <f t="shared" si="0"/>
        <v>1046000</v>
      </c>
      <c r="G67" s="6"/>
      <c r="H67" s="144"/>
    </row>
    <row r="68" spans="2:8" ht="15">
      <c r="B68" s="94" t="s">
        <v>68</v>
      </c>
      <c r="C68" s="95">
        <v>24000</v>
      </c>
      <c r="D68" s="15">
        <v>47500</v>
      </c>
      <c r="E68" s="96">
        <f t="shared" si="0"/>
        <v>71500</v>
      </c>
      <c r="G68" s="6"/>
      <c r="H68" s="144"/>
    </row>
    <row r="69" spans="2:8" ht="15">
      <c r="B69" s="94" t="s">
        <v>69</v>
      </c>
      <c r="C69" s="95">
        <v>687000</v>
      </c>
      <c r="D69" s="15">
        <v>-441800</v>
      </c>
      <c r="E69" s="96">
        <f t="shared" si="0"/>
        <v>245200</v>
      </c>
      <c r="G69" s="6"/>
      <c r="H69" s="144"/>
    </row>
    <row r="70" spans="2:8" ht="15">
      <c r="B70" s="94" t="s">
        <v>70</v>
      </c>
      <c r="C70" s="95">
        <v>2605000</v>
      </c>
      <c r="D70" s="15">
        <v>7231050</v>
      </c>
      <c r="E70" s="96">
        <f t="shared" si="0"/>
        <v>9836050</v>
      </c>
      <c r="G70" s="6"/>
      <c r="H70" s="144"/>
    </row>
    <row r="71" spans="2:8" ht="15">
      <c r="B71" s="94" t="s">
        <v>71</v>
      </c>
      <c r="C71" s="95">
        <v>1368000</v>
      </c>
      <c r="D71" s="15"/>
      <c r="E71" s="96">
        <f t="shared" si="0"/>
        <v>1368000</v>
      </c>
      <c r="G71" s="6"/>
      <c r="H71" s="144"/>
    </row>
    <row r="72" spans="2:8" ht="15">
      <c r="B72" s="94" t="s">
        <v>72</v>
      </c>
      <c r="C72" s="95">
        <v>1515000</v>
      </c>
      <c r="D72" s="15">
        <v>-812400</v>
      </c>
      <c r="E72" s="96">
        <f t="shared" si="0"/>
        <v>702600</v>
      </c>
      <c r="G72" s="6"/>
      <c r="H72" s="144"/>
    </row>
    <row r="73" spans="2:8" ht="15">
      <c r="B73" s="94" t="s">
        <v>73</v>
      </c>
      <c r="C73" s="95">
        <v>55000</v>
      </c>
      <c r="D73" s="15">
        <v>-9200</v>
      </c>
      <c r="E73" s="96">
        <f t="shared" si="0"/>
        <v>45800</v>
      </c>
      <c r="G73" s="6"/>
      <c r="H73" s="144"/>
    </row>
    <row r="74" spans="2:8" ht="15">
      <c r="B74" s="94" t="s">
        <v>74</v>
      </c>
      <c r="C74" s="95">
        <v>826000</v>
      </c>
      <c r="D74" s="15">
        <v>889000</v>
      </c>
      <c r="E74" s="96">
        <f t="shared" si="0"/>
        <v>1715000</v>
      </c>
      <c r="G74" s="6"/>
      <c r="H74" s="144"/>
    </row>
    <row r="75" spans="2:8" ht="15">
      <c r="B75" s="94" t="s">
        <v>75</v>
      </c>
      <c r="C75" s="95">
        <v>103000</v>
      </c>
      <c r="D75" s="15">
        <v>1526700</v>
      </c>
      <c r="E75" s="96">
        <f t="shared" si="0"/>
        <v>1629700</v>
      </c>
      <c r="G75" s="6"/>
      <c r="H75" s="144"/>
    </row>
    <row r="76" spans="2:8" ht="15">
      <c r="B76" s="94" t="s">
        <v>76</v>
      </c>
      <c r="C76" s="95">
        <v>302000</v>
      </c>
      <c r="D76" s="15">
        <v>98000</v>
      </c>
      <c r="E76" s="96">
        <f aca="true" t="shared" si="1" ref="E76:E139">+C76+D76</f>
        <v>400000</v>
      </c>
      <c r="G76" s="6"/>
      <c r="H76" s="144"/>
    </row>
    <row r="77" spans="2:8" ht="15">
      <c r="B77" s="94" t="s">
        <v>77</v>
      </c>
      <c r="C77" s="95">
        <v>4116000</v>
      </c>
      <c r="D77" s="15">
        <v>-4116000</v>
      </c>
      <c r="E77" s="96">
        <f t="shared" si="1"/>
        <v>0</v>
      </c>
      <c r="G77" s="6"/>
      <c r="H77" s="144"/>
    </row>
    <row r="78" spans="2:8" ht="15">
      <c r="B78" s="94" t="s">
        <v>78</v>
      </c>
      <c r="C78" s="95">
        <v>345000</v>
      </c>
      <c r="D78" s="15">
        <v>-330000</v>
      </c>
      <c r="E78" s="96">
        <f t="shared" si="1"/>
        <v>15000</v>
      </c>
      <c r="G78" s="6"/>
      <c r="H78" s="144"/>
    </row>
    <row r="79" spans="2:8" ht="15">
      <c r="B79" s="94" t="s">
        <v>79</v>
      </c>
      <c r="C79" s="95">
        <v>1014000</v>
      </c>
      <c r="D79" s="15">
        <v>536000</v>
      </c>
      <c r="E79" s="96">
        <f t="shared" si="1"/>
        <v>1550000</v>
      </c>
      <c r="G79" s="6"/>
      <c r="H79" s="144"/>
    </row>
    <row r="80" spans="2:8" ht="15">
      <c r="B80" s="94" t="s">
        <v>80</v>
      </c>
      <c r="C80" s="95">
        <v>403969000</v>
      </c>
      <c r="D80" s="15">
        <v>4116000</v>
      </c>
      <c r="E80" s="96">
        <f t="shared" si="1"/>
        <v>408085000</v>
      </c>
      <c r="G80" s="6"/>
      <c r="H80" s="144"/>
    </row>
    <row r="81" spans="2:8" ht="15">
      <c r="B81" s="94" t="s">
        <v>81</v>
      </c>
      <c r="C81" s="95">
        <v>13048000</v>
      </c>
      <c r="D81" s="15">
        <v>-640100</v>
      </c>
      <c r="E81" s="96">
        <f t="shared" si="1"/>
        <v>12407900</v>
      </c>
      <c r="G81" s="6"/>
      <c r="H81" s="144"/>
    </row>
    <row r="82" spans="2:8" ht="15">
      <c r="B82" s="94" t="s">
        <v>82</v>
      </c>
      <c r="C82" s="95">
        <v>3000000</v>
      </c>
      <c r="D82" s="15"/>
      <c r="E82" s="96">
        <f t="shared" si="1"/>
        <v>3000000</v>
      </c>
      <c r="G82" s="6"/>
      <c r="H82" s="144"/>
    </row>
    <row r="83" spans="2:8" ht="15">
      <c r="B83" s="94" t="s">
        <v>83</v>
      </c>
      <c r="C83" s="95">
        <v>3000000</v>
      </c>
      <c r="D83" s="15"/>
      <c r="E83" s="96">
        <f t="shared" si="1"/>
        <v>3000000</v>
      </c>
      <c r="G83" s="6"/>
      <c r="H83" s="144"/>
    </row>
    <row r="84" spans="2:8" ht="15">
      <c r="B84" s="94" t="s">
        <v>84</v>
      </c>
      <c r="C84" s="95">
        <v>100524000</v>
      </c>
      <c r="D84" s="15"/>
      <c r="E84" s="96">
        <f t="shared" si="1"/>
        <v>100524000</v>
      </c>
      <c r="G84" s="6"/>
      <c r="H84" s="144"/>
    </row>
    <row r="85" spans="2:8" ht="15">
      <c r="B85" s="94" t="s">
        <v>85</v>
      </c>
      <c r="C85" s="95">
        <v>383359000</v>
      </c>
      <c r="D85" s="15"/>
      <c r="E85" s="96">
        <f t="shared" si="1"/>
        <v>383359000</v>
      </c>
      <c r="G85" s="6"/>
      <c r="H85" s="144"/>
    </row>
    <row r="86" spans="2:8" ht="15">
      <c r="B86" s="94" t="s">
        <v>86</v>
      </c>
      <c r="C86" s="95">
        <v>700000</v>
      </c>
      <c r="D86" s="15"/>
      <c r="E86" s="96">
        <f t="shared" si="1"/>
        <v>700000</v>
      </c>
      <c r="G86" s="6"/>
      <c r="H86" s="144"/>
    </row>
    <row r="87" spans="2:8" ht="15">
      <c r="B87" s="94" t="s">
        <v>87</v>
      </c>
      <c r="C87" s="95">
        <v>2214000</v>
      </c>
      <c r="D87" s="15"/>
      <c r="E87" s="96">
        <f t="shared" si="1"/>
        <v>2214000</v>
      </c>
      <c r="G87" s="6"/>
      <c r="H87" s="144"/>
    </row>
    <row r="88" spans="2:8" ht="15">
      <c r="B88" s="94" t="s">
        <v>88</v>
      </c>
      <c r="C88" s="95">
        <v>400000</v>
      </c>
      <c r="D88" s="15"/>
      <c r="E88" s="96">
        <f t="shared" si="1"/>
        <v>400000</v>
      </c>
      <c r="G88" s="6"/>
      <c r="H88" s="144"/>
    </row>
    <row r="89" spans="2:8" ht="15">
      <c r="B89" s="94" t="s">
        <v>89</v>
      </c>
      <c r="C89" s="95">
        <v>3600000</v>
      </c>
      <c r="D89" s="15"/>
      <c r="E89" s="96">
        <f t="shared" si="1"/>
        <v>3600000</v>
      </c>
      <c r="G89" s="6"/>
      <c r="H89" s="144"/>
    </row>
    <row r="90" spans="2:8" ht="15">
      <c r="B90" s="94" t="s">
        <v>90</v>
      </c>
      <c r="C90" s="95">
        <v>360005000</v>
      </c>
      <c r="D90" s="15"/>
      <c r="E90" s="96">
        <f t="shared" si="1"/>
        <v>360005000</v>
      </c>
      <c r="G90" s="6"/>
      <c r="H90" s="144"/>
    </row>
    <row r="91" spans="2:8" ht="15">
      <c r="B91" s="94" t="s">
        <v>91</v>
      </c>
      <c r="C91" s="95">
        <v>16279200</v>
      </c>
      <c r="D91" s="15"/>
      <c r="E91" s="96">
        <f t="shared" si="1"/>
        <v>16279200</v>
      </c>
      <c r="G91" s="6"/>
      <c r="H91" s="144"/>
    </row>
    <row r="92" spans="2:8" ht="15">
      <c r="B92" s="94" t="s">
        <v>92</v>
      </c>
      <c r="C92" s="95">
        <v>25276000</v>
      </c>
      <c r="D92" s="15">
        <v>12771000</v>
      </c>
      <c r="E92" s="96">
        <f t="shared" si="1"/>
        <v>38047000</v>
      </c>
      <c r="G92" s="6"/>
      <c r="H92" s="144"/>
    </row>
    <row r="93" spans="2:8" ht="15">
      <c r="B93" s="94" t="s">
        <v>93</v>
      </c>
      <c r="C93" s="95">
        <v>1432435528</v>
      </c>
      <c r="D93" s="15"/>
      <c r="E93" s="96">
        <f t="shared" si="1"/>
        <v>1432435528</v>
      </c>
      <c r="G93" s="6"/>
      <c r="H93" s="144"/>
    </row>
    <row r="94" spans="2:8" ht="15">
      <c r="B94" s="94" t="s">
        <v>94</v>
      </c>
      <c r="C94" s="95">
        <v>1550714852</v>
      </c>
      <c r="D94" s="15"/>
      <c r="E94" s="96">
        <f t="shared" si="1"/>
        <v>1550714852</v>
      </c>
      <c r="G94" s="6"/>
      <c r="H94" s="144"/>
    </row>
    <row r="95" spans="2:8" ht="15">
      <c r="B95" s="94" t="s">
        <v>95</v>
      </c>
      <c r="C95" s="95">
        <v>11037000</v>
      </c>
      <c r="D95" s="15"/>
      <c r="E95" s="96">
        <f t="shared" si="1"/>
        <v>11037000</v>
      </c>
      <c r="G95" s="6"/>
      <c r="H95" s="144"/>
    </row>
    <row r="96" spans="2:8" ht="15">
      <c r="B96" s="94" t="s">
        <v>96</v>
      </c>
      <c r="C96" s="95">
        <v>160000000</v>
      </c>
      <c r="D96" s="15"/>
      <c r="E96" s="96">
        <f t="shared" si="1"/>
        <v>160000000</v>
      </c>
      <c r="G96" s="6"/>
      <c r="H96" s="144"/>
    </row>
    <row r="97" spans="2:8" ht="15">
      <c r="B97" s="94" t="s">
        <v>97</v>
      </c>
      <c r="C97" s="95">
        <v>26531000</v>
      </c>
      <c r="D97" s="15"/>
      <c r="E97" s="96">
        <f t="shared" si="1"/>
        <v>26531000</v>
      </c>
      <c r="G97" s="6"/>
      <c r="H97" s="144"/>
    </row>
    <row r="98" spans="2:8" ht="15">
      <c r="B98" s="94" t="s">
        <v>98</v>
      </c>
      <c r="C98" s="95">
        <v>20000000</v>
      </c>
      <c r="D98" s="15"/>
      <c r="E98" s="96">
        <f t="shared" si="1"/>
        <v>20000000</v>
      </c>
      <c r="G98" s="6"/>
      <c r="H98" s="144"/>
    </row>
    <row r="99" spans="2:8" ht="15">
      <c r="B99" s="94" t="s">
        <v>99</v>
      </c>
      <c r="C99" s="95">
        <v>97953000</v>
      </c>
      <c r="D99" s="15"/>
      <c r="E99" s="96">
        <f t="shared" si="1"/>
        <v>97953000</v>
      </c>
      <c r="G99" s="6"/>
      <c r="H99" s="144"/>
    </row>
    <row r="100" spans="2:8" ht="15">
      <c r="B100" s="94" t="s">
        <v>100</v>
      </c>
      <c r="C100" s="95">
        <v>360000000</v>
      </c>
      <c r="D100" s="15"/>
      <c r="E100" s="96">
        <f t="shared" si="1"/>
        <v>360000000</v>
      </c>
      <c r="G100" s="6"/>
      <c r="H100" s="144"/>
    </row>
    <row r="101" spans="2:8" ht="15">
      <c r="B101" s="94" t="s">
        <v>101</v>
      </c>
      <c r="C101" s="95">
        <v>93800000</v>
      </c>
      <c r="D101" s="15"/>
      <c r="E101" s="96">
        <f t="shared" si="1"/>
        <v>93800000</v>
      </c>
      <c r="G101" s="6"/>
      <c r="H101" s="144"/>
    </row>
    <row r="102" spans="2:8" ht="15">
      <c r="B102" s="94" t="s">
        <v>102</v>
      </c>
      <c r="C102" s="95">
        <v>378550000</v>
      </c>
      <c r="D102" s="15"/>
      <c r="E102" s="96">
        <f t="shared" si="1"/>
        <v>378550000</v>
      </c>
      <c r="G102" s="6"/>
      <c r="H102" s="144"/>
    </row>
    <row r="103" spans="2:8" ht="15">
      <c r="B103" s="94" t="s">
        <v>103</v>
      </c>
      <c r="C103" s="95">
        <v>2500000</v>
      </c>
      <c r="D103" s="15"/>
      <c r="E103" s="96">
        <f t="shared" si="1"/>
        <v>2500000</v>
      </c>
      <c r="G103" s="6"/>
      <c r="H103" s="144"/>
    </row>
    <row r="104" spans="2:8" ht="15">
      <c r="B104" s="94" t="s">
        <v>104</v>
      </c>
      <c r="C104" s="95">
        <v>5760000</v>
      </c>
      <c r="D104" s="15"/>
      <c r="E104" s="96">
        <f t="shared" si="1"/>
        <v>5760000</v>
      </c>
      <c r="G104" s="6"/>
      <c r="H104" s="144"/>
    </row>
    <row r="105" spans="2:8" ht="15">
      <c r="B105" s="94" t="s">
        <v>105</v>
      </c>
      <c r="C105" s="95">
        <v>3037371329</v>
      </c>
      <c r="D105" s="15"/>
      <c r="E105" s="96">
        <f t="shared" si="1"/>
        <v>3037371329</v>
      </c>
      <c r="G105" s="6"/>
      <c r="H105" s="144"/>
    </row>
    <row r="106" spans="2:8" ht="15">
      <c r="B106" s="94" t="s">
        <v>106</v>
      </c>
      <c r="C106" s="95">
        <v>2569211091</v>
      </c>
      <c r="D106" s="15"/>
      <c r="E106" s="96">
        <f t="shared" si="1"/>
        <v>2569211091</v>
      </c>
      <c r="G106" s="6"/>
      <c r="H106" s="144"/>
    </row>
    <row r="107" spans="2:8" ht="15">
      <c r="B107" s="94" t="s">
        <v>107</v>
      </c>
      <c r="C107" s="95">
        <v>22355000</v>
      </c>
      <c r="D107" s="15"/>
      <c r="E107" s="96">
        <f t="shared" si="1"/>
        <v>22355000</v>
      </c>
      <c r="G107" s="6"/>
      <c r="H107" s="144"/>
    </row>
    <row r="108" spans="2:8" ht="15">
      <c r="B108" s="94" t="s">
        <v>108</v>
      </c>
      <c r="C108" s="95">
        <v>14678000</v>
      </c>
      <c r="D108" s="15"/>
      <c r="E108" s="96">
        <f t="shared" si="1"/>
        <v>14678000</v>
      </c>
      <c r="G108" s="6"/>
      <c r="H108" s="144"/>
    </row>
    <row r="109" spans="2:8" ht="15">
      <c r="B109" s="94" t="s">
        <v>109</v>
      </c>
      <c r="C109" s="95">
        <v>1771000000</v>
      </c>
      <c r="D109" s="15"/>
      <c r="E109" s="96">
        <f t="shared" si="1"/>
        <v>1771000000</v>
      </c>
      <c r="G109" s="6"/>
      <c r="H109" s="144"/>
    </row>
    <row r="110" spans="2:8" ht="15">
      <c r="B110" s="94" t="s">
        <v>110</v>
      </c>
      <c r="C110" s="95">
        <v>29900000</v>
      </c>
      <c r="D110" s="15"/>
      <c r="E110" s="96">
        <f t="shared" si="1"/>
        <v>29900000</v>
      </c>
      <c r="G110" s="6"/>
      <c r="H110" s="144"/>
    </row>
    <row r="111" spans="2:8" ht="15">
      <c r="B111" s="94" t="s">
        <v>111</v>
      </c>
      <c r="C111" s="95">
        <v>120000000</v>
      </c>
      <c r="D111" s="15"/>
      <c r="E111" s="96">
        <f t="shared" si="1"/>
        <v>120000000</v>
      </c>
      <c r="G111" s="6"/>
      <c r="H111" s="144"/>
    </row>
    <row r="112" spans="2:8" ht="15">
      <c r="B112" s="94" t="s">
        <v>112</v>
      </c>
      <c r="C112" s="95">
        <v>1503959000</v>
      </c>
      <c r="D112" s="15"/>
      <c r="E112" s="96">
        <f t="shared" si="1"/>
        <v>1503959000</v>
      </c>
      <c r="G112" s="6"/>
      <c r="H112" s="144"/>
    </row>
    <row r="113" spans="2:8" ht="15">
      <c r="B113" s="94" t="s">
        <v>113</v>
      </c>
      <c r="C113" s="95">
        <v>200000000</v>
      </c>
      <c r="D113" s="15"/>
      <c r="E113" s="96">
        <f t="shared" si="1"/>
        <v>200000000</v>
      </c>
      <c r="G113" s="6"/>
      <c r="H113" s="144"/>
    </row>
    <row r="114" spans="2:8" ht="15">
      <c r="B114" s="94" t="s">
        <v>114</v>
      </c>
      <c r="C114" s="95">
        <v>40654000</v>
      </c>
      <c r="D114" s="15"/>
      <c r="E114" s="96">
        <f t="shared" si="1"/>
        <v>40654000</v>
      </c>
      <c r="G114" s="6"/>
      <c r="H114" s="144"/>
    </row>
    <row r="115" spans="2:8" ht="15">
      <c r="B115" s="94" t="s">
        <v>115</v>
      </c>
      <c r="C115" s="95">
        <v>80000000</v>
      </c>
      <c r="D115" s="15"/>
      <c r="E115" s="96">
        <f t="shared" si="1"/>
        <v>80000000</v>
      </c>
      <c r="G115" s="6"/>
      <c r="H115" s="144"/>
    </row>
    <row r="116" spans="2:8" ht="15">
      <c r="B116" s="94" t="s">
        <v>116</v>
      </c>
      <c r="C116" s="95">
        <v>164691000</v>
      </c>
      <c r="D116" s="15"/>
      <c r="E116" s="96">
        <f t="shared" si="1"/>
        <v>164691000</v>
      </c>
      <c r="G116" s="6"/>
      <c r="H116" s="144"/>
    </row>
    <row r="117" spans="2:8" ht="15">
      <c r="B117" s="94" t="s">
        <v>117</v>
      </c>
      <c r="C117" s="95">
        <v>586500000</v>
      </c>
      <c r="D117" s="15">
        <v>-12771000</v>
      </c>
      <c r="E117" s="96">
        <f t="shared" si="1"/>
        <v>573729000</v>
      </c>
      <c r="G117" s="6"/>
      <c r="H117" s="144"/>
    </row>
    <row r="118" spans="2:8" ht="15">
      <c r="B118" s="94" t="s">
        <v>118</v>
      </c>
      <c r="C118" s="95">
        <v>349623000</v>
      </c>
      <c r="D118" s="15"/>
      <c r="E118" s="96">
        <f t="shared" si="1"/>
        <v>349623000</v>
      </c>
      <c r="G118" s="6"/>
      <c r="H118" s="144"/>
    </row>
    <row r="119" spans="2:8" ht="15">
      <c r="B119" s="94" t="s">
        <v>119</v>
      </c>
      <c r="C119" s="95">
        <v>348289000</v>
      </c>
      <c r="D119" s="15"/>
      <c r="E119" s="96">
        <f t="shared" si="1"/>
        <v>348289000</v>
      </c>
      <c r="G119" s="6"/>
      <c r="H119" s="144"/>
    </row>
    <row r="120" spans="2:8" ht="15">
      <c r="B120" s="94" t="s">
        <v>120</v>
      </c>
      <c r="C120" s="95">
        <v>432000000</v>
      </c>
      <c r="D120" s="15"/>
      <c r="E120" s="96">
        <f t="shared" si="1"/>
        <v>432000000</v>
      </c>
      <c r="G120" s="6"/>
      <c r="H120" s="144"/>
    </row>
    <row r="121" spans="2:8" ht="15">
      <c r="B121" s="94" t="s">
        <v>121</v>
      </c>
      <c r="C121" s="95">
        <v>608652000</v>
      </c>
      <c r="D121" s="15"/>
      <c r="E121" s="96">
        <f>+C121+D121</f>
        <v>608652000</v>
      </c>
      <c r="G121" s="6"/>
      <c r="H121" s="144"/>
    </row>
    <row r="122" spans="1:8" s="91" customFormat="1" ht="15">
      <c r="A122" s="91" t="s">
        <v>461</v>
      </c>
      <c r="B122" s="103" t="s">
        <v>122</v>
      </c>
      <c r="C122" s="98">
        <f>+C123+C125+C127+C132+C140+C145+C148+C156+C160+C164+C166+C168+C170+C172+C174+C176+C178+C183+C187+C193</f>
        <v>3104756381000</v>
      </c>
      <c r="D122" s="98">
        <f>+D123+D125+D127+D132+D140+D145+D148+D156+D160+D164+D166+D168+D170+D172+D174+D176+D178+D183+D187+D193</f>
        <v>0</v>
      </c>
      <c r="E122" s="98">
        <f>+E123+E125+E127+E132+E140+E145+E148+E156+E160+E164+E166+E168+E170+E172+E174+E176+E178+E183+E187+E193</f>
        <v>3104756381000</v>
      </c>
      <c r="H122" s="144"/>
    </row>
    <row r="123" spans="1:8" s="91" customFormat="1" ht="15">
      <c r="A123" s="91" t="s">
        <v>461</v>
      </c>
      <c r="B123" s="105" t="s">
        <v>460</v>
      </c>
      <c r="C123" s="99">
        <f>+C124</f>
        <v>3236948000</v>
      </c>
      <c r="D123" s="99">
        <f>+D124</f>
        <v>0</v>
      </c>
      <c r="E123" s="99">
        <f>+E124</f>
        <v>3236948000</v>
      </c>
      <c r="G123" s="6"/>
      <c r="H123" s="144"/>
    </row>
    <row r="124" spans="1:8" ht="15">
      <c r="A124" s="102" t="s">
        <v>462</v>
      </c>
      <c r="B124" s="36" t="s">
        <v>146</v>
      </c>
      <c r="C124" s="100">
        <v>3236948000</v>
      </c>
      <c r="D124" s="100">
        <v>0</v>
      </c>
      <c r="E124" s="96">
        <f>+C124+D124</f>
        <v>3236948000</v>
      </c>
      <c r="G124" s="6"/>
      <c r="H124" s="144"/>
    </row>
    <row r="125" spans="1:8" s="107" customFormat="1" ht="30">
      <c r="A125" s="107" t="s">
        <v>461</v>
      </c>
      <c r="B125" s="105" t="s">
        <v>463</v>
      </c>
      <c r="C125" s="106">
        <f>+C126</f>
        <v>3005682362</v>
      </c>
      <c r="D125" s="106">
        <f>+D126</f>
        <v>0</v>
      </c>
      <c r="E125" s="106">
        <f>+E126</f>
        <v>3005682362</v>
      </c>
      <c r="G125" s="6"/>
      <c r="H125" s="144"/>
    </row>
    <row r="126" spans="1:8" ht="15">
      <c r="A126" s="91" t="s">
        <v>462</v>
      </c>
      <c r="B126" s="36" t="s">
        <v>144</v>
      </c>
      <c r="C126" s="100">
        <v>3005682362</v>
      </c>
      <c r="D126" s="100">
        <v>0</v>
      </c>
      <c r="E126" s="96">
        <f>+C126+D126</f>
        <v>3005682362</v>
      </c>
      <c r="G126" s="6"/>
      <c r="H126" s="144"/>
    </row>
    <row r="127" spans="1:8" s="107" customFormat="1" ht="45">
      <c r="A127" s="107" t="s">
        <v>461</v>
      </c>
      <c r="B127" s="105" t="s">
        <v>464</v>
      </c>
      <c r="C127" s="106">
        <f>SUM(C128:C131)</f>
        <v>42238690000</v>
      </c>
      <c r="D127" s="106">
        <f>SUM(D128:D131)</f>
        <v>0</v>
      </c>
      <c r="E127" s="106">
        <f>SUM(E128:E131)</f>
        <v>42238690000</v>
      </c>
      <c r="G127" s="6"/>
      <c r="H127" s="144"/>
    </row>
    <row r="128" spans="1:8" ht="15">
      <c r="A128" s="91" t="s">
        <v>462</v>
      </c>
      <c r="B128" s="36" t="s">
        <v>125</v>
      </c>
      <c r="C128" s="100">
        <v>15496912000</v>
      </c>
      <c r="D128" s="100">
        <v>0</v>
      </c>
      <c r="E128" s="96">
        <f t="shared" si="1"/>
        <v>15496912000</v>
      </c>
      <c r="G128" s="6"/>
      <c r="H128" s="144"/>
    </row>
    <row r="129" spans="1:8" ht="15">
      <c r="A129" s="91" t="s">
        <v>462</v>
      </c>
      <c r="B129" s="36" t="s">
        <v>130</v>
      </c>
      <c r="C129" s="100">
        <v>1316776000</v>
      </c>
      <c r="D129" s="100">
        <v>0</v>
      </c>
      <c r="E129" s="96">
        <f t="shared" si="1"/>
        <v>1316776000</v>
      </c>
      <c r="G129" s="6"/>
      <c r="H129" s="144"/>
    </row>
    <row r="130" spans="1:8" ht="15">
      <c r="A130" s="91" t="s">
        <v>462</v>
      </c>
      <c r="B130" s="36" t="s">
        <v>135</v>
      </c>
      <c r="C130" s="100">
        <v>20721296000</v>
      </c>
      <c r="D130" s="100">
        <v>0</v>
      </c>
      <c r="E130" s="96">
        <f t="shared" si="1"/>
        <v>20721296000</v>
      </c>
      <c r="G130" s="6"/>
      <c r="H130" s="144"/>
    </row>
    <row r="131" spans="1:8" ht="15">
      <c r="A131" s="91" t="s">
        <v>462</v>
      </c>
      <c r="B131" s="36" t="s">
        <v>144</v>
      </c>
      <c r="C131" s="100">
        <v>4703706000</v>
      </c>
      <c r="D131" s="100">
        <v>0</v>
      </c>
      <c r="E131" s="96">
        <f t="shared" si="1"/>
        <v>4703706000</v>
      </c>
      <c r="G131" s="6"/>
      <c r="H131" s="144"/>
    </row>
    <row r="132" spans="1:8" s="107" customFormat="1" ht="30">
      <c r="A132" s="107" t="s">
        <v>461</v>
      </c>
      <c r="B132" s="105" t="s">
        <v>465</v>
      </c>
      <c r="C132" s="106">
        <f>SUM(C133:C139)</f>
        <v>485185936000</v>
      </c>
      <c r="D132" s="106">
        <f>SUM(D133:D139)</f>
        <v>0</v>
      </c>
      <c r="E132" s="106">
        <f>SUM(E133:E139)</f>
        <v>485185936000</v>
      </c>
      <c r="G132" s="6"/>
      <c r="H132" s="144"/>
    </row>
    <row r="133" spans="1:8" ht="15">
      <c r="A133" s="91" t="s">
        <v>462</v>
      </c>
      <c r="B133" s="36" t="s">
        <v>123</v>
      </c>
      <c r="C133" s="100">
        <v>334016613969</v>
      </c>
      <c r="D133" s="100">
        <v>0</v>
      </c>
      <c r="E133" s="96">
        <f t="shared" si="1"/>
        <v>334016613969</v>
      </c>
      <c r="G133" s="6"/>
      <c r="H133" s="144"/>
    </row>
    <row r="134" spans="1:8" ht="15">
      <c r="A134" s="91" t="s">
        <v>462</v>
      </c>
      <c r="B134" s="36" t="s">
        <v>124</v>
      </c>
      <c r="C134" s="100">
        <v>2867127800</v>
      </c>
      <c r="D134" s="100">
        <v>0</v>
      </c>
      <c r="E134" s="96">
        <f t="shared" si="1"/>
        <v>2867127800</v>
      </c>
      <c r="G134" s="6"/>
      <c r="H134" s="144"/>
    </row>
    <row r="135" spans="1:8" ht="15">
      <c r="A135" s="91" t="s">
        <v>462</v>
      </c>
      <c r="B135" s="36" t="s">
        <v>126</v>
      </c>
      <c r="C135" s="100">
        <v>136477765058</v>
      </c>
      <c r="D135" s="100">
        <v>0</v>
      </c>
      <c r="E135" s="96">
        <f t="shared" si="1"/>
        <v>136477765058</v>
      </c>
      <c r="G135" s="6"/>
      <c r="H135" s="144"/>
    </row>
    <row r="136" spans="1:8" ht="15">
      <c r="A136" s="91" t="s">
        <v>462</v>
      </c>
      <c r="B136" s="36" t="s">
        <v>127</v>
      </c>
      <c r="C136" s="100">
        <v>200000000</v>
      </c>
      <c r="D136" s="100">
        <v>0</v>
      </c>
      <c r="E136" s="96">
        <f t="shared" si="1"/>
        <v>200000000</v>
      </c>
      <c r="G136" s="6"/>
      <c r="H136" s="144"/>
    </row>
    <row r="137" spans="1:8" ht="15">
      <c r="A137" s="91" t="s">
        <v>462</v>
      </c>
      <c r="B137" s="36" t="s">
        <v>129</v>
      </c>
      <c r="C137" s="100">
        <v>2140786000</v>
      </c>
      <c r="D137" s="100">
        <v>0</v>
      </c>
      <c r="E137" s="96">
        <f t="shared" si="1"/>
        <v>2140786000</v>
      </c>
      <c r="G137" s="6"/>
      <c r="H137" s="144"/>
    </row>
    <row r="138" spans="1:8" ht="15">
      <c r="A138" s="91" t="s">
        <v>462</v>
      </c>
      <c r="B138" s="36" t="s">
        <v>137</v>
      </c>
      <c r="C138" s="100">
        <v>6810069173</v>
      </c>
      <c r="D138" s="100">
        <v>0</v>
      </c>
      <c r="E138" s="96">
        <f t="shared" si="1"/>
        <v>6810069173</v>
      </c>
      <c r="G138" s="6"/>
      <c r="H138" s="144"/>
    </row>
    <row r="139" spans="1:8" ht="15">
      <c r="A139" s="91" t="s">
        <v>462</v>
      </c>
      <c r="B139" s="36" t="s">
        <v>144</v>
      </c>
      <c r="C139" s="100">
        <v>2673574000</v>
      </c>
      <c r="D139" s="100">
        <v>0</v>
      </c>
      <c r="E139" s="96">
        <f t="shared" si="1"/>
        <v>2673574000</v>
      </c>
      <c r="G139" s="6"/>
      <c r="H139" s="144"/>
    </row>
    <row r="140" spans="1:8" s="107" customFormat="1" ht="30">
      <c r="A140" s="107" t="s">
        <v>461</v>
      </c>
      <c r="B140" s="105" t="s">
        <v>466</v>
      </c>
      <c r="C140" s="106">
        <f>SUM(C141:C144)</f>
        <v>1982033392638</v>
      </c>
      <c r="D140" s="106">
        <f>SUM(D141:D144)</f>
        <v>0</v>
      </c>
      <c r="E140" s="106">
        <f>SUM(E141:E144)</f>
        <v>1982033392638</v>
      </c>
      <c r="G140" s="6"/>
      <c r="H140" s="144"/>
    </row>
    <row r="141" spans="1:8" ht="15">
      <c r="A141" s="91" t="s">
        <v>462</v>
      </c>
      <c r="B141" s="36" t="s">
        <v>134</v>
      </c>
      <c r="C141" s="100">
        <v>7419008000</v>
      </c>
      <c r="D141" s="100">
        <v>0</v>
      </c>
      <c r="E141" s="96">
        <f aca="true" t="shared" si="2" ref="E141:E196">+C141+D141</f>
        <v>7419008000</v>
      </c>
      <c r="G141" s="6"/>
      <c r="H141" s="144"/>
    </row>
    <row r="142" spans="1:8" ht="15">
      <c r="A142" s="91" t="s">
        <v>462</v>
      </c>
      <c r="B142" s="36" t="s">
        <v>144</v>
      </c>
      <c r="C142" s="100">
        <v>1967195376638</v>
      </c>
      <c r="D142" s="100">
        <v>0</v>
      </c>
      <c r="E142" s="96">
        <f t="shared" si="2"/>
        <v>1967195376638</v>
      </c>
      <c r="G142" s="6"/>
      <c r="H142" s="144"/>
    </row>
    <row r="143" spans="1:8" ht="15">
      <c r="A143" s="91" t="s">
        <v>462</v>
      </c>
      <c r="B143" s="36" t="s">
        <v>147</v>
      </c>
      <c r="C143" s="100">
        <v>0</v>
      </c>
      <c r="D143" s="100">
        <v>0</v>
      </c>
      <c r="E143" s="96">
        <f t="shared" si="2"/>
        <v>0</v>
      </c>
      <c r="G143" s="6"/>
      <c r="H143" s="144"/>
    </row>
    <row r="144" spans="1:8" ht="15">
      <c r="A144" s="102" t="s">
        <v>462</v>
      </c>
      <c r="B144" s="36" t="s">
        <v>163</v>
      </c>
      <c r="C144" s="100">
        <v>7419008000</v>
      </c>
      <c r="D144" s="100">
        <v>0</v>
      </c>
      <c r="E144" s="96">
        <f t="shared" si="2"/>
        <v>7419008000</v>
      </c>
      <c r="G144" s="6"/>
      <c r="H144" s="144"/>
    </row>
    <row r="145" spans="1:8" s="107" customFormat="1" ht="30">
      <c r="A145" s="107" t="s">
        <v>461</v>
      </c>
      <c r="B145" s="105" t="s">
        <v>467</v>
      </c>
      <c r="C145" s="106">
        <f>SUM(C146:C147)</f>
        <v>72129791000</v>
      </c>
      <c r="D145" s="106">
        <f>SUM(D146:D147)</f>
        <v>0</v>
      </c>
      <c r="E145" s="106">
        <f>SUM(E146:E147)</f>
        <v>72129791000</v>
      </c>
      <c r="G145" s="6"/>
      <c r="H145" s="144"/>
    </row>
    <row r="146" spans="1:8" ht="15">
      <c r="A146" s="91" t="s">
        <v>462</v>
      </c>
      <c r="B146" s="36" t="s">
        <v>139</v>
      </c>
      <c r="C146" s="100">
        <v>549000000</v>
      </c>
      <c r="D146" s="100">
        <v>0</v>
      </c>
      <c r="E146" s="96">
        <f t="shared" si="2"/>
        <v>549000000</v>
      </c>
      <c r="G146" s="6"/>
      <c r="H146" s="144"/>
    </row>
    <row r="147" spans="1:8" ht="15">
      <c r="A147" s="91" t="s">
        <v>462</v>
      </c>
      <c r="B147" s="36" t="s">
        <v>144</v>
      </c>
      <c r="C147" s="100">
        <v>71580791000</v>
      </c>
      <c r="D147" s="100">
        <v>0</v>
      </c>
      <c r="E147" s="96">
        <f t="shared" si="2"/>
        <v>71580791000</v>
      </c>
      <c r="G147" s="6"/>
      <c r="H147" s="144"/>
    </row>
    <row r="148" spans="1:8" s="107" customFormat="1" ht="30">
      <c r="A148" s="107" t="s">
        <v>461</v>
      </c>
      <c r="B148" s="105" t="s">
        <v>468</v>
      </c>
      <c r="C148" s="106">
        <f>SUM(C149:C155)</f>
        <v>94870560000</v>
      </c>
      <c r="D148" s="106">
        <f>SUM(D149:D155)</f>
        <v>0</v>
      </c>
      <c r="E148" s="106">
        <f>SUM(E149:E155)</f>
        <v>94870560000</v>
      </c>
      <c r="G148" s="6"/>
      <c r="H148" s="144"/>
    </row>
    <row r="149" spans="1:8" ht="15">
      <c r="A149" s="91" t="s">
        <v>462</v>
      </c>
      <c r="B149" s="36" t="s">
        <v>127</v>
      </c>
      <c r="C149" s="100">
        <v>1230000000</v>
      </c>
      <c r="D149" s="100">
        <v>0</v>
      </c>
      <c r="E149" s="96">
        <f t="shared" si="2"/>
        <v>1230000000</v>
      </c>
      <c r="G149" s="6"/>
      <c r="H149" s="144"/>
    </row>
    <row r="150" spans="1:8" ht="15">
      <c r="A150" s="91" t="s">
        <v>462</v>
      </c>
      <c r="B150" s="36" t="s">
        <v>136</v>
      </c>
      <c r="C150" s="100">
        <v>18102727000</v>
      </c>
      <c r="D150" s="100">
        <v>0</v>
      </c>
      <c r="E150" s="96">
        <f t="shared" si="2"/>
        <v>18102727000</v>
      </c>
      <c r="G150" s="6"/>
      <c r="H150" s="144"/>
    </row>
    <row r="151" spans="1:8" ht="15">
      <c r="A151" s="91" t="s">
        <v>462</v>
      </c>
      <c r="B151" s="36" t="s">
        <v>139</v>
      </c>
      <c r="C151" s="100">
        <v>310998000</v>
      </c>
      <c r="D151" s="100">
        <v>0</v>
      </c>
      <c r="E151" s="96">
        <f t="shared" si="2"/>
        <v>310998000</v>
      </c>
      <c r="G151" s="6"/>
      <c r="H151" s="144"/>
    </row>
    <row r="152" spans="1:8" ht="15">
      <c r="A152" s="91" t="s">
        <v>462</v>
      </c>
      <c r="B152" s="36" t="s">
        <v>141</v>
      </c>
      <c r="C152" s="100">
        <v>40000000</v>
      </c>
      <c r="D152" s="100">
        <v>0</v>
      </c>
      <c r="E152" s="96">
        <f t="shared" si="2"/>
        <v>40000000</v>
      </c>
      <c r="G152" s="6"/>
      <c r="H152" s="144"/>
    </row>
    <row r="153" spans="1:8" ht="15">
      <c r="A153" s="91" t="s">
        <v>462</v>
      </c>
      <c r="B153" s="36" t="s">
        <v>142</v>
      </c>
      <c r="C153" s="100">
        <v>5513625000</v>
      </c>
      <c r="D153" s="100">
        <v>0</v>
      </c>
      <c r="E153" s="96">
        <f t="shared" si="2"/>
        <v>5513625000</v>
      </c>
      <c r="G153" s="6"/>
      <c r="H153" s="144"/>
    </row>
    <row r="154" spans="1:8" ht="15">
      <c r="A154" s="91" t="s">
        <v>462</v>
      </c>
      <c r="B154" s="36" t="s">
        <v>144</v>
      </c>
      <c r="C154" s="100">
        <v>14694808455</v>
      </c>
      <c r="D154" s="6">
        <v>-44000000</v>
      </c>
      <c r="E154" s="96">
        <f t="shared" si="2"/>
        <v>14650808455</v>
      </c>
      <c r="F154" s="36" t="s">
        <v>152</v>
      </c>
      <c r="G154" s="6"/>
      <c r="H154" s="144"/>
    </row>
    <row r="155" spans="1:8" ht="15">
      <c r="A155" s="91" t="s">
        <v>462</v>
      </c>
      <c r="B155" s="36" t="s">
        <v>145</v>
      </c>
      <c r="C155" s="100">
        <v>54978401545</v>
      </c>
      <c r="D155" s="6">
        <v>44000000</v>
      </c>
      <c r="E155" s="96">
        <f t="shared" si="2"/>
        <v>55022401545</v>
      </c>
      <c r="F155" s="36" t="s">
        <v>152</v>
      </c>
      <c r="G155" s="6"/>
      <c r="H155" s="144"/>
    </row>
    <row r="156" spans="1:8" s="91" customFormat="1" ht="15">
      <c r="A156" s="91" t="s">
        <v>461</v>
      </c>
      <c r="B156" s="107" t="s">
        <v>469</v>
      </c>
      <c r="C156" s="99">
        <f>SUM(C157:C158)</f>
        <v>108901050000</v>
      </c>
      <c r="D156" s="99">
        <f>SUM(D157:D158)</f>
        <v>0</v>
      </c>
      <c r="E156" s="99">
        <f>SUM(E157:E158)</f>
        <v>108901050000</v>
      </c>
      <c r="G156" s="6"/>
      <c r="H156" s="144"/>
    </row>
    <row r="157" spans="1:8" ht="15">
      <c r="A157" s="91" t="s">
        <v>462</v>
      </c>
      <c r="B157" s="36" t="s">
        <v>139</v>
      </c>
      <c r="C157" s="100">
        <v>34628454</v>
      </c>
      <c r="D157" s="100">
        <v>0</v>
      </c>
      <c r="E157" s="96">
        <f t="shared" si="2"/>
        <v>34628454</v>
      </c>
      <c r="G157" s="6"/>
      <c r="H157" s="144"/>
    </row>
    <row r="158" spans="1:8" ht="15">
      <c r="A158" s="91" t="s">
        <v>462</v>
      </c>
      <c r="B158" s="36" t="s">
        <v>144</v>
      </c>
      <c r="C158" s="100">
        <v>108866421546</v>
      </c>
      <c r="D158" s="100">
        <v>0</v>
      </c>
      <c r="E158" s="96">
        <f t="shared" si="2"/>
        <v>108866421546</v>
      </c>
      <c r="G158" s="6"/>
      <c r="H158" s="144"/>
    </row>
    <row r="159" spans="1:8" ht="15">
      <c r="A159" s="91" t="s">
        <v>462</v>
      </c>
      <c r="B159" s="36" t="s">
        <v>590</v>
      </c>
      <c r="C159" s="100">
        <v>0</v>
      </c>
      <c r="D159" s="100">
        <v>0</v>
      </c>
      <c r="E159" s="96">
        <f t="shared" si="2"/>
        <v>0</v>
      </c>
      <c r="G159" s="6"/>
      <c r="H159" s="144"/>
    </row>
    <row r="160" spans="1:8" s="91" customFormat="1" ht="15">
      <c r="A160" s="91" t="s">
        <v>461</v>
      </c>
      <c r="B160" s="107" t="s">
        <v>482</v>
      </c>
      <c r="C160" s="99">
        <f>SUM(C161:C163)</f>
        <v>168373891000</v>
      </c>
      <c r="D160" s="99">
        <f>SUM(D161:D163)</f>
        <v>-142431470</v>
      </c>
      <c r="E160" s="99">
        <f>SUM(E161:E163)</f>
        <v>168231459530</v>
      </c>
      <c r="G160" s="6"/>
      <c r="H160" s="144"/>
    </row>
    <row r="161" spans="1:8" ht="15">
      <c r="A161" s="91" t="s">
        <v>462</v>
      </c>
      <c r="B161" s="36" t="s">
        <v>128</v>
      </c>
      <c r="C161" s="100">
        <v>1588636000</v>
      </c>
      <c r="D161" s="100">
        <v>0</v>
      </c>
      <c r="E161" s="96">
        <f t="shared" si="2"/>
        <v>1588636000</v>
      </c>
      <c r="G161" s="6"/>
      <c r="H161" s="144"/>
    </row>
    <row r="162" spans="1:8" ht="15">
      <c r="A162" s="91" t="s">
        <v>462</v>
      </c>
      <c r="B162" s="36" t="s">
        <v>131</v>
      </c>
      <c r="C162" s="100">
        <v>14273944000</v>
      </c>
      <c r="D162" s="100">
        <v>0</v>
      </c>
      <c r="E162" s="96">
        <f t="shared" si="2"/>
        <v>14273944000</v>
      </c>
      <c r="G162" s="6"/>
      <c r="H162" s="144"/>
    </row>
    <row r="163" spans="1:8" ht="15">
      <c r="A163" s="91" t="s">
        <v>462</v>
      </c>
      <c r="B163" s="36" t="s">
        <v>144</v>
      </c>
      <c r="C163" s="100">
        <v>152511311000</v>
      </c>
      <c r="D163" s="15">
        <v>-142431470</v>
      </c>
      <c r="E163" s="96">
        <f t="shared" si="2"/>
        <v>152368879530</v>
      </c>
      <c r="G163" s="6"/>
      <c r="H163" s="144"/>
    </row>
    <row r="164" spans="1:8" s="91" customFormat="1" ht="15">
      <c r="A164" s="91" t="s">
        <v>461</v>
      </c>
      <c r="B164" s="107" t="s">
        <v>470</v>
      </c>
      <c r="C164" s="99">
        <f>+C165</f>
        <v>11542523000</v>
      </c>
      <c r="D164" s="99">
        <f>+D165</f>
        <v>0</v>
      </c>
      <c r="E164" s="99">
        <f>+E165</f>
        <v>11542523000</v>
      </c>
      <c r="G164" s="6"/>
      <c r="H164" s="144"/>
    </row>
    <row r="165" spans="1:8" ht="15">
      <c r="A165" s="91" t="s">
        <v>462</v>
      </c>
      <c r="B165" s="36" t="s">
        <v>144</v>
      </c>
      <c r="C165" s="100">
        <v>11542523000</v>
      </c>
      <c r="D165" s="100">
        <v>0</v>
      </c>
      <c r="E165" s="96">
        <f t="shared" si="2"/>
        <v>11542523000</v>
      </c>
      <c r="G165" s="6"/>
      <c r="H165" s="144"/>
    </row>
    <row r="166" spans="1:8" s="91" customFormat="1" ht="15">
      <c r="A166" s="91" t="s">
        <v>461</v>
      </c>
      <c r="B166" s="91" t="s">
        <v>471</v>
      </c>
      <c r="C166" s="99">
        <f>+C167</f>
        <v>15782051000</v>
      </c>
      <c r="D166" s="99">
        <f>+D167</f>
        <v>0</v>
      </c>
      <c r="E166" s="99">
        <f>+E167</f>
        <v>15782051000</v>
      </c>
      <c r="G166" s="6"/>
      <c r="H166" s="144"/>
    </row>
    <row r="167" spans="1:8" ht="15">
      <c r="A167" s="91" t="s">
        <v>462</v>
      </c>
      <c r="B167" s="36" t="s">
        <v>144</v>
      </c>
      <c r="C167" s="100">
        <v>15782051000</v>
      </c>
      <c r="D167" s="100">
        <v>0</v>
      </c>
      <c r="E167" s="96">
        <f t="shared" si="2"/>
        <v>15782051000</v>
      </c>
      <c r="G167" s="6"/>
      <c r="H167" s="144"/>
    </row>
    <row r="168" spans="1:8" s="107" customFormat="1" ht="30">
      <c r="A168" s="107" t="s">
        <v>461</v>
      </c>
      <c r="B168" s="105" t="s">
        <v>472</v>
      </c>
      <c r="C168" s="106">
        <f>+C169</f>
        <v>10492000000</v>
      </c>
      <c r="D168" s="106">
        <f>+D169</f>
        <v>0</v>
      </c>
      <c r="E168" s="106">
        <f>+E169</f>
        <v>10492000000</v>
      </c>
      <c r="G168" s="6"/>
      <c r="H168" s="144"/>
    </row>
    <row r="169" spans="1:8" ht="15">
      <c r="A169" s="91" t="s">
        <v>462</v>
      </c>
      <c r="B169" s="36" t="s">
        <v>144</v>
      </c>
      <c r="C169" s="100">
        <v>10492000000</v>
      </c>
      <c r="D169" s="100">
        <v>0</v>
      </c>
      <c r="E169" s="96">
        <f t="shared" si="2"/>
        <v>10492000000</v>
      </c>
      <c r="G169" s="6"/>
      <c r="H169" s="144"/>
    </row>
    <row r="170" spans="1:8" s="91" customFormat="1" ht="15">
      <c r="A170" s="91" t="s">
        <v>461</v>
      </c>
      <c r="B170" s="91" t="s">
        <v>473</v>
      </c>
      <c r="C170" s="99">
        <f>+C171</f>
        <v>26838590000</v>
      </c>
      <c r="D170" s="99">
        <f>+D171</f>
        <v>0</v>
      </c>
      <c r="E170" s="99">
        <f>+E171</f>
        <v>26838590000</v>
      </c>
      <c r="G170" s="6"/>
      <c r="H170" s="144"/>
    </row>
    <row r="171" spans="1:8" ht="15">
      <c r="A171" s="91" t="s">
        <v>462</v>
      </c>
      <c r="B171" s="36" t="s">
        <v>144</v>
      </c>
      <c r="C171" s="100">
        <v>26838590000</v>
      </c>
      <c r="D171" s="100">
        <v>0</v>
      </c>
      <c r="E171" s="96">
        <f t="shared" si="2"/>
        <v>26838590000</v>
      </c>
      <c r="G171" s="6"/>
      <c r="H171" s="144"/>
    </row>
    <row r="172" spans="1:8" s="107" customFormat="1" ht="45">
      <c r="A172" s="107" t="s">
        <v>461</v>
      </c>
      <c r="B172" s="105" t="s">
        <v>474</v>
      </c>
      <c r="C172" s="106">
        <f>+C173</f>
        <v>3146198000</v>
      </c>
      <c r="D172" s="106">
        <f>+D173</f>
        <v>0</v>
      </c>
      <c r="E172" s="106">
        <f>+E173</f>
        <v>3146198000</v>
      </c>
      <c r="G172" s="6"/>
      <c r="H172" s="144"/>
    </row>
    <row r="173" spans="1:8" ht="15">
      <c r="A173" s="91" t="s">
        <v>462</v>
      </c>
      <c r="B173" s="36" t="s">
        <v>144</v>
      </c>
      <c r="C173" s="100">
        <v>3146198000</v>
      </c>
      <c r="D173" s="100">
        <v>0</v>
      </c>
      <c r="E173" s="96">
        <f t="shared" si="2"/>
        <v>3146198000</v>
      </c>
      <c r="G173" s="6"/>
      <c r="H173" s="144"/>
    </row>
    <row r="174" spans="1:8" s="107" customFormat="1" ht="30">
      <c r="A174" s="107" t="s">
        <v>461</v>
      </c>
      <c r="B174" s="105" t="s">
        <v>475</v>
      </c>
      <c r="C174" s="106">
        <f>+C175</f>
        <v>3404816000</v>
      </c>
      <c r="D174" s="106">
        <f>+D175</f>
        <v>142431470</v>
      </c>
      <c r="E174" s="106">
        <f>+E175</f>
        <v>3547247470</v>
      </c>
      <c r="G174" s="6"/>
      <c r="H174" s="144"/>
    </row>
    <row r="175" spans="1:8" ht="15">
      <c r="A175" s="91" t="s">
        <v>462</v>
      </c>
      <c r="B175" s="36" t="s">
        <v>144</v>
      </c>
      <c r="C175" s="100">
        <v>3404816000</v>
      </c>
      <c r="D175" s="37">
        <v>142431470</v>
      </c>
      <c r="E175" s="96">
        <f t="shared" si="2"/>
        <v>3547247470</v>
      </c>
      <c r="G175" s="6"/>
      <c r="H175" s="144"/>
    </row>
    <row r="176" spans="1:8" s="107" customFormat="1" ht="30">
      <c r="A176" s="107" t="s">
        <v>461</v>
      </c>
      <c r="B176" s="105" t="s">
        <v>476</v>
      </c>
      <c r="C176" s="106">
        <f>+C177</f>
        <v>13502590000</v>
      </c>
      <c r="D176" s="106">
        <f>+D177</f>
        <v>0</v>
      </c>
      <c r="E176" s="106">
        <f>+E177</f>
        <v>13502590000</v>
      </c>
      <c r="G176" s="6"/>
      <c r="H176" s="144"/>
    </row>
    <row r="177" spans="1:8" ht="15">
      <c r="A177" s="91" t="s">
        <v>462</v>
      </c>
      <c r="B177" s="36" t="s">
        <v>144</v>
      </c>
      <c r="C177" s="100">
        <v>13502590000</v>
      </c>
      <c r="D177" s="100">
        <v>0</v>
      </c>
      <c r="E177" s="96">
        <f t="shared" si="2"/>
        <v>13502590000</v>
      </c>
      <c r="G177" s="6"/>
      <c r="H177" s="144"/>
    </row>
    <row r="178" spans="1:8" s="107" customFormat="1" ht="15">
      <c r="A178" s="107" t="s">
        <v>461</v>
      </c>
      <c r="B178" s="105" t="s">
        <v>477</v>
      </c>
      <c r="C178" s="106">
        <f>SUM(C179:C182)</f>
        <v>18973070000</v>
      </c>
      <c r="D178" s="106">
        <f>SUM(D179:D182)</f>
        <v>0</v>
      </c>
      <c r="E178" s="106">
        <f>SUM(E179:E182)</f>
        <v>18973070000</v>
      </c>
      <c r="G178" s="6"/>
      <c r="H178" s="144"/>
    </row>
    <row r="179" spans="1:8" ht="15">
      <c r="A179" s="91" t="s">
        <v>462</v>
      </c>
      <c r="B179" s="36" t="s">
        <v>125</v>
      </c>
      <c r="C179" s="100">
        <v>1335175000</v>
      </c>
      <c r="D179" s="100">
        <v>0</v>
      </c>
      <c r="E179" s="96">
        <f t="shared" si="2"/>
        <v>1335175000</v>
      </c>
      <c r="G179" s="6"/>
      <c r="H179" s="144"/>
    </row>
    <row r="180" spans="1:8" ht="15">
      <c r="A180" s="91" t="s">
        <v>462</v>
      </c>
      <c r="B180" s="36" t="s">
        <v>130</v>
      </c>
      <c r="C180" s="100">
        <v>103000000</v>
      </c>
      <c r="D180" s="100">
        <v>0</v>
      </c>
      <c r="E180" s="96">
        <f t="shared" si="2"/>
        <v>103000000</v>
      </c>
      <c r="G180" s="6"/>
      <c r="H180" s="144"/>
    </row>
    <row r="181" spans="1:8" ht="15">
      <c r="A181" s="91" t="s">
        <v>462</v>
      </c>
      <c r="B181" s="36" t="s">
        <v>135</v>
      </c>
      <c r="C181" s="100">
        <v>15006070000</v>
      </c>
      <c r="D181" s="100">
        <v>0</v>
      </c>
      <c r="E181" s="96">
        <f t="shared" si="2"/>
        <v>15006070000</v>
      </c>
      <c r="G181" s="6"/>
      <c r="H181" s="144"/>
    </row>
    <row r="182" spans="1:8" ht="15">
      <c r="A182" s="91" t="s">
        <v>462</v>
      </c>
      <c r="B182" s="36" t="s">
        <v>144</v>
      </c>
      <c r="C182" s="100">
        <v>2528825000</v>
      </c>
      <c r="D182" s="100">
        <v>0</v>
      </c>
      <c r="E182" s="96">
        <f t="shared" si="2"/>
        <v>2528825000</v>
      </c>
      <c r="G182" s="6"/>
      <c r="H182" s="144"/>
    </row>
    <row r="183" spans="1:8" s="107" customFormat="1" ht="30">
      <c r="A183" s="107" t="s">
        <v>461</v>
      </c>
      <c r="B183" s="105" t="s">
        <v>478</v>
      </c>
      <c r="C183" s="106">
        <f>SUM(C184:C186)</f>
        <v>17686142000</v>
      </c>
      <c r="D183" s="106">
        <f>SUM(D184:D186)</f>
        <v>0</v>
      </c>
      <c r="E183" s="106">
        <f>SUM(E184:E186)</f>
        <v>17686142000</v>
      </c>
      <c r="G183" s="6"/>
      <c r="H183" s="144"/>
    </row>
    <row r="184" spans="1:8" ht="15">
      <c r="A184" s="91" t="s">
        <v>462</v>
      </c>
      <c r="B184" s="36" t="s">
        <v>132</v>
      </c>
      <c r="C184" s="100">
        <v>1528961000</v>
      </c>
      <c r="D184" s="100">
        <v>0</v>
      </c>
      <c r="E184" s="96">
        <f t="shared" si="2"/>
        <v>1528961000</v>
      </c>
      <c r="G184" s="6"/>
      <c r="H184" s="144"/>
    </row>
    <row r="185" spans="1:8" ht="15">
      <c r="A185" s="91" t="s">
        <v>462</v>
      </c>
      <c r="B185" s="36" t="s">
        <v>142</v>
      </c>
      <c r="C185" s="100">
        <v>221280000</v>
      </c>
      <c r="D185" s="100">
        <v>0</v>
      </c>
      <c r="E185" s="96">
        <f t="shared" si="2"/>
        <v>221280000</v>
      </c>
      <c r="G185" s="6"/>
      <c r="H185" s="144"/>
    </row>
    <row r="186" spans="1:8" ht="15">
      <c r="A186" s="91" t="s">
        <v>462</v>
      </c>
      <c r="B186" s="36" t="s">
        <v>144</v>
      </c>
      <c r="C186" s="100">
        <v>15935901000</v>
      </c>
      <c r="D186" s="100">
        <v>0</v>
      </c>
      <c r="E186" s="96">
        <f t="shared" si="2"/>
        <v>15935901000</v>
      </c>
      <c r="G186" s="6"/>
      <c r="H186" s="144"/>
    </row>
    <row r="187" spans="1:8" s="107" customFormat="1" ht="30">
      <c r="A187" s="107" t="s">
        <v>461</v>
      </c>
      <c r="B187" s="105" t="s">
        <v>479</v>
      </c>
      <c r="C187" s="106">
        <f>SUM(C188:C192)</f>
        <v>18149000000</v>
      </c>
      <c r="D187" s="106">
        <f>SUM(D188:D192)</f>
        <v>0</v>
      </c>
      <c r="E187" s="106">
        <f>SUM(E188:E192)</f>
        <v>18149000000</v>
      </c>
      <c r="G187" s="6"/>
      <c r="H187" s="144"/>
    </row>
    <row r="188" spans="1:8" ht="15">
      <c r="A188" s="91" t="s">
        <v>462</v>
      </c>
      <c r="B188" s="36" t="s">
        <v>133</v>
      </c>
      <c r="C188" s="100">
        <v>5653264</v>
      </c>
      <c r="D188" s="100">
        <v>0</v>
      </c>
      <c r="E188" s="96">
        <f t="shared" si="2"/>
        <v>5653264</v>
      </c>
      <c r="G188" s="6"/>
      <c r="H188" s="144"/>
    </row>
    <row r="189" spans="1:8" ht="15">
      <c r="A189" s="91" t="s">
        <v>462</v>
      </c>
      <c r="B189" s="36" t="s">
        <v>138</v>
      </c>
      <c r="C189" s="100">
        <v>30000000</v>
      </c>
      <c r="D189" s="100">
        <v>0</v>
      </c>
      <c r="E189" s="96">
        <f t="shared" si="2"/>
        <v>30000000</v>
      </c>
      <c r="G189" s="6"/>
      <c r="H189" s="144"/>
    </row>
    <row r="190" spans="1:8" ht="15">
      <c r="A190" s="91" t="s">
        <v>462</v>
      </c>
      <c r="B190" s="36" t="s">
        <v>141</v>
      </c>
      <c r="C190" s="100">
        <v>598110000</v>
      </c>
      <c r="D190" s="100">
        <v>0</v>
      </c>
      <c r="E190" s="96">
        <f t="shared" si="2"/>
        <v>598110000</v>
      </c>
      <c r="G190" s="6"/>
      <c r="H190" s="144"/>
    </row>
    <row r="191" spans="1:8" ht="15">
      <c r="A191" s="91" t="s">
        <v>462</v>
      </c>
      <c r="B191" s="36" t="s">
        <v>143</v>
      </c>
      <c r="C191" s="100">
        <v>1562800000</v>
      </c>
      <c r="D191" s="100">
        <v>0</v>
      </c>
      <c r="E191" s="96">
        <f t="shared" si="2"/>
        <v>1562800000</v>
      </c>
      <c r="G191" s="6"/>
      <c r="H191" s="144"/>
    </row>
    <row r="192" spans="1:8" ht="15">
      <c r="A192" s="91" t="s">
        <v>462</v>
      </c>
      <c r="B192" s="36" t="s">
        <v>144</v>
      </c>
      <c r="C192" s="100">
        <v>15952436736</v>
      </c>
      <c r="D192" s="100">
        <v>0</v>
      </c>
      <c r="E192" s="96">
        <f t="shared" si="2"/>
        <v>15952436736</v>
      </c>
      <c r="G192" s="6"/>
      <c r="H192" s="144"/>
    </row>
    <row r="193" spans="1:8" s="107" customFormat="1" ht="30">
      <c r="A193" s="107" t="s">
        <v>461</v>
      </c>
      <c r="B193" s="105" t="s">
        <v>480</v>
      </c>
      <c r="C193" s="106">
        <f>SUM(C194:C196)</f>
        <v>5263460000</v>
      </c>
      <c r="D193" s="106">
        <f>SUM(D194:D196)</f>
        <v>0</v>
      </c>
      <c r="E193" s="106">
        <f>SUM(E194:E196)</f>
        <v>5263460000</v>
      </c>
      <c r="G193" s="6"/>
      <c r="H193" s="144"/>
    </row>
    <row r="194" spans="1:8" ht="15">
      <c r="A194" s="91" t="s">
        <v>462</v>
      </c>
      <c r="B194" s="36" t="s">
        <v>140</v>
      </c>
      <c r="C194" s="100">
        <v>510743000</v>
      </c>
      <c r="D194" s="100">
        <v>0</v>
      </c>
      <c r="E194" s="96">
        <f t="shared" si="2"/>
        <v>510743000</v>
      </c>
      <c r="G194" s="6"/>
      <c r="H194" s="144"/>
    </row>
    <row r="195" spans="1:8" ht="15">
      <c r="A195" s="91" t="s">
        <v>462</v>
      </c>
      <c r="B195" s="36" t="s">
        <v>141</v>
      </c>
      <c r="C195" s="100">
        <v>543822000</v>
      </c>
      <c r="D195" s="100">
        <v>0</v>
      </c>
      <c r="E195" s="96">
        <f t="shared" si="2"/>
        <v>543822000</v>
      </c>
      <c r="G195" s="6"/>
      <c r="H195" s="144"/>
    </row>
    <row r="196" spans="1:8" ht="15">
      <c r="A196" s="91" t="s">
        <v>462</v>
      </c>
      <c r="B196" s="36" t="s">
        <v>144</v>
      </c>
      <c r="C196" s="100">
        <v>4208895000</v>
      </c>
      <c r="D196" s="100">
        <v>0</v>
      </c>
      <c r="E196" s="96">
        <f t="shared" si="2"/>
        <v>4208895000</v>
      </c>
      <c r="G196" s="6"/>
      <c r="H196" s="144"/>
    </row>
    <row r="198" spans="2:5" ht="55.5" customHeight="1">
      <c r="B198" s="182" t="s">
        <v>589</v>
      </c>
      <c r="C198" s="182"/>
      <c r="D198" s="182"/>
      <c r="E198" s="182"/>
    </row>
  </sheetData>
  <sheetProtection/>
  <mergeCells count="4">
    <mergeCell ref="B1:E1"/>
    <mergeCell ref="B2:E2"/>
    <mergeCell ref="B3:E3"/>
    <mergeCell ref="B198:E198"/>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E197"/>
  <sheetViews>
    <sheetView showGridLines="0" zoomScalePageLayoutView="0" workbookViewId="0" topLeftCell="A1">
      <selection activeCell="B20" sqref="B20"/>
    </sheetView>
  </sheetViews>
  <sheetFormatPr defaultColWidth="11.421875" defaultRowHeight="15"/>
  <cols>
    <col min="1" max="1" width="4.28125" style="102" bestFit="1" customWidth="1"/>
    <col min="2" max="2" width="71.140625" style="36" bestFit="1" customWidth="1"/>
    <col min="3" max="3" width="20.421875" style="100" bestFit="1" customWidth="1"/>
    <col min="4" max="4" width="16.8515625" style="101" customWidth="1"/>
    <col min="5" max="5" width="20.421875" style="101" bestFit="1" customWidth="1"/>
    <col min="6" max="16384" width="11.421875" style="36" customWidth="1"/>
  </cols>
  <sheetData>
    <row r="1" spans="2:5" s="91" customFormat="1" ht="30" customHeight="1">
      <c r="B1" s="183" t="s">
        <v>7</v>
      </c>
      <c r="C1" s="183"/>
      <c r="D1" s="183"/>
      <c r="E1" s="183"/>
    </row>
    <row r="2" spans="2:5" s="91" customFormat="1" ht="26.25">
      <c r="B2" s="184" t="s">
        <v>6</v>
      </c>
      <c r="C2" s="184"/>
      <c r="D2" s="184"/>
      <c r="E2" s="184"/>
    </row>
    <row r="3" spans="2:5" s="91" customFormat="1" ht="26.25">
      <c r="B3" s="185" t="s">
        <v>588</v>
      </c>
      <c r="C3" s="185"/>
      <c r="D3" s="185"/>
      <c r="E3" s="185"/>
    </row>
    <row r="4" spans="2:5" ht="30" customHeight="1">
      <c r="B4" s="3" t="s">
        <v>0</v>
      </c>
      <c r="C4" s="17" t="s">
        <v>1</v>
      </c>
      <c r="D4" s="4" t="s">
        <v>2</v>
      </c>
      <c r="E4" s="4" t="s">
        <v>3</v>
      </c>
    </row>
    <row r="5" spans="2:5" ht="15">
      <c r="B5" s="92" t="s">
        <v>4</v>
      </c>
      <c r="C5" s="93">
        <f>+C6</f>
        <v>3127773051000</v>
      </c>
      <c r="D5" s="93">
        <f>+D6</f>
        <v>0</v>
      </c>
      <c r="E5" s="93">
        <f>+E6</f>
        <v>3127773051000</v>
      </c>
    </row>
    <row r="6" spans="2:5" ht="15">
      <c r="B6" s="92" t="s">
        <v>5</v>
      </c>
      <c r="C6" s="93">
        <f>+C7+C122</f>
        <v>3127773051000</v>
      </c>
      <c r="D6" s="93">
        <f>+D7+D122</f>
        <v>0</v>
      </c>
      <c r="E6" s="93">
        <f>+E7+E122</f>
        <v>3127773051000</v>
      </c>
    </row>
    <row r="7" spans="2:5" s="91" customFormat="1" ht="15">
      <c r="B7" s="92" t="s">
        <v>10</v>
      </c>
      <c r="C7" s="93">
        <f>SUM(C8:C121)</f>
        <v>23016670000</v>
      </c>
      <c r="D7" s="93">
        <f>SUM(D8:D121)</f>
        <v>0</v>
      </c>
      <c r="E7" s="93">
        <f>SUM(E8:E121)</f>
        <v>23016670000</v>
      </c>
    </row>
    <row r="8" spans="2:5" ht="15">
      <c r="B8" s="94" t="s">
        <v>11</v>
      </c>
      <c r="C8" s="95">
        <v>2617517000</v>
      </c>
      <c r="D8" s="32">
        <v>0</v>
      </c>
      <c r="E8" s="96">
        <f>+C8+D8</f>
        <v>2617517000</v>
      </c>
    </row>
    <row r="9" spans="2:5" ht="15">
      <c r="B9" s="94" t="s">
        <v>12</v>
      </c>
      <c r="C9" s="95">
        <v>1485000000</v>
      </c>
      <c r="D9" s="32">
        <v>0</v>
      </c>
      <c r="E9" s="96">
        <f aca="true" t="shared" si="0" ref="E9:E75">+C9+D9</f>
        <v>1485000000</v>
      </c>
    </row>
    <row r="10" spans="2:5" ht="15">
      <c r="B10" s="94" t="s">
        <v>13</v>
      </c>
      <c r="C10" s="95">
        <v>1266000</v>
      </c>
      <c r="D10" s="32">
        <v>0</v>
      </c>
      <c r="E10" s="96">
        <f t="shared" si="0"/>
        <v>1266000</v>
      </c>
    </row>
    <row r="11" spans="2:5" ht="15">
      <c r="B11" s="94" t="s">
        <v>14</v>
      </c>
      <c r="C11" s="95">
        <v>10055000</v>
      </c>
      <c r="D11" s="32">
        <v>0</v>
      </c>
      <c r="E11" s="96">
        <f t="shared" si="0"/>
        <v>10055000</v>
      </c>
    </row>
    <row r="12" spans="2:5" ht="15">
      <c r="B12" s="94" t="s">
        <v>15</v>
      </c>
      <c r="C12" s="95">
        <v>39219000</v>
      </c>
      <c r="D12" s="32">
        <v>0</v>
      </c>
      <c r="E12" s="96">
        <f t="shared" si="0"/>
        <v>39219000</v>
      </c>
    </row>
    <row r="13" spans="2:5" ht="15">
      <c r="B13" s="94" t="s">
        <v>16</v>
      </c>
      <c r="C13" s="95">
        <v>1000000</v>
      </c>
      <c r="D13" s="32">
        <v>0</v>
      </c>
      <c r="E13" s="96">
        <f t="shared" si="0"/>
        <v>1000000</v>
      </c>
    </row>
    <row r="14" spans="2:5" ht="15">
      <c r="B14" s="94" t="s">
        <v>17</v>
      </c>
      <c r="C14" s="95">
        <v>80764000</v>
      </c>
      <c r="D14" s="32">
        <v>0</v>
      </c>
      <c r="E14" s="96">
        <f t="shared" si="0"/>
        <v>80764000</v>
      </c>
    </row>
    <row r="15" spans="2:5" ht="15">
      <c r="B15" s="94" t="s">
        <v>18</v>
      </c>
      <c r="C15" s="95">
        <v>44026000</v>
      </c>
      <c r="D15" s="32">
        <v>0</v>
      </c>
      <c r="E15" s="96">
        <f t="shared" si="0"/>
        <v>44026000</v>
      </c>
    </row>
    <row r="16" spans="2:5" ht="15">
      <c r="B16" s="94" t="s">
        <v>19</v>
      </c>
      <c r="C16" s="95">
        <v>502000</v>
      </c>
      <c r="D16" s="32">
        <v>0</v>
      </c>
      <c r="E16" s="96">
        <f t="shared" si="0"/>
        <v>502000</v>
      </c>
    </row>
    <row r="17" spans="2:5" ht="15">
      <c r="B17" s="94" t="s">
        <v>20</v>
      </c>
      <c r="C17" s="95">
        <v>114000</v>
      </c>
      <c r="D17" s="32">
        <v>0</v>
      </c>
      <c r="E17" s="96">
        <f t="shared" si="0"/>
        <v>114000</v>
      </c>
    </row>
    <row r="18" spans="2:5" ht="15">
      <c r="B18" s="94" t="s">
        <v>21</v>
      </c>
      <c r="C18" s="95">
        <v>479000</v>
      </c>
      <c r="D18" s="32">
        <v>0</v>
      </c>
      <c r="E18" s="96">
        <f t="shared" si="0"/>
        <v>479000</v>
      </c>
    </row>
    <row r="19" spans="2:5" ht="15">
      <c r="B19" s="94" t="s">
        <v>22</v>
      </c>
      <c r="C19" s="95">
        <v>81000</v>
      </c>
      <c r="D19" s="32">
        <v>0</v>
      </c>
      <c r="E19" s="96">
        <f t="shared" si="0"/>
        <v>81000</v>
      </c>
    </row>
    <row r="20" spans="2:5" ht="15">
      <c r="B20" s="94" t="s">
        <v>23</v>
      </c>
      <c r="C20" s="95">
        <v>785000</v>
      </c>
      <c r="D20" s="32">
        <v>0</v>
      </c>
      <c r="E20" s="96">
        <f t="shared" si="0"/>
        <v>785000</v>
      </c>
    </row>
    <row r="21" spans="2:5" ht="15">
      <c r="B21" s="94" t="s">
        <v>24</v>
      </c>
      <c r="C21" s="95">
        <v>396000</v>
      </c>
      <c r="D21" s="32">
        <v>0</v>
      </c>
      <c r="E21" s="96">
        <f t="shared" si="0"/>
        <v>396000</v>
      </c>
    </row>
    <row r="22" spans="2:5" ht="15">
      <c r="B22" s="94" t="s">
        <v>25</v>
      </c>
      <c r="C22" s="95">
        <v>1627000</v>
      </c>
      <c r="D22" s="32">
        <v>0</v>
      </c>
      <c r="E22" s="96">
        <f t="shared" si="0"/>
        <v>1627000</v>
      </c>
    </row>
    <row r="23" spans="2:5" ht="15">
      <c r="B23" s="94" t="s">
        <v>26</v>
      </c>
      <c r="C23" s="95">
        <v>864000</v>
      </c>
      <c r="D23" s="32">
        <v>0</v>
      </c>
      <c r="E23" s="96">
        <f t="shared" si="0"/>
        <v>864000</v>
      </c>
    </row>
    <row r="24" spans="2:5" ht="15">
      <c r="B24" s="94" t="s">
        <v>27</v>
      </c>
      <c r="C24" s="95">
        <v>630000</v>
      </c>
      <c r="D24" s="32">
        <v>0</v>
      </c>
      <c r="E24" s="96">
        <f t="shared" si="0"/>
        <v>630000</v>
      </c>
    </row>
    <row r="25" spans="2:5" ht="15">
      <c r="B25" s="94" t="s">
        <v>28</v>
      </c>
      <c r="C25" s="95">
        <v>247000</v>
      </c>
      <c r="D25" s="32">
        <v>0</v>
      </c>
      <c r="E25" s="96">
        <f t="shared" si="0"/>
        <v>247000</v>
      </c>
    </row>
    <row r="26" spans="2:5" ht="15">
      <c r="B26" s="97" t="s">
        <v>162</v>
      </c>
      <c r="C26" s="95">
        <v>5000000</v>
      </c>
      <c r="D26" s="32">
        <v>0</v>
      </c>
      <c r="E26" s="96">
        <f t="shared" si="0"/>
        <v>5000000</v>
      </c>
    </row>
    <row r="27" spans="2:5" ht="15">
      <c r="B27" s="94" t="s">
        <v>29</v>
      </c>
      <c r="C27" s="95">
        <v>8184000</v>
      </c>
      <c r="D27" s="32">
        <v>0</v>
      </c>
      <c r="E27" s="96">
        <f t="shared" si="0"/>
        <v>8184000</v>
      </c>
    </row>
    <row r="28" spans="2:5" ht="15">
      <c r="B28" s="94" t="s">
        <v>30</v>
      </c>
      <c r="C28" s="95">
        <v>4224000</v>
      </c>
      <c r="D28" s="32">
        <v>0</v>
      </c>
      <c r="E28" s="96">
        <f t="shared" si="0"/>
        <v>4224000</v>
      </c>
    </row>
    <row r="29" spans="2:5" ht="15">
      <c r="B29" s="94" t="s">
        <v>31</v>
      </c>
      <c r="C29" s="95">
        <v>10230000</v>
      </c>
      <c r="D29" s="32">
        <v>0</v>
      </c>
      <c r="E29" s="96">
        <f t="shared" si="0"/>
        <v>10230000</v>
      </c>
    </row>
    <row r="30" spans="2:5" ht="15">
      <c r="B30" s="97" t="s">
        <v>155</v>
      </c>
      <c r="C30" s="95">
        <v>45780000</v>
      </c>
      <c r="D30" s="32">
        <v>0</v>
      </c>
      <c r="E30" s="96">
        <f t="shared" si="0"/>
        <v>45780000</v>
      </c>
    </row>
    <row r="31" spans="2:5" ht="15">
      <c r="B31" s="97" t="s">
        <v>156</v>
      </c>
      <c r="C31" s="95">
        <v>47040000</v>
      </c>
      <c r="D31" s="32">
        <v>0</v>
      </c>
      <c r="E31" s="96">
        <f t="shared" si="0"/>
        <v>47040000</v>
      </c>
    </row>
    <row r="32" spans="2:5" ht="15">
      <c r="B32" s="94" t="s">
        <v>34</v>
      </c>
      <c r="C32" s="95">
        <v>4058000</v>
      </c>
      <c r="D32" s="32">
        <v>0</v>
      </c>
      <c r="E32" s="96">
        <f t="shared" si="0"/>
        <v>4058000</v>
      </c>
    </row>
    <row r="33" spans="2:5" ht="15">
      <c r="B33" s="94" t="s">
        <v>35</v>
      </c>
      <c r="C33" s="95">
        <v>13764000</v>
      </c>
      <c r="D33" s="32">
        <v>0</v>
      </c>
      <c r="E33" s="96">
        <f t="shared" si="0"/>
        <v>13764000</v>
      </c>
    </row>
    <row r="34" spans="2:5" ht="15">
      <c r="B34" s="94" t="s">
        <v>36</v>
      </c>
      <c r="C34" s="95">
        <v>8960000</v>
      </c>
      <c r="D34" s="32">
        <v>0</v>
      </c>
      <c r="E34" s="96">
        <f t="shared" si="0"/>
        <v>8960000</v>
      </c>
    </row>
    <row r="35" spans="2:5" ht="15">
      <c r="B35" s="94" t="s">
        <v>37</v>
      </c>
      <c r="C35" s="95">
        <v>2335000</v>
      </c>
      <c r="D35" s="32">
        <v>0</v>
      </c>
      <c r="E35" s="96">
        <f t="shared" si="0"/>
        <v>2335000</v>
      </c>
    </row>
    <row r="36" spans="2:5" ht="15">
      <c r="B36" s="94" t="s">
        <v>38</v>
      </c>
      <c r="C36" s="95">
        <v>48397000</v>
      </c>
      <c r="D36" s="32">
        <v>0</v>
      </c>
      <c r="E36" s="96">
        <f t="shared" si="0"/>
        <v>48397000</v>
      </c>
    </row>
    <row r="37" spans="2:5" ht="15">
      <c r="B37" s="94" t="s">
        <v>39</v>
      </c>
      <c r="C37" s="95">
        <v>1141000</v>
      </c>
      <c r="D37" s="32">
        <v>0</v>
      </c>
      <c r="E37" s="96">
        <f t="shared" si="0"/>
        <v>1141000</v>
      </c>
    </row>
    <row r="38" spans="2:5" ht="15">
      <c r="B38" s="94" t="s">
        <v>40</v>
      </c>
      <c r="C38" s="95">
        <v>13650000</v>
      </c>
      <c r="D38" s="32">
        <v>0</v>
      </c>
      <c r="E38" s="96">
        <f t="shared" si="0"/>
        <v>13650000</v>
      </c>
    </row>
    <row r="39" spans="2:5" ht="15">
      <c r="B39" s="94" t="s">
        <v>41</v>
      </c>
      <c r="C39" s="95">
        <v>319000</v>
      </c>
      <c r="D39" s="32">
        <v>0</v>
      </c>
      <c r="E39" s="96">
        <f t="shared" si="0"/>
        <v>319000</v>
      </c>
    </row>
    <row r="40" spans="2:5" ht="15">
      <c r="B40" s="94" t="s">
        <v>42</v>
      </c>
      <c r="C40" s="95">
        <v>55467000</v>
      </c>
      <c r="D40" s="32">
        <v>0</v>
      </c>
      <c r="E40" s="96">
        <f t="shared" si="0"/>
        <v>55467000</v>
      </c>
    </row>
    <row r="41" spans="2:5" ht="15">
      <c r="B41" s="94" t="s">
        <v>43</v>
      </c>
      <c r="C41" s="95">
        <v>199000</v>
      </c>
      <c r="D41" s="32">
        <v>0</v>
      </c>
      <c r="E41" s="96">
        <f t="shared" si="0"/>
        <v>199000</v>
      </c>
    </row>
    <row r="42" spans="2:5" ht="15">
      <c r="B42" s="94" t="s">
        <v>44</v>
      </c>
      <c r="C42" s="95">
        <v>4507000</v>
      </c>
      <c r="D42" s="32">
        <v>0</v>
      </c>
      <c r="E42" s="96">
        <f t="shared" si="0"/>
        <v>4507000</v>
      </c>
    </row>
    <row r="43" spans="2:5" ht="15">
      <c r="B43" s="94" t="s">
        <v>45</v>
      </c>
      <c r="C43" s="95">
        <v>9260000</v>
      </c>
      <c r="D43" s="32">
        <v>0</v>
      </c>
      <c r="E43" s="96">
        <f t="shared" si="0"/>
        <v>9260000</v>
      </c>
    </row>
    <row r="44" spans="2:5" ht="15">
      <c r="B44" s="94" t="s">
        <v>46</v>
      </c>
      <c r="C44" s="95">
        <v>2505000</v>
      </c>
      <c r="D44" s="32">
        <v>0</v>
      </c>
      <c r="E44" s="96">
        <f t="shared" si="0"/>
        <v>2505000</v>
      </c>
    </row>
    <row r="45" spans="2:5" ht="15">
      <c r="B45" s="94" t="s">
        <v>47</v>
      </c>
      <c r="C45" s="95">
        <v>5043000</v>
      </c>
      <c r="D45" s="32">
        <v>0</v>
      </c>
      <c r="E45" s="96">
        <f t="shared" si="0"/>
        <v>5043000</v>
      </c>
    </row>
    <row r="46" spans="2:5" ht="15">
      <c r="B46" s="94" t="s">
        <v>48</v>
      </c>
      <c r="C46" s="95">
        <v>2875000</v>
      </c>
      <c r="D46" s="32">
        <v>0</v>
      </c>
      <c r="E46" s="96">
        <f t="shared" si="0"/>
        <v>2875000</v>
      </c>
    </row>
    <row r="47" spans="2:5" ht="15">
      <c r="B47" s="94" t="s">
        <v>49</v>
      </c>
      <c r="C47" s="95">
        <v>258000</v>
      </c>
      <c r="D47" s="32">
        <v>0</v>
      </c>
      <c r="E47" s="96">
        <f t="shared" si="0"/>
        <v>258000</v>
      </c>
    </row>
    <row r="48" spans="2:5" ht="15">
      <c r="B48" s="94" t="s">
        <v>50</v>
      </c>
      <c r="C48" s="95">
        <v>82433000</v>
      </c>
      <c r="D48" s="32">
        <v>0</v>
      </c>
      <c r="E48" s="96">
        <f t="shared" si="0"/>
        <v>82433000</v>
      </c>
    </row>
    <row r="49" spans="2:5" ht="15">
      <c r="B49" s="94" t="s">
        <v>51</v>
      </c>
      <c r="C49" s="95">
        <v>15630000</v>
      </c>
      <c r="D49" s="32">
        <v>0</v>
      </c>
      <c r="E49" s="96">
        <f t="shared" si="0"/>
        <v>15630000</v>
      </c>
    </row>
    <row r="50" spans="2:5" ht="15">
      <c r="B50" s="94" t="s">
        <v>52</v>
      </c>
      <c r="C50" s="95">
        <v>38000</v>
      </c>
      <c r="D50" s="32">
        <v>0</v>
      </c>
      <c r="E50" s="96">
        <f t="shared" si="0"/>
        <v>38000</v>
      </c>
    </row>
    <row r="51" spans="2:5" ht="15">
      <c r="B51" s="94" t="s">
        <v>53</v>
      </c>
      <c r="C51" s="95">
        <v>3176000</v>
      </c>
      <c r="D51" s="32">
        <v>0</v>
      </c>
      <c r="E51" s="96">
        <f t="shared" si="0"/>
        <v>3176000</v>
      </c>
    </row>
    <row r="52" spans="2:5" ht="15">
      <c r="B52" s="94" t="s">
        <v>54</v>
      </c>
      <c r="C52" s="95">
        <v>246000</v>
      </c>
      <c r="D52" s="32">
        <v>0</v>
      </c>
      <c r="E52" s="96">
        <f t="shared" si="0"/>
        <v>246000</v>
      </c>
    </row>
    <row r="53" spans="2:5" ht="15">
      <c r="B53" s="94" t="s">
        <v>55</v>
      </c>
      <c r="C53" s="95">
        <v>109000</v>
      </c>
      <c r="D53" s="32">
        <v>0</v>
      </c>
      <c r="E53" s="96">
        <f t="shared" si="0"/>
        <v>109000</v>
      </c>
    </row>
    <row r="54" spans="2:5" ht="15">
      <c r="B54" s="94" t="s">
        <v>56</v>
      </c>
      <c r="C54" s="95">
        <v>1019000</v>
      </c>
      <c r="D54" s="32">
        <v>0</v>
      </c>
      <c r="E54" s="96">
        <f t="shared" si="0"/>
        <v>1019000</v>
      </c>
    </row>
    <row r="55" spans="2:5" ht="15">
      <c r="B55" s="94" t="s">
        <v>57</v>
      </c>
      <c r="C55" s="95">
        <v>2066000</v>
      </c>
      <c r="D55" s="32">
        <v>0</v>
      </c>
      <c r="E55" s="96">
        <f t="shared" si="0"/>
        <v>2066000</v>
      </c>
    </row>
    <row r="56" spans="2:5" ht="15">
      <c r="B56" s="94" t="s">
        <v>58</v>
      </c>
      <c r="C56" s="95">
        <v>19255000</v>
      </c>
      <c r="D56" s="32">
        <v>0</v>
      </c>
      <c r="E56" s="96">
        <f t="shared" si="0"/>
        <v>19255000</v>
      </c>
    </row>
    <row r="57" spans="2:5" ht="15">
      <c r="B57" s="94" t="s">
        <v>59</v>
      </c>
      <c r="C57" s="95">
        <v>20817000</v>
      </c>
      <c r="D57" s="32">
        <v>0</v>
      </c>
      <c r="E57" s="96">
        <f t="shared" si="0"/>
        <v>20817000</v>
      </c>
    </row>
    <row r="58" spans="2:5" ht="15">
      <c r="B58" s="94" t="s">
        <v>60</v>
      </c>
      <c r="C58" s="95">
        <v>330208000</v>
      </c>
      <c r="D58" s="32">
        <v>0</v>
      </c>
      <c r="E58" s="96">
        <f t="shared" si="0"/>
        <v>330208000</v>
      </c>
    </row>
    <row r="59" spans="2:5" ht="15">
      <c r="B59" s="97" t="s">
        <v>161</v>
      </c>
      <c r="C59" s="95">
        <v>45000000</v>
      </c>
      <c r="D59" s="32">
        <v>0</v>
      </c>
      <c r="E59" s="96">
        <f t="shared" si="0"/>
        <v>45000000</v>
      </c>
    </row>
    <row r="60" spans="2:5" ht="15">
      <c r="B60" s="94" t="s">
        <v>61</v>
      </c>
      <c r="C60" s="95">
        <v>818000</v>
      </c>
      <c r="D60" s="32">
        <v>0</v>
      </c>
      <c r="E60" s="96">
        <f t="shared" si="0"/>
        <v>818000</v>
      </c>
    </row>
    <row r="61" spans="2:5" ht="15">
      <c r="B61" s="94" t="s">
        <v>62</v>
      </c>
      <c r="C61" s="95">
        <v>559000</v>
      </c>
      <c r="D61" s="32">
        <v>0</v>
      </c>
      <c r="E61" s="96">
        <f t="shared" si="0"/>
        <v>559000</v>
      </c>
    </row>
    <row r="62" spans="2:5" ht="15">
      <c r="B62" s="94" t="s">
        <v>63</v>
      </c>
      <c r="C62" s="95">
        <v>6720000</v>
      </c>
      <c r="D62" s="32">
        <v>0</v>
      </c>
      <c r="E62" s="96">
        <f t="shared" si="0"/>
        <v>6720000</v>
      </c>
    </row>
    <row r="63" spans="2:5" ht="15">
      <c r="B63" s="97" t="s">
        <v>160</v>
      </c>
      <c r="C63" s="95">
        <v>265700000</v>
      </c>
      <c r="D63" s="32">
        <v>0</v>
      </c>
      <c r="E63" s="96">
        <f t="shared" si="0"/>
        <v>265700000</v>
      </c>
    </row>
    <row r="64" spans="2:5" ht="15">
      <c r="B64" s="94" t="s">
        <v>64</v>
      </c>
      <c r="C64" s="95">
        <v>43215000</v>
      </c>
      <c r="D64" s="32">
        <v>0</v>
      </c>
      <c r="E64" s="96">
        <f t="shared" si="0"/>
        <v>43215000</v>
      </c>
    </row>
    <row r="65" spans="2:5" ht="15">
      <c r="B65" s="94" t="s">
        <v>65</v>
      </c>
      <c r="C65" s="95">
        <v>253991000</v>
      </c>
      <c r="D65" s="32">
        <v>0</v>
      </c>
      <c r="E65" s="96">
        <f t="shared" si="0"/>
        <v>253991000</v>
      </c>
    </row>
    <row r="66" spans="2:5" ht="15">
      <c r="B66" s="94" t="s">
        <v>66</v>
      </c>
      <c r="C66" s="95">
        <v>827000</v>
      </c>
      <c r="D66" s="32">
        <v>0</v>
      </c>
      <c r="E66" s="96">
        <f t="shared" si="0"/>
        <v>827000</v>
      </c>
    </row>
    <row r="67" spans="2:5" ht="15">
      <c r="B67" s="94" t="s">
        <v>67</v>
      </c>
      <c r="C67" s="95">
        <v>576000</v>
      </c>
      <c r="D67" s="32">
        <v>0</v>
      </c>
      <c r="E67" s="96">
        <f t="shared" si="0"/>
        <v>576000</v>
      </c>
    </row>
    <row r="68" spans="2:5" ht="15">
      <c r="B68" s="94" t="s">
        <v>68</v>
      </c>
      <c r="C68" s="95">
        <v>24000</v>
      </c>
      <c r="D68" s="32">
        <v>0</v>
      </c>
      <c r="E68" s="96">
        <f t="shared" si="0"/>
        <v>24000</v>
      </c>
    </row>
    <row r="69" spans="2:5" ht="15">
      <c r="B69" s="94" t="s">
        <v>69</v>
      </c>
      <c r="C69" s="95">
        <v>687000</v>
      </c>
      <c r="D69" s="32">
        <v>0</v>
      </c>
      <c r="E69" s="96">
        <f t="shared" si="0"/>
        <v>687000</v>
      </c>
    </row>
    <row r="70" spans="2:5" ht="15">
      <c r="B70" s="94" t="s">
        <v>70</v>
      </c>
      <c r="C70" s="95">
        <v>2605000</v>
      </c>
      <c r="D70" s="32">
        <v>0</v>
      </c>
      <c r="E70" s="96">
        <f t="shared" si="0"/>
        <v>2605000</v>
      </c>
    </row>
    <row r="71" spans="2:5" ht="15">
      <c r="B71" s="94" t="s">
        <v>71</v>
      </c>
      <c r="C71" s="95">
        <v>1368000</v>
      </c>
      <c r="D71" s="32">
        <v>0</v>
      </c>
      <c r="E71" s="96">
        <f t="shared" si="0"/>
        <v>1368000</v>
      </c>
    </row>
    <row r="72" spans="2:5" ht="15">
      <c r="B72" s="94" t="s">
        <v>72</v>
      </c>
      <c r="C72" s="95">
        <v>1515000</v>
      </c>
      <c r="D72" s="32">
        <v>0</v>
      </c>
      <c r="E72" s="96">
        <f t="shared" si="0"/>
        <v>1515000</v>
      </c>
    </row>
    <row r="73" spans="2:5" ht="15">
      <c r="B73" s="94" t="s">
        <v>73</v>
      </c>
      <c r="C73" s="95">
        <v>55000</v>
      </c>
      <c r="D73" s="32">
        <v>0</v>
      </c>
      <c r="E73" s="96">
        <f t="shared" si="0"/>
        <v>55000</v>
      </c>
    </row>
    <row r="74" spans="2:5" ht="15">
      <c r="B74" s="94" t="s">
        <v>74</v>
      </c>
      <c r="C74" s="95">
        <v>826000</v>
      </c>
      <c r="D74" s="32">
        <v>0</v>
      </c>
      <c r="E74" s="96">
        <f t="shared" si="0"/>
        <v>826000</v>
      </c>
    </row>
    <row r="75" spans="2:5" ht="15">
      <c r="B75" s="94" t="s">
        <v>75</v>
      </c>
      <c r="C75" s="95">
        <v>103000</v>
      </c>
      <c r="D75" s="32">
        <v>0</v>
      </c>
      <c r="E75" s="96">
        <f t="shared" si="0"/>
        <v>103000</v>
      </c>
    </row>
    <row r="76" spans="2:5" ht="15">
      <c r="B76" s="94" t="s">
        <v>76</v>
      </c>
      <c r="C76" s="95">
        <v>302000</v>
      </c>
      <c r="D76" s="32">
        <v>0</v>
      </c>
      <c r="E76" s="96">
        <f aca="true" t="shared" si="1" ref="E76:E139">+C76+D76</f>
        <v>302000</v>
      </c>
    </row>
    <row r="77" spans="2:5" ht="15">
      <c r="B77" s="94" t="s">
        <v>77</v>
      </c>
      <c r="C77" s="95">
        <v>4116000</v>
      </c>
      <c r="D77" s="32">
        <v>0</v>
      </c>
      <c r="E77" s="96">
        <f t="shared" si="1"/>
        <v>4116000</v>
      </c>
    </row>
    <row r="78" spans="2:5" ht="15">
      <c r="B78" s="94" t="s">
        <v>78</v>
      </c>
      <c r="C78" s="95">
        <v>345000</v>
      </c>
      <c r="D78" s="32">
        <v>0</v>
      </c>
      <c r="E78" s="96">
        <f t="shared" si="1"/>
        <v>345000</v>
      </c>
    </row>
    <row r="79" spans="2:5" ht="15">
      <c r="B79" s="94" t="s">
        <v>79</v>
      </c>
      <c r="C79" s="95">
        <v>1014000</v>
      </c>
      <c r="D79" s="32">
        <v>0</v>
      </c>
      <c r="E79" s="96">
        <f t="shared" si="1"/>
        <v>1014000</v>
      </c>
    </row>
    <row r="80" spans="2:5" ht="15">
      <c r="B80" s="94" t="s">
        <v>80</v>
      </c>
      <c r="C80" s="95">
        <v>403969000</v>
      </c>
      <c r="D80" s="32">
        <v>0</v>
      </c>
      <c r="E80" s="96">
        <f t="shared" si="1"/>
        <v>403969000</v>
      </c>
    </row>
    <row r="81" spans="2:5" ht="15">
      <c r="B81" s="94" t="s">
        <v>81</v>
      </c>
      <c r="C81" s="95">
        <v>13048000</v>
      </c>
      <c r="D81" s="32">
        <v>0</v>
      </c>
      <c r="E81" s="96">
        <f t="shared" si="1"/>
        <v>13048000</v>
      </c>
    </row>
    <row r="82" spans="2:5" ht="15">
      <c r="B82" s="94" t="s">
        <v>82</v>
      </c>
      <c r="C82" s="95">
        <v>3000000</v>
      </c>
      <c r="D82" s="32">
        <v>0</v>
      </c>
      <c r="E82" s="96">
        <f t="shared" si="1"/>
        <v>3000000</v>
      </c>
    </row>
    <row r="83" spans="2:5" ht="15">
      <c r="B83" s="94" t="s">
        <v>83</v>
      </c>
      <c r="C83" s="95">
        <v>3000000</v>
      </c>
      <c r="D83" s="32">
        <v>0</v>
      </c>
      <c r="E83" s="96">
        <f t="shared" si="1"/>
        <v>3000000</v>
      </c>
    </row>
    <row r="84" spans="2:5" ht="15">
      <c r="B84" s="94" t="s">
        <v>84</v>
      </c>
      <c r="C84" s="95">
        <v>100524000</v>
      </c>
      <c r="D84" s="32">
        <v>0</v>
      </c>
      <c r="E84" s="96">
        <f t="shared" si="1"/>
        <v>100524000</v>
      </c>
    </row>
    <row r="85" spans="2:5" ht="15">
      <c r="B85" s="94" t="s">
        <v>85</v>
      </c>
      <c r="C85" s="95">
        <v>383359000</v>
      </c>
      <c r="D85" s="32">
        <v>0</v>
      </c>
      <c r="E85" s="96">
        <f t="shared" si="1"/>
        <v>383359000</v>
      </c>
    </row>
    <row r="86" spans="2:5" ht="15">
      <c r="B86" s="94" t="s">
        <v>86</v>
      </c>
      <c r="C86" s="95">
        <v>700000</v>
      </c>
      <c r="D86" s="32">
        <v>0</v>
      </c>
      <c r="E86" s="96">
        <f t="shared" si="1"/>
        <v>700000</v>
      </c>
    </row>
    <row r="87" spans="2:5" ht="15">
      <c r="B87" s="94" t="s">
        <v>87</v>
      </c>
      <c r="C87" s="95">
        <v>2214000</v>
      </c>
      <c r="D87" s="32">
        <v>0</v>
      </c>
      <c r="E87" s="96">
        <f t="shared" si="1"/>
        <v>2214000</v>
      </c>
    </row>
    <row r="88" spans="2:5" ht="15">
      <c r="B88" s="94" t="s">
        <v>88</v>
      </c>
      <c r="C88" s="95">
        <v>400000</v>
      </c>
      <c r="D88" s="32">
        <v>0</v>
      </c>
      <c r="E88" s="96">
        <f t="shared" si="1"/>
        <v>400000</v>
      </c>
    </row>
    <row r="89" spans="2:5" ht="15">
      <c r="B89" s="94" t="s">
        <v>89</v>
      </c>
      <c r="C89" s="95">
        <v>3600000</v>
      </c>
      <c r="D89" s="32">
        <v>0</v>
      </c>
      <c r="E89" s="96">
        <f t="shared" si="1"/>
        <v>3600000</v>
      </c>
    </row>
    <row r="90" spans="2:5" ht="15">
      <c r="B90" s="94" t="s">
        <v>90</v>
      </c>
      <c r="C90" s="95">
        <v>360005000</v>
      </c>
      <c r="D90" s="32">
        <v>0</v>
      </c>
      <c r="E90" s="96">
        <f t="shared" si="1"/>
        <v>360005000</v>
      </c>
    </row>
    <row r="91" spans="2:5" ht="15">
      <c r="B91" s="94" t="s">
        <v>91</v>
      </c>
      <c r="C91" s="95">
        <v>16279200</v>
      </c>
      <c r="D91" s="32">
        <v>0</v>
      </c>
      <c r="E91" s="96">
        <f t="shared" si="1"/>
        <v>16279200</v>
      </c>
    </row>
    <row r="92" spans="2:5" ht="15">
      <c r="B92" s="94" t="s">
        <v>92</v>
      </c>
      <c r="C92" s="95">
        <v>25276000</v>
      </c>
      <c r="D92" s="32">
        <v>0</v>
      </c>
      <c r="E92" s="96">
        <f t="shared" si="1"/>
        <v>25276000</v>
      </c>
    </row>
    <row r="93" spans="2:5" ht="15">
      <c r="B93" s="94" t="s">
        <v>93</v>
      </c>
      <c r="C93" s="95">
        <v>1432435528</v>
      </c>
      <c r="D93" s="32">
        <v>0</v>
      </c>
      <c r="E93" s="96">
        <f t="shared" si="1"/>
        <v>1432435528</v>
      </c>
    </row>
    <row r="94" spans="2:5" ht="15">
      <c r="B94" s="94" t="s">
        <v>94</v>
      </c>
      <c r="C94" s="95">
        <v>1550714852</v>
      </c>
      <c r="D94" s="32">
        <v>0</v>
      </c>
      <c r="E94" s="96">
        <f t="shared" si="1"/>
        <v>1550714852</v>
      </c>
    </row>
    <row r="95" spans="2:5" ht="15">
      <c r="B95" s="94" t="s">
        <v>95</v>
      </c>
      <c r="C95" s="95">
        <v>11037000</v>
      </c>
      <c r="D95" s="32">
        <v>0</v>
      </c>
      <c r="E95" s="96">
        <f t="shared" si="1"/>
        <v>11037000</v>
      </c>
    </row>
    <row r="96" spans="2:5" ht="15">
      <c r="B96" s="94" t="s">
        <v>96</v>
      </c>
      <c r="C96" s="95">
        <v>160000000</v>
      </c>
      <c r="D96" s="32">
        <v>0</v>
      </c>
      <c r="E96" s="96">
        <f t="shared" si="1"/>
        <v>160000000</v>
      </c>
    </row>
    <row r="97" spans="2:5" ht="15">
      <c r="B97" s="94" t="s">
        <v>97</v>
      </c>
      <c r="C97" s="95">
        <v>26531000</v>
      </c>
      <c r="D97" s="32">
        <v>0</v>
      </c>
      <c r="E97" s="96">
        <f t="shared" si="1"/>
        <v>26531000</v>
      </c>
    </row>
    <row r="98" spans="2:5" ht="15">
      <c r="B98" s="94" t="s">
        <v>98</v>
      </c>
      <c r="C98" s="95">
        <v>20000000</v>
      </c>
      <c r="D98" s="32">
        <v>0</v>
      </c>
      <c r="E98" s="96">
        <f t="shared" si="1"/>
        <v>20000000</v>
      </c>
    </row>
    <row r="99" spans="2:5" ht="15">
      <c r="B99" s="94" t="s">
        <v>99</v>
      </c>
      <c r="C99" s="95">
        <v>97953000</v>
      </c>
      <c r="D99" s="32">
        <v>0</v>
      </c>
      <c r="E99" s="96">
        <f t="shared" si="1"/>
        <v>97953000</v>
      </c>
    </row>
    <row r="100" spans="2:5" ht="15">
      <c r="B100" s="94" t="s">
        <v>100</v>
      </c>
      <c r="C100" s="95">
        <v>360000000</v>
      </c>
      <c r="D100" s="32">
        <v>0</v>
      </c>
      <c r="E100" s="96">
        <f t="shared" si="1"/>
        <v>360000000</v>
      </c>
    </row>
    <row r="101" spans="2:5" ht="15">
      <c r="B101" s="94" t="s">
        <v>101</v>
      </c>
      <c r="C101" s="95">
        <v>93800000</v>
      </c>
      <c r="D101" s="32">
        <v>0</v>
      </c>
      <c r="E101" s="96">
        <f t="shared" si="1"/>
        <v>93800000</v>
      </c>
    </row>
    <row r="102" spans="2:5" ht="15">
      <c r="B102" s="94" t="s">
        <v>102</v>
      </c>
      <c r="C102" s="95">
        <v>378550000</v>
      </c>
      <c r="D102" s="32">
        <v>0</v>
      </c>
      <c r="E102" s="96">
        <f t="shared" si="1"/>
        <v>378550000</v>
      </c>
    </row>
    <row r="103" spans="2:5" ht="15">
      <c r="B103" s="94" t="s">
        <v>103</v>
      </c>
      <c r="C103" s="95">
        <v>2500000</v>
      </c>
      <c r="D103" s="32">
        <v>0</v>
      </c>
      <c r="E103" s="96">
        <f t="shared" si="1"/>
        <v>2500000</v>
      </c>
    </row>
    <row r="104" spans="2:5" ht="15">
      <c r="B104" s="94" t="s">
        <v>104</v>
      </c>
      <c r="C104" s="95">
        <v>5760000</v>
      </c>
      <c r="D104" s="32">
        <v>0</v>
      </c>
      <c r="E104" s="96">
        <f t="shared" si="1"/>
        <v>5760000</v>
      </c>
    </row>
    <row r="105" spans="2:5" ht="15">
      <c r="B105" s="94" t="s">
        <v>105</v>
      </c>
      <c r="C105" s="95">
        <v>3037371329</v>
      </c>
      <c r="D105" s="32">
        <v>0</v>
      </c>
      <c r="E105" s="96">
        <f t="shared" si="1"/>
        <v>3037371329</v>
      </c>
    </row>
    <row r="106" spans="2:5" ht="15">
      <c r="B106" s="94" t="s">
        <v>106</v>
      </c>
      <c r="C106" s="95">
        <v>2569211091</v>
      </c>
      <c r="D106" s="32">
        <v>0</v>
      </c>
      <c r="E106" s="96">
        <f t="shared" si="1"/>
        <v>2569211091</v>
      </c>
    </row>
    <row r="107" spans="2:5" ht="15">
      <c r="B107" s="94" t="s">
        <v>107</v>
      </c>
      <c r="C107" s="95">
        <v>22355000</v>
      </c>
      <c r="D107" s="32">
        <v>0</v>
      </c>
      <c r="E107" s="96">
        <f t="shared" si="1"/>
        <v>22355000</v>
      </c>
    </row>
    <row r="108" spans="2:5" ht="15">
      <c r="B108" s="94" t="s">
        <v>108</v>
      </c>
      <c r="C108" s="95">
        <v>14678000</v>
      </c>
      <c r="D108" s="32">
        <v>0</v>
      </c>
      <c r="E108" s="96">
        <f t="shared" si="1"/>
        <v>14678000</v>
      </c>
    </row>
    <row r="109" spans="2:5" ht="15">
      <c r="B109" s="94" t="s">
        <v>109</v>
      </c>
      <c r="C109" s="95">
        <v>1771000000</v>
      </c>
      <c r="D109" s="32">
        <v>0</v>
      </c>
      <c r="E109" s="96">
        <f t="shared" si="1"/>
        <v>1771000000</v>
      </c>
    </row>
    <row r="110" spans="2:5" ht="15">
      <c r="B110" s="94" t="s">
        <v>110</v>
      </c>
      <c r="C110" s="95">
        <v>29900000</v>
      </c>
      <c r="D110" s="32">
        <v>0</v>
      </c>
      <c r="E110" s="96">
        <f t="shared" si="1"/>
        <v>29900000</v>
      </c>
    </row>
    <row r="111" spans="2:5" ht="15">
      <c r="B111" s="94" t="s">
        <v>111</v>
      </c>
      <c r="C111" s="95">
        <v>120000000</v>
      </c>
      <c r="D111" s="32">
        <v>0</v>
      </c>
      <c r="E111" s="96">
        <f t="shared" si="1"/>
        <v>120000000</v>
      </c>
    </row>
    <row r="112" spans="2:5" ht="15">
      <c r="B112" s="94" t="s">
        <v>112</v>
      </c>
      <c r="C112" s="95">
        <v>1503959000</v>
      </c>
      <c r="D112" s="32">
        <v>0</v>
      </c>
      <c r="E112" s="96">
        <f t="shared" si="1"/>
        <v>1503959000</v>
      </c>
    </row>
    <row r="113" spans="2:5" ht="15">
      <c r="B113" s="94" t="s">
        <v>113</v>
      </c>
      <c r="C113" s="95">
        <v>200000000</v>
      </c>
      <c r="D113" s="32">
        <v>0</v>
      </c>
      <c r="E113" s="96">
        <f t="shared" si="1"/>
        <v>200000000</v>
      </c>
    </row>
    <row r="114" spans="2:5" ht="15">
      <c r="B114" s="94" t="s">
        <v>114</v>
      </c>
      <c r="C114" s="95">
        <v>40654000</v>
      </c>
      <c r="D114" s="32">
        <v>0</v>
      </c>
      <c r="E114" s="96">
        <f t="shared" si="1"/>
        <v>40654000</v>
      </c>
    </row>
    <row r="115" spans="2:5" ht="15">
      <c r="B115" s="94" t="s">
        <v>115</v>
      </c>
      <c r="C115" s="95">
        <v>80000000</v>
      </c>
      <c r="D115" s="32">
        <v>0</v>
      </c>
      <c r="E115" s="96">
        <f t="shared" si="1"/>
        <v>80000000</v>
      </c>
    </row>
    <row r="116" spans="2:5" ht="15">
      <c r="B116" s="94" t="s">
        <v>116</v>
      </c>
      <c r="C116" s="95">
        <v>164691000</v>
      </c>
      <c r="D116" s="32">
        <v>0</v>
      </c>
      <c r="E116" s="96">
        <f t="shared" si="1"/>
        <v>164691000</v>
      </c>
    </row>
    <row r="117" spans="2:5" ht="15">
      <c r="B117" s="94" t="s">
        <v>117</v>
      </c>
      <c r="C117" s="95">
        <v>586500000</v>
      </c>
      <c r="D117" s="32">
        <v>0</v>
      </c>
      <c r="E117" s="96">
        <f t="shared" si="1"/>
        <v>586500000</v>
      </c>
    </row>
    <row r="118" spans="2:5" ht="15">
      <c r="B118" s="94" t="s">
        <v>118</v>
      </c>
      <c r="C118" s="95">
        <v>349623000</v>
      </c>
      <c r="D118" s="32">
        <v>0</v>
      </c>
      <c r="E118" s="96">
        <f t="shared" si="1"/>
        <v>349623000</v>
      </c>
    </row>
    <row r="119" spans="2:5" ht="15">
      <c r="B119" s="94" t="s">
        <v>119</v>
      </c>
      <c r="C119" s="95">
        <v>348289000</v>
      </c>
      <c r="D119" s="32">
        <v>0</v>
      </c>
      <c r="E119" s="96">
        <f t="shared" si="1"/>
        <v>348289000</v>
      </c>
    </row>
    <row r="120" spans="2:5" ht="15">
      <c r="B120" s="94" t="s">
        <v>120</v>
      </c>
      <c r="C120" s="95">
        <v>432000000</v>
      </c>
      <c r="D120" s="32">
        <v>0</v>
      </c>
      <c r="E120" s="96">
        <f t="shared" si="1"/>
        <v>432000000</v>
      </c>
    </row>
    <row r="121" spans="2:5" ht="15">
      <c r="B121" s="94" t="s">
        <v>121</v>
      </c>
      <c r="C121" s="95">
        <v>608652000</v>
      </c>
      <c r="D121" s="32">
        <v>0</v>
      </c>
      <c r="E121" s="96">
        <f>+C121+D121</f>
        <v>608652000</v>
      </c>
    </row>
    <row r="122" spans="1:5" s="91" customFormat="1" ht="15">
      <c r="A122" s="91" t="s">
        <v>461</v>
      </c>
      <c r="B122" s="103" t="s">
        <v>122</v>
      </c>
      <c r="C122" s="98">
        <f>+C123+C125+C127+C132+C140+C145+C148+C156+C159+C163+C165+C167+C169+C171+C173+C175+C177+C182+C186+C192</f>
        <v>3104756381000</v>
      </c>
      <c r="D122" s="98">
        <f>+D123+D125+D127+D132+D140+D145+D148+D156+D159+D163+D165+D167+D169+D171+D173+D175+D177+D182+D186+D192</f>
        <v>0</v>
      </c>
      <c r="E122" s="98">
        <f>+E123+E125+E127+E132+E140+E145+E148+E156+E159+E163+E165+E167+E169+E171+E173+E175+E177+E182+E186+E192</f>
        <v>3104756381000</v>
      </c>
    </row>
    <row r="123" spans="1:5" s="91" customFormat="1" ht="15">
      <c r="A123" s="91" t="s">
        <v>461</v>
      </c>
      <c r="B123" s="105" t="s">
        <v>460</v>
      </c>
      <c r="C123" s="99">
        <f>+C124</f>
        <v>3236948000</v>
      </c>
      <c r="D123" s="99">
        <f>+D124</f>
        <v>0</v>
      </c>
      <c r="E123" s="99">
        <f>+E124</f>
        <v>3236948000</v>
      </c>
    </row>
    <row r="124" spans="1:5" ht="15">
      <c r="A124" s="102" t="s">
        <v>462</v>
      </c>
      <c r="B124" s="36" t="s">
        <v>146</v>
      </c>
      <c r="C124" s="100">
        <v>3236948000</v>
      </c>
      <c r="D124" s="100">
        <v>0</v>
      </c>
      <c r="E124" s="96">
        <f>+C124+D124</f>
        <v>3236948000</v>
      </c>
    </row>
    <row r="125" spans="1:5" s="107" customFormat="1" ht="30">
      <c r="A125" s="107" t="s">
        <v>461</v>
      </c>
      <c r="B125" s="105" t="s">
        <v>463</v>
      </c>
      <c r="C125" s="106">
        <f>+C126</f>
        <v>3005682362</v>
      </c>
      <c r="D125" s="106">
        <f>+D126</f>
        <v>0</v>
      </c>
      <c r="E125" s="106">
        <f>+E126</f>
        <v>3005682362</v>
      </c>
    </row>
    <row r="126" spans="1:5" ht="15">
      <c r="A126" s="91" t="s">
        <v>462</v>
      </c>
      <c r="B126" s="36" t="s">
        <v>144</v>
      </c>
      <c r="C126" s="100">
        <v>3005682362</v>
      </c>
      <c r="D126" s="100">
        <v>0</v>
      </c>
      <c r="E126" s="96">
        <f>+C126+D126</f>
        <v>3005682362</v>
      </c>
    </row>
    <row r="127" spans="1:5" s="107" customFormat="1" ht="45">
      <c r="A127" s="107" t="s">
        <v>461</v>
      </c>
      <c r="B127" s="105" t="s">
        <v>464</v>
      </c>
      <c r="C127" s="106">
        <f>SUM(C128:C131)</f>
        <v>42238690000</v>
      </c>
      <c r="D127" s="106">
        <f>SUM(D128:D131)</f>
        <v>0</v>
      </c>
      <c r="E127" s="106">
        <f>SUM(E128:E131)</f>
        <v>42238690000</v>
      </c>
    </row>
    <row r="128" spans="1:5" ht="15">
      <c r="A128" s="91" t="s">
        <v>462</v>
      </c>
      <c r="B128" s="36" t="s">
        <v>125</v>
      </c>
      <c r="C128" s="100">
        <v>15496912000</v>
      </c>
      <c r="D128" s="100">
        <v>0</v>
      </c>
      <c r="E128" s="96">
        <f t="shared" si="1"/>
        <v>15496912000</v>
      </c>
    </row>
    <row r="129" spans="1:5" ht="15">
      <c r="A129" s="91" t="s">
        <v>462</v>
      </c>
      <c r="B129" s="36" t="s">
        <v>130</v>
      </c>
      <c r="C129" s="100">
        <v>1316776000</v>
      </c>
      <c r="D129" s="100">
        <v>0</v>
      </c>
      <c r="E129" s="96">
        <f t="shared" si="1"/>
        <v>1316776000</v>
      </c>
    </row>
    <row r="130" spans="1:5" ht="15">
      <c r="A130" s="91" t="s">
        <v>462</v>
      </c>
      <c r="B130" s="36" t="s">
        <v>135</v>
      </c>
      <c r="C130" s="100">
        <v>20721296000</v>
      </c>
      <c r="D130" s="100">
        <v>0</v>
      </c>
      <c r="E130" s="96">
        <f t="shared" si="1"/>
        <v>20721296000</v>
      </c>
    </row>
    <row r="131" spans="1:5" ht="15">
      <c r="A131" s="91" t="s">
        <v>462</v>
      </c>
      <c r="B131" s="36" t="s">
        <v>144</v>
      </c>
      <c r="C131" s="100">
        <v>4703706000</v>
      </c>
      <c r="D131" s="100">
        <v>0</v>
      </c>
      <c r="E131" s="96">
        <f t="shared" si="1"/>
        <v>4703706000</v>
      </c>
    </row>
    <row r="132" spans="1:5" s="107" customFormat="1" ht="30">
      <c r="A132" s="107" t="s">
        <v>461</v>
      </c>
      <c r="B132" s="105" t="s">
        <v>465</v>
      </c>
      <c r="C132" s="106">
        <f>SUM(C133:C139)</f>
        <v>485185936000</v>
      </c>
      <c r="D132" s="106">
        <f>SUM(D133:D139)</f>
        <v>0</v>
      </c>
      <c r="E132" s="106">
        <f>SUM(E133:E139)</f>
        <v>485185936000</v>
      </c>
    </row>
    <row r="133" spans="1:5" ht="15">
      <c r="A133" s="91" t="s">
        <v>462</v>
      </c>
      <c r="B133" s="36" t="s">
        <v>123</v>
      </c>
      <c r="C133" s="100">
        <v>334016613969</v>
      </c>
      <c r="D133" s="100">
        <v>0</v>
      </c>
      <c r="E133" s="96">
        <f t="shared" si="1"/>
        <v>334016613969</v>
      </c>
    </row>
    <row r="134" spans="1:5" ht="15">
      <c r="A134" s="91" t="s">
        <v>462</v>
      </c>
      <c r="B134" s="36" t="s">
        <v>124</v>
      </c>
      <c r="C134" s="100">
        <v>2867127800</v>
      </c>
      <c r="D134" s="100">
        <v>0</v>
      </c>
      <c r="E134" s="96">
        <f t="shared" si="1"/>
        <v>2867127800</v>
      </c>
    </row>
    <row r="135" spans="1:5" ht="15">
      <c r="A135" s="91" t="s">
        <v>462</v>
      </c>
      <c r="B135" s="36" t="s">
        <v>126</v>
      </c>
      <c r="C135" s="100">
        <v>136477765058</v>
      </c>
      <c r="D135" s="100">
        <v>0</v>
      </c>
      <c r="E135" s="96">
        <f t="shared" si="1"/>
        <v>136477765058</v>
      </c>
    </row>
    <row r="136" spans="1:5" ht="15">
      <c r="A136" s="91" t="s">
        <v>462</v>
      </c>
      <c r="B136" s="36" t="s">
        <v>127</v>
      </c>
      <c r="C136" s="100">
        <v>200000000</v>
      </c>
      <c r="D136" s="100">
        <v>0</v>
      </c>
      <c r="E136" s="96">
        <f t="shared" si="1"/>
        <v>200000000</v>
      </c>
    </row>
    <row r="137" spans="1:5" ht="15">
      <c r="A137" s="91" t="s">
        <v>462</v>
      </c>
      <c r="B137" s="36" t="s">
        <v>129</v>
      </c>
      <c r="C137" s="100">
        <v>2140786000</v>
      </c>
      <c r="D137" s="100">
        <v>0</v>
      </c>
      <c r="E137" s="96">
        <f t="shared" si="1"/>
        <v>2140786000</v>
      </c>
    </row>
    <row r="138" spans="1:5" ht="15">
      <c r="A138" s="91" t="s">
        <v>462</v>
      </c>
      <c r="B138" s="36" t="s">
        <v>137</v>
      </c>
      <c r="C138" s="100">
        <v>6810069173</v>
      </c>
      <c r="D138" s="100">
        <v>0</v>
      </c>
      <c r="E138" s="96">
        <f t="shared" si="1"/>
        <v>6810069173</v>
      </c>
    </row>
    <row r="139" spans="1:5" ht="15">
      <c r="A139" s="91" t="s">
        <v>462</v>
      </c>
      <c r="B139" s="36" t="s">
        <v>144</v>
      </c>
      <c r="C139" s="100">
        <v>2673574000</v>
      </c>
      <c r="D139" s="100">
        <v>0</v>
      </c>
      <c r="E139" s="96">
        <f t="shared" si="1"/>
        <v>2673574000</v>
      </c>
    </row>
    <row r="140" spans="1:5" s="107" customFormat="1" ht="30">
      <c r="A140" s="107" t="s">
        <v>461</v>
      </c>
      <c r="B140" s="105" t="s">
        <v>466</v>
      </c>
      <c r="C140" s="106">
        <f>SUM(C141:C144)</f>
        <v>1982033392638</v>
      </c>
      <c r="D140" s="106">
        <f>SUM(D141:D144)</f>
        <v>0</v>
      </c>
      <c r="E140" s="106">
        <f>SUM(E141:E144)</f>
        <v>1982033392638</v>
      </c>
    </row>
    <row r="141" spans="1:5" ht="15">
      <c r="A141" s="91" t="s">
        <v>462</v>
      </c>
      <c r="B141" s="36" t="s">
        <v>134</v>
      </c>
      <c r="C141" s="100">
        <v>7419008000</v>
      </c>
      <c r="D141" s="100">
        <v>0</v>
      </c>
      <c r="E141" s="96">
        <f aca="true" t="shared" si="2" ref="E141:E195">+C141+D141</f>
        <v>7419008000</v>
      </c>
    </row>
    <row r="142" spans="1:5" ht="15">
      <c r="A142" s="91" t="s">
        <v>462</v>
      </c>
      <c r="B142" s="36" t="s">
        <v>144</v>
      </c>
      <c r="C142" s="100">
        <v>1967195376638</v>
      </c>
      <c r="D142" s="100">
        <v>0</v>
      </c>
      <c r="E142" s="96">
        <f t="shared" si="2"/>
        <v>1967195376638</v>
      </c>
    </row>
    <row r="143" spans="1:5" ht="15">
      <c r="A143" s="91" t="s">
        <v>462</v>
      </c>
      <c r="B143" s="36" t="s">
        <v>147</v>
      </c>
      <c r="C143" s="100">
        <v>0</v>
      </c>
      <c r="D143" s="100">
        <v>0</v>
      </c>
      <c r="E143" s="96">
        <f t="shared" si="2"/>
        <v>0</v>
      </c>
    </row>
    <row r="144" spans="1:5" ht="15">
      <c r="A144" s="102" t="s">
        <v>462</v>
      </c>
      <c r="B144" s="36" t="s">
        <v>163</v>
      </c>
      <c r="C144" s="100">
        <v>7419008000</v>
      </c>
      <c r="D144" s="100">
        <v>0</v>
      </c>
      <c r="E144" s="96">
        <f t="shared" si="2"/>
        <v>7419008000</v>
      </c>
    </row>
    <row r="145" spans="1:5" s="107" customFormat="1" ht="30">
      <c r="A145" s="107" t="s">
        <v>461</v>
      </c>
      <c r="B145" s="105" t="s">
        <v>467</v>
      </c>
      <c r="C145" s="106">
        <f>SUM(C146:C147)</f>
        <v>72129791000</v>
      </c>
      <c r="D145" s="106">
        <f>SUM(D146:D147)</f>
        <v>0</v>
      </c>
      <c r="E145" s="106">
        <f>SUM(E146:E147)</f>
        <v>72129791000</v>
      </c>
    </row>
    <row r="146" spans="1:5" ht="15">
      <c r="A146" s="91" t="s">
        <v>462</v>
      </c>
      <c r="B146" s="36" t="s">
        <v>139</v>
      </c>
      <c r="C146" s="100">
        <v>549000000</v>
      </c>
      <c r="D146" s="100">
        <v>0</v>
      </c>
      <c r="E146" s="96">
        <f t="shared" si="2"/>
        <v>549000000</v>
      </c>
    </row>
    <row r="147" spans="1:5" ht="15">
      <c r="A147" s="91" t="s">
        <v>462</v>
      </c>
      <c r="B147" s="36" t="s">
        <v>144</v>
      </c>
      <c r="C147" s="100">
        <v>71580791000</v>
      </c>
      <c r="D147" s="100">
        <v>0</v>
      </c>
      <c r="E147" s="96">
        <f t="shared" si="2"/>
        <v>71580791000</v>
      </c>
    </row>
    <row r="148" spans="1:5" s="107" customFormat="1" ht="30">
      <c r="A148" s="107" t="s">
        <v>461</v>
      </c>
      <c r="B148" s="105" t="s">
        <v>468</v>
      </c>
      <c r="C148" s="106">
        <f>SUM(C149:C155)</f>
        <v>94870560000</v>
      </c>
      <c r="D148" s="106">
        <f>SUM(D149:D155)</f>
        <v>0</v>
      </c>
      <c r="E148" s="106">
        <f>SUM(E149:E155)</f>
        <v>94870560000</v>
      </c>
    </row>
    <row r="149" spans="1:5" ht="15">
      <c r="A149" s="91" t="s">
        <v>462</v>
      </c>
      <c r="B149" s="36" t="s">
        <v>127</v>
      </c>
      <c r="C149" s="100">
        <v>1230000000</v>
      </c>
      <c r="D149" s="100">
        <v>0</v>
      </c>
      <c r="E149" s="96">
        <f t="shared" si="2"/>
        <v>1230000000</v>
      </c>
    </row>
    <row r="150" spans="1:5" ht="15">
      <c r="A150" s="91" t="s">
        <v>462</v>
      </c>
      <c r="B150" s="36" t="s">
        <v>136</v>
      </c>
      <c r="C150" s="100">
        <v>18102727000</v>
      </c>
      <c r="D150" s="100">
        <v>0</v>
      </c>
      <c r="E150" s="96">
        <f t="shared" si="2"/>
        <v>18102727000</v>
      </c>
    </row>
    <row r="151" spans="1:5" ht="15">
      <c r="A151" s="91" t="s">
        <v>462</v>
      </c>
      <c r="B151" s="36" t="s">
        <v>139</v>
      </c>
      <c r="C151" s="100">
        <v>310998000</v>
      </c>
      <c r="D151" s="100">
        <v>0</v>
      </c>
      <c r="E151" s="96">
        <f t="shared" si="2"/>
        <v>310998000</v>
      </c>
    </row>
    <row r="152" spans="1:5" ht="15">
      <c r="A152" s="91" t="s">
        <v>462</v>
      </c>
      <c r="B152" s="36" t="s">
        <v>141</v>
      </c>
      <c r="C152" s="100">
        <v>40000000</v>
      </c>
      <c r="D152" s="100">
        <v>0</v>
      </c>
      <c r="E152" s="96">
        <f t="shared" si="2"/>
        <v>40000000</v>
      </c>
    </row>
    <row r="153" spans="1:5" ht="15">
      <c r="A153" s="91" t="s">
        <v>462</v>
      </c>
      <c r="B153" s="36" t="s">
        <v>142</v>
      </c>
      <c r="C153" s="100">
        <v>5513625000</v>
      </c>
      <c r="D153" s="100">
        <v>0</v>
      </c>
      <c r="E153" s="96">
        <f t="shared" si="2"/>
        <v>5513625000</v>
      </c>
    </row>
    <row r="154" spans="1:5" ht="15">
      <c r="A154" s="91" t="s">
        <v>462</v>
      </c>
      <c r="B154" s="36" t="s">
        <v>144</v>
      </c>
      <c r="C154" s="100">
        <v>14694808455</v>
      </c>
      <c r="D154" s="100">
        <v>0</v>
      </c>
      <c r="E154" s="96">
        <f t="shared" si="2"/>
        <v>14694808455</v>
      </c>
    </row>
    <row r="155" spans="1:5" ht="15">
      <c r="A155" s="91" t="s">
        <v>462</v>
      </c>
      <c r="B155" s="36" t="s">
        <v>145</v>
      </c>
      <c r="C155" s="100">
        <v>54978401545</v>
      </c>
      <c r="D155" s="100">
        <v>0</v>
      </c>
      <c r="E155" s="96">
        <f t="shared" si="2"/>
        <v>54978401545</v>
      </c>
    </row>
    <row r="156" spans="1:5" s="91" customFormat="1" ht="15">
      <c r="A156" s="91" t="s">
        <v>461</v>
      </c>
      <c r="B156" s="107" t="s">
        <v>469</v>
      </c>
      <c r="C156" s="99">
        <f>SUM(C157:C158)</f>
        <v>108901050000</v>
      </c>
      <c r="D156" s="99">
        <f>SUM(D157:D158)</f>
        <v>0</v>
      </c>
      <c r="E156" s="99">
        <f>SUM(E157:E158)</f>
        <v>108901050000</v>
      </c>
    </row>
    <row r="157" spans="1:5" ht="15">
      <c r="A157" s="91" t="s">
        <v>462</v>
      </c>
      <c r="B157" s="36" t="s">
        <v>139</v>
      </c>
      <c r="C157" s="100">
        <v>34628454</v>
      </c>
      <c r="D157" s="100">
        <v>0</v>
      </c>
      <c r="E157" s="96">
        <f t="shared" si="2"/>
        <v>34628454</v>
      </c>
    </row>
    <row r="158" spans="1:5" ht="15">
      <c r="A158" s="91" t="s">
        <v>462</v>
      </c>
      <c r="B158" s="36" t="s">
        <v>144</v>
      </c>
      <c r="C158" s="100">
        <v>108866421546</v>
      </c>
      <c r="D158" s="100">
        <v>0</v>
      </c>
      <c r="E158" s="96">
        <f t="shared" si="2"/>
        <v>108866421546</v>
      </c>
    </row>
    <row r="159" spans="1:5" s="91" customFormat="1" ht="15">
      <c r="A159" s="91" t="s">
        <v>461</v>
      </c>
      <c r="B159" s="107" t="s">
        <v>482</v>
      </c>
      <c r="C159" s="99">
        <f>SUM(C160:C162)</f>
        <v>168373891000</v>
      </c>
      <c r="D159" s="99">
        <f>SUM(D160:D162)</f>
        <v>-142431470</v>
      </c>
      <c r="E159" s="99">
        <f>SUM(E160:E162)</f>
        <v>168231459530</v>
      </c>
    </row>
    <row r="160" spans="1:5" ht="15">
      <c r="A160" s="91" t="s">
        <v>462</v>
      </c>
      <c r="B160" s="36" t="s">
        <v>128</v>
      </c>
      <c r="C160" s="100">
        <v>1588636000</v>
      </c>
      <c r="D160" s="100">
        <v>0</v>
      </c>
      <c r="E160" s="96">
        <f t="shared" si="2"/>
        <v>1588636000</v>
      </c>
    </row>
    <row r="161" spans="1:5" ht="15">
      <c r="A161" s="91" t="s">
        <v>462</v>
      </c>
      <c r="B161" s="36" t="s">
        <v>131</v>
      </c>
      <c r="C161" s="100">
        <v>14273944000</v>
      </c>
      <c r="D161" s="100">
        <v>0</v>
      </c>
      <c r="E161" s="96">
        <f t="shared" si="2"/>
        <v>14273944000</v>
      </c>
    </row>
    <row r="162" spans="1:5" ht="15">
      <c r="A162" s="91" t="s">
        <v>462</v>
      </c>
      <c r="B162" s="36" t="s">
        <v>144</v>
      </c>
      <c r="C162" s="100">
        <v>152511311000</v>
      </c>
      <c r="D162" s="15">
        <v>-142431470</v>
      </c>
      <c r="E162" s="96">
        <f t="shared" si="2"/>
        <v>152368879530</v>
      </c>
    </row>
    <row r="163" spans="1:5" s="91" customFormat="1" ht="15">
      <c r="A163" s="91" t="s">
        <v>461</v>
      </c>
      <c r="B163" s="107" t="s">
        <v>470</v>
      </c>
      <c r="C163" s="99">
        <f>+C164</f>
        <v>11542523000</v>
      </c>
      <c r="D163" s="99">
        <f>+D164</f>
        <v>0</v>
      </c>
      <c r="E163" s="99">
        <f>+E164</f>
        <v>11542523000</v>
      </c>
    </row>
    <row r="164" spans="1:5" ht="15">
      <c r="A164" s="91" t="s">
        <v>462</v>
      </c>
      <c r="B164" s="36" t="s">
        <v>144</v>
      </c>
      <c r="C164" s="100">
        <v>11542523000</v>
      </c>
      <c r="D164" s="100">
        <v>0</v>
      </c>
      <c r="E164" s="96">
        <f t="shared" si="2"/>
        <v>11542523000</v>
      </c>
    </row>
    <row r="165" spans="1:5" s="91" customFormat="1" ht="15">
      <c r="A165" s="91" t="s">
        <v>461</v>
      </c>
      <c r="B165" s="91" t="s">
        <v>471</v>
      </c>
      <c r="C165" s="99">
        <f>+C166</f>
        <v>15782051000</v>
      </c>
      <c r="D165" s="99">
        <f>+D166</f>
        <v>0</v>
      </c>
      <c r="E165" s="99">
        <f>+E166</f>
        <v>15782051000</v>
      </c>
    </row>
    <row r="166" spans="1:5" ht="15">
      <c r="A166" s="91" t="s">
        <v>462</v>
      </c>
      <c r="B166" s="36" t="s">
        <v>144</v>
      </c>
      <c r="C166" s="100">
        <v>15782051000</v>
      </c>
      <c r="D166" s="100">
        <v>0</v>
      </c>
      <c r="E166" s="96">
        <f t="shared" si="2"/>
        <v>15782051000</v>
      </c>
    </row>
    <row r="167" spans="1:5" s="107" customFormat="1" ht="30">
      <c r="A167" s="107" t="s">
        <v>461</v>
      </c>
      <c r="B167" s="105" t="s">
        <v>472</v>
      </c>
      <c r="C167" s="106">
        <f>+C168</f>
        <v>10492000000</v>
      </c>
      <c r="D167" s="106">
        <f>+D168</f>
        <v>0</v>
      </c>
      <c r="E167" s="106">
        <f>+E168</f>
        <v>10492000000</v>
      </c>
    </row>
    <row r="168" spans="1:5" ht="15">
      <c r="A168" s="91" t="s">
        <v>462</v>
      </c>
      <c r="B168" s="36" t="s">
        <v>144</v>
      </c>
      <c r="C168" s="100">
        <v>10492000000</v>
      </c>
      <c r="D168" s="100">
        <v>0</v>
      </c>
      <c r="E168" s="96">
        <f t="shared" si="2"/>
        <v>10492000000</v>
      </c>
    </row>
    <row r="169" spans="1:5" s="91" customFormat="1" ht="15">
      <c r="A169" s="91" t="s">
        <v>461</v>
      </c>
      <c r="B169" s="91" t="s">
        <v>473</v>
      </c>
      <c r="C169" s="99">
        <f>+C170</f>
        <v>26838590000</v>
      </c>
      <c r="D169" s="99">
        <f>+D170</f>
        <v>0</v>
      </c>
      <c r="E169" s="99">
        <f>+E170</f>
        <v>26838590000</v>
      </c>
    </row>
    <row r="170" spans="1:5" ht="15">
      <c r="A170" s="91" t="s">
        <v>462</v>
      </c>
      <c r="B170" s="36" t="s">
        <v>144</v>
      </c>
      <c r="C170" s="100">
        <v>26838590000</v>
      </c>
      <c r="D170" s="100">
        <v>0</v>
      </c>
      <c r="E170" s="96">
        <f t="shared" si="2"/>
        <v>26838590000</v>
      </c>
    </row>
    <row r="171" spans="1:5" s="107" customFormat="1" ht="45">
      <c r="A171" s="107" t="s">
        <v>461</v>
      </c>
      <c r="B171" s="105" t="s">
        <v>474</v>
      </c>
      <c r="C171" s="106">
        <f>+C172</f>
        <v>3146198000</v>
      </c>
      <c r="D171" s="106">
        <f>+D172</f>
        <v>0</v>
      </c>
      <c r="E171" s="106">
        <f>+E172</f>
        <v>3146198000</v>
      </c>
    </row>
    <row r="172" spans="1:5" ht="15">
      <c r="A172" s="91" t="s">
        <v>462</v>
      </c>
      <c r="B172" s="36" t="s">
        <v>144</v>
      </c>
      <c r="C172" s="100">
        <v>3146198000</v>
      </c>
      <c r="D172" s="100">
        <v>0</v>
      </c>
      <c r="E172" s="96">
        <f t="shared" si="2"/>
        <v>3146198000</v>
      </c>
    </row>
    <row r="173" spans="1:5" s="107" customFormat="1" ht="30">
      <c r="A173" s="107" t="s">
        <v>461</v>
      </c>
      <c r="B173" s="105" t="s">
        <v>475</v>
      </c>
      <c r="C173" s="106">
        <f>+C174</f>
        <v>3404816000</v>
      </c>
      <c r="D173" s="106">
        <f>+D174</f>
        <v>142431470</v>
      </c>
      <c r="E173" s="106">
        <f>+E174</f>
        <v>3547247470</v>
      </c>
    </row>
    <row r="174" spans="1:5" ht="15">
      <c r="A174" s="91" t="s">
        <v>462</v>
      </c>
      <c r="B174" s="36" t="s">
        <v>144</v>
      </c>
      <c r="C174" s="100">
        <v>3404816000</v>
      </c>
      <c r="D174" s="37">
        <v>142431470</v>
      </c>
      <c r="E174" s="96">
        <f t="shared" si="2"/>
        <v>3547247470</v>
      </c>
    </row>
    <row r="175" spans="1:5" s="107" customFormat="1" ht="30">
      <c r="A175" s="107" t="s">
        <v>461</v>
      </c>
      <c r="B175" s="105" t="s">
        <v>476</v>
      </c>
      <c r="C175" s="106">
        <f>+C176</f>
        <v>13502590000</v>
      </c>
      <c r="D175" s="106">
        <f>+D176</f>
        <v>0</v>
      </c>
      <c r="E175" s="106">
        <f>+E176</f>
        <v>13502590000</v>
      </c>
    </row>
    <row r="176" spans="1:5" ht="15">
      <c r="A176" s="91" t="s">
        <v>462</v>
      </c>
      <c r="B176" s="36" t="s">
        <v>144</v>
      </c>
      <c r="C176" s="100">
        <v>13502590000</v>
      </c>
      <c r="D176" s="100">
        <v>0</v>
      </c>
      <c r="E176" s="96">
        <f t="shared" si="2"/>
        <v>13502590000</v>
      </c>
    </row>
    <row r="177" spans="1:5" s="107" customFormat="1" ht="15">
      <c r="A177" s="107" t="s">
        <v>461</v>
      </c>
      <c r="B177" s="105" t="s">
        <v>477</v>
      </c>
      <c r="C177" s="106">
        <f>SUM(C178:C181)</f>
        <v>18973070000</v>
      </c>
      <c r="D177" s="106">
        <f>SUM(D178:D181)</f>
        <v>0</v>
      </c>
      <c r="E177" s="106">
        <f>SUM(E178:E181)</f>
        <v>18973070000</v>
      </c>
    </row>
    <row r="178" spans="1:5" ht="15">
      <c r="A178" s="91" t="s">
        <v>462</v>
      </c>
      <c r="B178" s="36" t="s">
        <v>125</v>
      </c>
      <c r="C178" s="100">
        <v>1335175000</v>
      </c>
      <c r="D178" s="100">
        <v>0</v>
      </c>
      <c r="E178" s="96">
        <f t="shared" si="2"/>
        <v>1335175000</v>
      </c>
    </row>
    <row r="179" spans="1:5" ht="15">
      <c r="A179" s="91" t="s">
        <v>462</v>
      </c>
      <c r="B179" s="36" t="s">
        <v>130</v>
      </c>
      <c r="C179" s="100">
        <v>103000000</v>
      </c>
      <c r="D179" s="100">
        <v>0</v>
      </c>
      <c r="E179" s="96">
        <f t="shared" si="2"/>
        <v>103000000</v>
      </c>
    </row>
    <row r="180" spans="1:5" ht="15">
      <c r="A180" s="91" t="s">
        <v>462</v>
      </c>
      <c r="B180" s="36" t="s">
        <v>135</v>
      </c>
      <c r="C180" s="100">
        <v>15006070000</v>
      </c>
      <c r="D180" s="100">
        <v>0</v>
      </c>
      <c r="E180" s="96">
        <f t="shared" si="2"/>
        <v>15006070000</v>
      </c>
    </row>
    <row r="181" spans="1:5" ht="15">
      <c r="A181" s="91" t="s">
        <v>462</v>
      </c>
      <c r="B181" s="36" t="s">
        <v>144</v>
      </c>
      <c r="C181" s="100">
        <v>2528825000</v>
      </c>
      <c r="D181" s="100">
        <v>0</v>
      </c>
      <c r="E181" s="96">
        <f t="shared" si="2"/>
        <v>2528825000</v>
      </c>
    </row>
    <row r="182" spans="1:5" s="107" customFormat="1" ht="30">
      <c r="A182" s="107" t="s">
        <v>461</v>
      </c>
      <c r="B182" s="105" t="s">
        <v>478</v>
      </c>
      <c r="C182" s="106">
        <f>SUM(C183:C185)</f>
        <v>17686142000</v>
      </c>
      <c r="D182" s="106">
        <f>SUM(D183:D185)</f>
        <v>0</v>
      </c>
      <c r="E182" s="106">
        <f>SUM(E183:E185)</f>
        <v>17686142000</v>
      </c>
    </row>
    <row r="183" spans="1:5" ht="15">
      <c r="A183" s="91" t="s">
        <v>462</v>
      </c>
      <c r="B183" s="36" t="s">
        <v>132</v>
      </c>
      <c r="C183" s="100">
        <v>1528961000</v>
      </c>
      <c r="D183" s="100">
        <v>0</v>
      </c>
      <c r="E183" s="96">
        <f t="shared" si="2"/>
        <v>1528961000</v>
      </c>
    </row>
    <row r="184" spans="1:5" ht="15">
      <c r="A184" s="91" t="s">
        <v>462</v>
      </c>
      <c r="B184" s="36" t="s">
        <v>142</v>
      </c>
      <c r="C184" s="100">
        <v>221280000</v>
      </c>
      <c r="D184" s="100">
        <v>0</v>
      </c>
      <c r="E184" s="96">
        <f t="shared" si="2"/>
        <v>221280000</v>
      </c>
    </row>
    <row r="185" spans="1:5" ht="15">
      <c r="A185" s="91" t="s">
        <v>462</v>
      </c>
      <c r="B185" s="36" t="s">
        <v>144</v>
      </c>
      <c r="C185" s="100">
        <v>15935901000</v>
      </c>
      <c r="D185" s="100">
        <v>0</v>
      </c>
      <c r="E185" s="96">
        <f t="shared" si="2"/>
        <v>15935901000</v>
      </c>
    </row>
    <row r="186" spans="1:5" s="107" customFormat="1" ht="30">
      <c r="A186" s="107" t="s">
        <v>461</v>
      </c>
      <c r="B186" s="105" t="s">
        <v>479</v>
      </c>
      <c r="C186" s="106">
        <f>SUM(C187:C191)</f>
        <v>18149000000</v>
      </c>
      <c r="D186" s="106">
        <f>SUM(D187:D191)</f>
        <v>0</v>
      </c>
      <c r="E186" s="106">
        <f>SUM(E187:E191)</f>
        <v>18149000000</v>
      </c>
    </row>
    <row r="187" spans="1:5" ht="15">
      <c r="A187" s="91" t="s">
        <v>462</v>
      </c>
      <c r="B187" s="36" t="s">
        <v>133</v>
      </c>
      <c r="C187" s="100">
        <v>5653264</v>
      </c>
      <c r="D187" s="100">
        <v>0</v>
      </c>
      <c r="E187" s="96">
        <f t="shared" si="2"/>
        <v>5653264</v>
      </c>
    </row>
    <row r="188" spans="1:5" ht="15">
      <c r="A188" s="91" t="s">
        <v>462</v>
      </c>
      <c r="B188" s="36" t="s">
        <v>138</v>
      </c>
      <c r="C188" s="100">
        <v>30000000</v>
      </c>
      <c r="D188" s="100">
        <v>0</v>
      </c>
      <c r="E188" s="96">
        <f t="shared" si="2"/>
        <v>30000000</v>
      </c>
    </row>
    <row r="189" spans="1:5" ht="15">
      <c r="A189" s="91" t="s">
        <v>462</v>
      </c>
      <c r="B189" s="36" t="s">
        <v>141</v>
      </c>
      <c r="C189" s="100">
        <v>598110000</v>
      </c>
      <c r="D189" s="100">
        <v>0</v>
      </c>
      <c r="E189" s="96">
        <f t="shared" si="2"/>
        <v>598110000</v>
      </c>
    </row>
    <row r="190" spans="1:5" ht="15">
      <c r="A190" s="91" t="s">
        <v>462</v>
      </c>
      <c r="B190" s="36" t="s">
        <v>143</v>
      </c>
      <c r="C190" s="100">
        <v>1562800000</v>
      </c>
      <c r="D190" s="100">
        <v>0</v>
      </c>
      <c r="E190" s="96">
        <f t="shared" si="2"/>
        <v>1562800000</v>
      </c>
    </row>
    <row r="191" spans="1:5" ht="15">
      <c r="A191" s="91" t="s">
        <v>462</v>
      </c>
      <c r="B191" s="36" t="s">
        <v>144</v>
      </c>
      <c r="C191" s="100">
        <v>15952436736</v>
      </c>
      <c r="D191" s="100">
        <v>0</v>
      </c>
      <c r="E191" s="96">
        <f t="shared" si="2"/>
        <v>15952436736</v>
      </c>
    </row>
    <row r="192" spans="1:5" s="107" customFormat="1" ht="30">
      <c r="A192" s="107" t="s">
        <v>461</v>
      </c>
      <c r="B192" s="105" t="s">
        <v>480</v>
      </c>
      <c r="C192" s="106">
        <f>SUM(C193:C195)</f>
        <v>5263460000</v>
      </c>
      <c r="D192" s="106">
        <f>SUM(D193:D195)</f>
        <v>0</v>
      </c>
      <c r="E192" s="106">
        <f>SUM(E193:E195)</f>
        <v>5263460000</v>
      </c>
    </row>
    <row r="193" spans="1:5" ht="15">
      <c r="A193" s="91" t="s">
        <v>462</v>
      </c>
      <c r="B193" s="36" t="s">
        <v>140</v>
      </c>
      <c r="C193" s="100">
        <v>510743000</v>
      </c>
      <c r="D193" s="100">
        <v>0</v>
      </c>
      <c r="E193" s="96">
        <f t="shared" si="2"/>
        <v>510743000</v>
      </c>
    </row>
    <row r="194" spans="1:5" ht="15">
      <c r="A194" s="91" t="s">
        <v>462</v>
      </c>
      <c r="B194" s="36" t="s">
        <v>141</v>
      </c>
      <c r="C194" s="100">
        <v>543822000</v>
      </c>
      <c r="D194" s="100">
        <v>0</v>
      </c>
      <c r="E194" s="96">
        <f t="shared" si="2"/>
        <v>543822000</v>
      </c>
    </row>
    <row r="195" spans="1:5" ht="15">
      <c r="A195" s="91" t="s">
        <v>462</v>
      </c>
      <c r="B195" s="36" t="s">
        <v>144</v>
      </c>
      <c r="C195" s="100">
        <v>4208895000</v>
      </c>
      <c r="D195" s="100">
        <v>0</v>
      </c>
      <c r="E195" s="96">
        <f t="shared" si="2"/>
        <v>4208895000</v>
      </c>
    </row>
    <row r="197" spans="2:5" ht="55.5" customHeight="1">
      <c r="B197" s="182"/>
      <c r="C197" s="182"/>
      <c r="D197" s="182"/>
      <c r="E197" s="182"/>
    </row>
  </sheetData>
  <sheetProtection/>
  <mergeCells count="4">
    <mergeCell ref="B1:E1"/>
    <mergeCell ref="B2:E2"/>
    <mergeCell ref="B3:E3"/>
    <mergeCell ref="B197:E197"/>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E197"/>
  <sheetViews>
    <sheetView showGridLines="0" zoomScalePageLayoutView="0" workbookViewId="0" topLeftCell="A1">
      <selection activeCell="A1" sqref="A1"/>
    </sheetView>
  </sheetViews>
  <sheetFormatPr defaultColWidth="11.421875" defaultRowHeight="15"/>
  <cols>
    <col min="1" max="1" width="4.28125" style="102" bestFit="1" customWidth="1"/>
    <col min="2" max="2" width="71.140625" style="36" bestFit="1" customWidth="1"/>
    <col min="3" max="3" width="20.421875" style="100" bestFit="1" customWidth="1"/>
    <col min="4" max="4" width="16.8515625" style="101" customWidth="1"/>
    <col min="5" max="5" width="20.421875" style="101" bestFit="1" customWidth="1"/>
    <col min="6" max="16384" width="11.421875" style="36" customWidth="1"/>
  </cols>
  <sheetData>
    <row r="1" spans="2:5" s="91" customFormat="1" ht="30" customHeight="1">
      <c r="B1" s="183" t="s">
        <v>7</v>
      </c>
      <c r="C1" s="183"/>
      <c r="D1" s="183"/>
      <c r="E1" s="183"/>
    </row>
    <row r="2" spans="2:5" s="91" customFormat="1" ht="26.25">
      <c r="B2" s="184" t="s">
        <v>6</v>
      </c>
      <c r="C2" s="184"/>
      <c r="D2" s="184"/>
      <c r="E2" s="184"/>
    </row>
    <row r="3" spans="2:5" s="91" customFormat="1" ht="26.25">
      <c r="B3" s="185" t="s">
        <v>588</v>
      </c>
      <c r="C3" s="185"/>
      <c r="D3" s="185"/>
      <c r="E3" s="185"/>
    </row>
    <row r="4" spans="2:5" ht="30" customHeight="1">
      <c r="B4" s="3" t="s">
        <v>0</v>
      </c>
      <c r="C4" s="17" t="s">
        <v>1</v>
      </c>
      <c r="D4" s="4" t="s">
        <v>2</v>
      </c>
      <c r="E4" s="4" t="s">
        <v>3</v>
      </c>
    </row>
    <row r="5" spans="2:5" ht="15">
      <c r="B5" s="92" t="s">
        <v>4</v>
      </c>
      <c r="C5" s="93">
        <f>+C6</f>
        <v>3127773051000</v>
      </c>
      <c r="D5" s="93">
        <f>+D6</f>
        <v>0</v>
      </c>
      <c r="E5" s="93">
        <f>+E6</f>
        <v>3127773051000</v>
      </c>
    </row>
    <row r="6" spans="2:5" ht="15">
      <c r="B6" s="92" t="s">
        <v>5</v>
      </c>
      <c r="C6" s="93">
        <f>+C7+C122</f>
        <v>3127773051000</v>
      </c>
      <c r="D6" s="93">
        <f>+D7+D122</f>
        <v>0</v>
      </c>
      <c r="E6" s="93">
        <f>+E7+E122</f>
        <v>3127773051000</v>
      </c>
    </row>
    <row r="7" spans="2:5" s="91" customFormat="1" ht="15">
      <c r="B7" s="92" t="s">
        <v>10</v>
      </c>
      <c r="C7" s="93">
        <f>SUM(C8:C121)</f>
        <v>23016670000</v>
      </c>
      <c r="D7" s="93">
        <f>SUM(D8:D121)</f>
        <v>0</v>
      </c>
      <c r="E7" s="93">
        <f>SUM(E8:E121)</f>
        <v>23016670000</v>
      </c>
    </row>
    <row r="8" spans="2:5" ht="15">
      <c r="B8" s="94" t="s">
        <v>11</v>
      </c>
      <c r="C8" s="95">
        <v>2617517000</v>
      </c>
      <c r="D8" s="15"/>
      <c r="E8" s="96">
        <f>+C8+D8</f>
        <v>2617517000</v>
      </c>
    </row>
    <row r="9" spans="2:5" ht="15">
      <c r="B9" s="94" t="s">
        <v>12</v>
      </c>
      <c r="C9" s="95">
        <v>1485000000</v>
      </c>
      <c r="D9" s="15"/>
      <c r="E9" s="96">
        <f aca="true" t="shared" si="0" ref="E9:E75">+C9+D9</f>
        <v>1485000000</v>
      </c>
    </row>
    <row r="10" spans="2:5" ht="15">
      <c r="B10" s="94" t="s">
        <v>13</v>
      </c>
      <c r="C10" s="95">
        <v>1266000</v>
      </c>
      <c r="D10" s="15"/>
      <c r="E10" s="96">
        <f t="shared" si="0"/>
        <v>1266000</v>
      </c>
    </row>
    <row r="11" spans="2:5" ht="15">
      <c r="B11" s="94" t="s">
        <v>14</v>
      </c>
      <c r="C11" s="95">
        <v>10055000</v>
      </c>
      <c r="D11" s="15"/>
      <c r="E11" s="96">
        <f t="shared" si="0"/>
        <v>10055000</v>
      </c>
    </row>
    <row r="12" spans="2:5" ht="15">
      <c r="B12" s="94" t="s">
        <v>15</v>
      </c>
      <c r="C12" s="95">
        <v>39219000</v>
      </c>
      <c r="D12" s="15">
        <v>-12341100</v>
      </c>
      <c r="E12" s="96">
        <f t="shared" si="0"/>
        <v>26877900</v>
      </c>
    </row>
    <row r="13" spans="2:5" ht="15">
      <c r="B13" s="94" t="s">
        <v>16</v>
      </c>
      <c r="C13" s="95">
        <v>1000000</v>
      </c>
      <c r="D13" s="15"/>
      <c r="E13" s="96">
        <f t="shared" si="0"/>
        <v>1000000</v>
      </c>
    </row>
    <row r="14" spans="2:5" ht="15">
      <c r="B14" s="94" t="s">
        <v>17</v>
      </c>
      <c r="C14" s="95">
        <v>80764000</v>
      </c>
      <c r="D14" s="15">
        <v>12739600</v>
      </c>
      <c r="E14" s="96">
        <f t="shared" si="0"/>
        <v>93503600</v>
      </c>
    </row>
    <row r="15" spans="2:5" ht="15">
      <c r="B15" s="94" t="s">
        <v>18</v>
      </c>
      <c r="C15" s="95">
        <v>44026000</v>
      </c>
      <c r="D15" s="15"/>
      <c r="E15" s="96">
        <f t="shared" si="0"/>
        <v>44026000</v>
      </c>
    </row>
    <row r="16" spans="2:5" ht="15">
      <c r="B16" s="94" t="s">
        <v>19</v>
      </c>
      <c r="C16" s="95">
        <v>502000</v>
      </c>
      <c r="D16" s="15">
        <v>-398500</v>
      </c>
      <c r="E16" s="96">
        <f t="shared" si="0"/>
        <v>103500</v>
      </c>
    </row>
    <row r="17" spans="2:5" ht="15">
      <c r="B17" s="94" t="s">
        <v>20</v>
      </c>
      <c r="C17" s="95">
        <v>114000</v>
      </c>
      <c r="D17" s="15"/>
      <c r="E17" s="96">
        <f t="shared" si="0"/>
        <v>114000</v>
      </c>
    </row>
    <row r="18" spans="2:5" ht="15">
      <c r="B18" s="94" t="s">
        <v>21</v>
      </c>
      <c r="C18" s="95">
        <v>479000</v>
      </c>
      <c r="D18" s="15"/>
      <c r="E18" s="96">
        <f t="shared" si="0"/>
        <v>479000</v>
      </c>
    </row>
    <row r="19" spans="2:5" ht="15">
      <c r="B19" s="94" t="s">
        <v>22</v>
      </c>
      <c r="C19" s="95">
        <v>81000</v>
      </c>
      <c r="D19" s="15"/>
      <c r="E19" s="96">
        <f t="shared" si="0"/>
        <v>81000</v>
      </c>
    </row>
    <row r="20" spans="2:5" ht="15">
      <c r="B20" s="94" t="s">
        <v>23</v>
      </c>
      <c r="C20" s="95">
        <v>785000</v>
      </c>
      <c r="D20" s="15"/>
      <c r="E20" s="96">
        <f t="shared" si="0"/>
        <v>785000</v>
      </c>
    </row>
    <row r="21" spans="2:5" ht="15">
      <c r="B21" s="94" t="s">
        <v>24</v>
      </c>
      <c r="C21" s="95">
        <v>396000</v>
      </c>
      <c r="D21" s="15"/>
      <c r="E21" s="96">
        <f t="shared" si="0"/>
        <v>396000</v>
      </c>
    </row>
    <row r="22" spans="2:5" ht="15">
      <c r="B22" s="94" t="s">
        <v>25</v>
      </c>
      <c r="C22" s="95">
        <v>1627000</v>
      </c>
      <c r="D22" s="15"/>
      <c r="E22" s="96">
        <f t="shared" si="0"/>
        <v>1627000</v>
      </c>
    </row>
    <row r="23" spans="2:5" ht="15">
      <c r="B23" s="94" t="s">
        <v>26</v>
      </c>
      <c r="C23" s="95">
        <v>864000</v>
      </c>
      <c r="D23" s="15"/>
      <c r="E23" s="96">
        <f t="shared" si="0"/>
        <v>864000</v>
      </c>
    </row>
    <row r="24" spans="2:5" ht="15">
      <c r="B24" s="94" t="s">
        <v>27</v>
      </c>
      <c r="C24" s="95">
        <v>630000</v>
      </c>
      <c r="D24" s="15"/>
      <c r="E24" s="96">
        <f t="shared" si="0"/>
        <v>630000</v>
      </c>
    </row>
    <row r="25" spans="2:5" ht="15">
      <c r="B25" s="94" t="s">
        <v>28</v>
      </c>
      <c r="C25" s="95">
        <v>247000</v>
      </c>
      <c r="D25" s="15"/>
      <c r="E25" s="96">
        <f t="shared" si="0"/>
        <v>247000</v>
      </c>
    </row>
    <row r="26" spans="2:5" ht="15">
      <c r="B26" s="97" t="s">
        <v>162</v>
      </c>
      <c r="C26" s="95">
        <v>5000000</v>
      </c>
      <c r="D26" s="15"/>
      <c r="E26" s="96">
        <f t="shared" si="0"/>
        <v>5000000</v>
      </c>
    </row>
    <row r="27" spans="2:5" ht="15">
      <c r="B27" s="94" t="s">
        <v>29</v>
      </c>
      <c r="C27" s="95">
        <v>8184000</v>
      </c>
      <c r="D27" s="15"/>
      <c r="E27" s="96">
        <f t="shared" si="0"/>
        <v>8184000</v>
      </c>
    </row>
    <row r="28" spans="2:5" ht="15">
      <c r="B28" s="94" t="s">
        <v>30</v>
      </c>
      <c r="C28" s="95">
        <v>4224000</v>
      </c>
      <c r="D28" s="15"/>
      <c r="E28" s="96">
        <f t="shared" si="0"/>
        <v>4224000</v>
      </c>
    </row>
    <row r="29" spans="2:5" ht="15">
      <c r="B29" s="94" t="s">
        <v>31</v>
      </c>
      <c r="C29" s="95">
        <v>10230000</v>
      </c>
      <c r="D29" s="15"/>
      <c r="E29" s="96">
        <f t="shared" si="0"/>
        <v>10230000</v>
      </c>
    </row>
    <row r="30" spans="2:5" ht="15">
      <c r="B30" s="97" t="s">
        <v>155</v>
      </c>
      <c r="C30" s="95">
        <v>45780000</v>
      </c>
      <c r="D30" s="15"/>
      <c r="E30" s="96">
        <f t="shared" si="0"/>
        <v>45780000</v>
      </c>
    </row>
    <row r="31" spans="2:5" ht="15">
      <c r="B31" s="97" t="s">
        <v>156</v>
      </c>
      <c r="C31" s="95">
        <v>47040000</v>
      </c>
      <c r="D31" s="15"/>
      <c r="E31" s="96">
        <f t="shared" si="0"/>
        <v>47040000</v>
      </c>
    </row>
    <row r="32" spans="2:5" ht="15">
      <c r="B32" s="94" t="s">
        <v>34</v>
      </c>
      <c r="C32" s="95">
        <v>4058000</v>
      </c>
      <c r="D32" s="15"/>
      <c r="E32" s="96">
        <f t="shared" si="0"/>
        <v>4058000</v>
      </c>
    </row>
    <row r="33" spans="2:5" ht="15">
      <c r="B33" s="94" t="s">
        <v>35</v>
      </c>
      <c r="C33" s="95">
        <v>13764000</v>
      </c>
      <c r="D33" s="15"/>
      <c r="E33" s="96">
        <f t="shared" si="0"/>
        <v>13764000</v>
      </c>
    </row>
    <row r="34" spans="2:5" ht="15">
      <c r="B34" s="94" t="s">
        <v>36</v>
      </c>
      <c r="C34" s="95">
        <v>8960000</v>
      </c>
      <c r="D34" s="15"/>
      <c r="E34" s="96">
        <f t="shared" si="0"/>
        <v>8960000</v>
      </c>
    </row>
    <row r="35" spans="2:5" ht="15">
      <c r="B35" s="94" t="s">
        <v>37</v>
      </c>
      <c r="C35" s="95">
        <v>2335000</v>
      </c>
      <c r="D35" s="15">
        <v>-1757764</v>
      </c>
      <c r="E35" s="96">
        <f t="shared" si="0"/>
        <v>577236</v>
      </c>
    </row>
    <row r="36" spans="2:5" ht="15">
      <c r="B36" s="94" t="s">
        <v>38</v>
      </c>
      <c r="C36" s="95">
        <v>48397000</v>
      </c>
      <c r="D36" s="15">
        <v>35085030</v>
      </c>
      <c r="E36" s="96">
        <f t="shared" si="0"/>
        <v>83482030</v>
      </c>
    </row>
    <row r="37" spans="2:5" ht="15">
      <c r="B37" s="94" t="s">
        <v>39</v>
      </c>
      <c r="C37" s="95">
        <v>1141000</v>
      </c>
      <c r="D37" s="15">
        <v>26502896</v>
      </c>
      <c r="E37" s="96">
        <f t="shared" si="0"/>
        <v>27643896</v>
      </c>
    </row>
    <row r="38" spans="2:5" ht="15">
      <c r="B38" s="94" t="s">
        <v>40</v>
      </c>
      <c r="C38" s="95">
        <v>13650000</v>
      </c>
      <c r="D38" s="15">
        <v>-8011000</v>
      </c>
      <c r="E38" s="96">
        <f t="shared" si="0"/>
        <v>5639000</v>
      </c>
    </row>
    <row r="39" spans="2:5" ht="15">
      <c r="B39" s="94" t="s">
        <v>41</v>
      </c>
      <c r="C39" s="95">
        <v>319000</v>
      </c>
      <c r="D39" s="15">
        <v>1614750</v>
      </c>
      <c r="E39" s="96">
        <f t="shared" si="0"/>
        <v>1933750</v>
      </c>
    </row>
    <row r="40" spans="2:5" ht="15">
      <c r="B40" s="94" t="s">
        <v>42</v>
      </c>
      <c r="C40" s="95">
        <v>55467000</v>
      </c>
      <c r="D40" s="15">
        <v>-55467000</v>
      </c>
      <c r="E40" s="96">
        <f t="shared" si="0"/>
        <v>0</v>
      </c>
    </row>
    <row r="41" spans="2:5" ht="15">
      <c r="B41" s="94" t="s">
        <v>43</v>
      </c>
      <c r="C41" s="95">
        <v>199000</v>
      </c>
      <c r="D41" s="15">
        <v>6334150</v>
      </c>
      <c r="E41" s="96">
        <f t="shared" si="0"/>
        <v>6533150</v>
      </c>
    </row>
    <row r="42" spans="2:5" ht="15">
      <c r="B42" s="94" t="s">
        <v>44</v>
      </c>
      <c r="C42" s="95">
        <v>4507000</v>
      </c>
      <c r="D42" s="15">
        <v>-730915</v>
      </c>
      <c r="E42" s="96">
        <f t="shared" si="0"/>
        <v>3776085</v>
      </c>
    </row>
    <row r="43" spans="2:5" ht="15">
      <c r="B43" s="94" t="s">
        <v>45</v>
      </c>
      <c r="C43" s="95">
        <v>9260000</v>
      </c>
      <c r="D43" s="15">
        <v>-6270016</v>
      </c>
      <c r="E43" s="96">
        <f t="shared" si="0"/>
        <v>2989984</v>
      </c>
    </row>
    <row r="44" spans="2:5" ht="15">
      <c r="B44" s="94" t="s">
        <v>46</v>
      </c>
      <c r="C44" s="95">
        <v>2505000</v>
      </c>
      <c r="D44" s="15">
        <v>2181395</v>
      </c>
      <c r="E44" s="96">
        <f t="shared" si="0"/>
        <v>4686395</v>
      </c>
    </row>
    <row r="45" spans="2:5" ht="15">
      <c r="B45" s="94" t="s">
        <v>47</v>
      </c>
      <c r="C45" s="95">
        <v>5043000</v>
      </c>
      <c r="D45" s="15">
        <f>714374+62100</f>
        <v>776474</v>
      </c>
      <c r="E45" s="96">
        <f t="shared" si="0"/>
        <v>5819474</v>
      </c>
    </row>
    <row r="46" spans="2:5" ht="15">
      <c r="B46" s="94" t="s">
        <v>48</v>
      </c>
      <c r="C46" s="95">
        <v>2875000</v>
      </c>
      <c r="D46" s="15"/>
      <c r="E46" s="96">
        <f t="shared" si="0"/>
        <v>2875000</v>
      </c>
    </row>
    <row r="47" spans="2:5" ht="15">
      <c r="B47" s="94" t="s">
        <v>49</v>
      </c>
      <c r="C47" s="95">
        <v>258000</v>
      </c>
      <c r="D47" s="15">
        <v>-258000</v>
      </c>
      <c r="E47" s="96">
        <f t="shared" si="0"/>
        <v>0</v>
      </c>
    </row>
    <row r="48" spans="2:5" ht="15">
      <c r="B48" s="94" t="s">
        <v>50</v>
      </c>
      <c r="C48" s="95">
        <v>82433000</v>
      </c>
      <c r="D48" s="15">
        <v>38371052</v>
      </c>
      <c r="E48" s="96">
        <f t="shared" si="0"/>
        <v>120804052</v>
      </c>
    </row>
    <row r="49" spans="2:5" ht="15">
      <c r="B49" s="94" t="s">
        <v>51</v>
      </c>
      <c r="C49" s="95">
        <v>15630000</v>
      </c>
      <c r="D49" s="15"/>
      <c r="E49" s="96">
        <f t="shared" si="0"/>
        <v>15630000</v>
      </c>
    </row>
    <row r="50" spans="2:5" ht="15">
      <c r="B50" s="94" t="s">
        <v>52</v>
      </c>
      <c r="C50" s="95">
        <v>38000</v>
      </c>
      <c r="D50" s="15"/>
      <c r="E50" s="96">
        <f t="shared" si="0"/>
        <v>38000</v>
      </c>
    </row>
    <row r="51" spans="2:5" ht="15">
      <c r="B51" s="94" t="s">
        <v>53</v>
      </c>
      <c r="C51" s="95">
        <v>3176000</v>
      </c>
      <c r="D51" s="15">
        <v>3241200</v>
      </c>
      <c r="E51" s="96">
        <f t="shared" si="0"/>
        <v>6417200</v>
      </c>
    </row>
    <row r="52" spans="2:5" ht="15">
      <c r="B52" s="94" t="s">
        <v>54</v>
      </c>
      <c r="C52" s="95">
        <v>246000</v>
      </c>
      <c r="D52" s="15">
        <v>174900</v>
      </c>
      <c r="E52" s="96">
        <f t="shared" si="0"/>
        <v>420900</v>
      </c>
    </row>
    <row r="53" spans="2:5" ht="15">
      <c r="B53" s="94" t="s">
        <v>55</v>
      </c>
      <c r="C53" s="95">
        <v>109000</v>
      </c>
      <c r="D53" s="15">
        <v>71250</v>
      </c>
      <c r="E53" s="96">
        <f t="shared" si="0"/>
        <v>180250</v>
      </c>
    </row>
    <row r="54" spans="2:5" ht="15">
      <c r="B54" s="94" t="s">
        <v>56</v>
      </c>
      <c r="C54" s="95">
        <v>1019000</v>
      </c>
      <c r="D54" s="15"/>
      <c r="E54" s="96">
        <f t="shared" si="0"/>
        <v>1019000</v>
      </c>
    </row>
    <row r="55" spans="2:5" ht="15">
      <c r="B55" s="94" t="s">
        <v>57</v>
      </c>
      <c r="C55" s="95">
        <v>2066000</v>
      </c>
      <c r="D55" s="15"/>
      <c r="E55" s="96">
        <f t="shared" si="0"/>
        <v>2066000</v>
      </c>
    </row>
    <row r="56" spans="2:5" ht="15">
      <c r="B56" s="94" t="s">
        <v>58</v>
      </c>
      <c r="C56" s="95">
        <v>19255000</v>
      </c>
      <c r="D56" s="15">
        <v>-3771000</v>
      </c>
      <c r="E56" s="96">
        <f t="shared" si="0"/>
        <v>15484000</v>
      </c>
    </row>
    <row r="57" spans="2:5" ht="15">
      <c r="B57" s="94" t="s">
        <v>59</v>
      </c>
      <c r="C57" s="95">
        <v>20817000</v>
      </c>
      <c r="D57" s="15">
        <v>-20370500</v>
      </c>
      <c r="E57" s="96">
        <f t="shared" si="0"/>
        <v>446500</v>
      </c>
    </row>
    <row r="58" spans="2:5" ht="15">
      <c r="B58" s="94" t="s">
        <v>60</v>
      </c>
      <c r="C58" s="95">
        <v>330208000</v>
      </c>
      <c r="D58" s="15"/>
      <c r="E58" s="96">
        <f t="shared" si="0"/>
        <v>330208000</v>
      </c>
    </row>
    <row r="59" spans="2:5" ht="15">
      <c r="B59" s="97" t="s">
        <v>161</v>
      </c>
      <c r="C59" s="95">
        <v>45000000</v>
      </c>
      <c r="D59" s="15"/>
      <c r="E59" s="96">
        <f t="shared" si="0"/>
        <v>45000000</v>
      </c>
    </row>
    <row r="60" spans="2:5" ht="15">
      <c r="B60" s="94" t="s">
        <v>61</v>
      </c>
      <c r="C60" s="95">
        <v>818000</v>
      </c>
      <c r="D60" s="15">
        <v>2561600</v>
      </c>
      <c r="E60" s="96">
        <f t="shared" si="0"/>
        <v>3379600</v>
      </c>
    </row>
    <row r="61" spans="2:5" ht="15">
      <c r="B61" s="94" t="s">
        <v>62</v>
      </c>
      <c r="C61" s="95">
        <v>559000</v>
      </c>
      <c r="D61" s="15">
        <v>3725800</v>
      </c>
      <c r="E61" s="96">
        <f t="shared" si="0"/>
        <v>4284800</v>
      </c>
    </row>
    <row r="62" spans="2:5" ht="15">
      <c r="B62" s="94" t="s">
        <v>63</v>
      </c>
      <c r="C62" s="95">
        <v>6720000</v>
      </c>
      <c r="D62" s="15">
        <v>11628200</v>
      </c>
      <c r="E62" s="96">
        <f t="shared" si="0"/>
        <v>18348200</v>
      </c>
    </row>
    <row r="63" spans="2:5" ht="15">
      <c r="B63" s="97" t="s">
        <v>160</v>
      </c>
      <c r="C63" s="95">
        <v>265700000</v>
      </c>
      <c r="D63" s="15"/>
      <c r="E63" s="96">
        <f t="shared" si="0"/>
        <v>265700000</v>
      </c>
    </row>
    <row r="64" spans="2:5" ht="15">
      <c r="B64" s="94" t="s">
        <v>64</v>
      </c>
      <c r="C64" s="95">
        <v>43215000</v>
      </c>
      <c r="D64" s="15">
        <v>-38371052</v>
      </c>
      <c r="E64" s="96">
        <f t="shared" si="0"/>
        <v>4843948</v>
      </c>
    </row>
    <row r="65" spans="2:5" ht="15">
      <c r="B65" s="94" t="s">
        <v>65</v>
      </c>
      <c r="C65" s="95">
        <v>253991000</v>
      </c>
      <c r="D65" s="15">
        <v>-10000000</v>
      </c>
      <c r="E65" s="96">
        <f t="shared" si="0"/>
        <v>243991000</v>
      </c>
    </row>
    <row r="66" spans="2:5" ht="15">
      <c r="B66" s="94" t="s">
        <v>66</v>
      </c>
      <c r="C66" s="95">
        <v>827000</v>
      </c>
      <c r="D66" s="15">
        <v>4173800</v>
      </c>
      <c r="E66" s="96">
        <f t="shared" si="0"/>
        <v>5000800</v>
      </c>
    </row>
    <row r="67" spans="2:5" ht="15">
      <c r="B67" s="94" t="s">
        <v>67</v>
      </c>
      <c r="C67" s="95">
        <v>576000</v>
      </c>
      <c r="D67" s="15">
        <f>116750+353250</f>
        <v>470000</v>
      </c>
      <c r="E67" s="96">
        <f t="shared" si="0"/>
        <v>1046000</v>
      </c>
    </row>
    <row r="68" spans="2:5" ht="15">
      <c r="B68" s="94" t="s">
        <v>68</v>
      </c>
      <c r="C68" s="95">
        <v>24000</v>
      </c>
      <c r="D68" s="15">
        <v>47500</v>
      </c>
      <c r="E68" s="96">
        <f t="shared" si="0"/>
        <v>71500</v>
      </c>
    </row>
    <row r="69" spans="2:5" ht="15">
      <c r="B69" s="94" t="s">
        <v>69</v>
      </c>
      <c r="C69" s="95">
        <v>687000</v>
      </c>
      <c r="D69" s="15">
        <v>-441800</v>
      </c>
      <c r="E69" s="96">
        <f t="shared" si="0"/>
        <v>245200</v>
      </c>
    </row>
    <row r="70" spans="2:5" ht="15">
      <c r="B70" s="94" t="s">
        <v>70</v>
      </c>
      <c r="C70" s="95">
        <v>2605000</v>
      </c>
      <c r="D70" s="15">
        <v>7231050</v>
      </c>
      <c r="E70" s="96">
        <f t="shared" si="0"/>
        <v>9836050</v>
      </c>
    </row>
    <row r="71" spans="2:5" ht="15">
      <c r="B71" s="94" t="s">
        <v>71</v>
      </c>
      <c r="C71" s="95">
        <v>1368000</v>
      </c>
      <c r="D71" s="15"/>
      <c r="E71" s="96">
        <f t="shared" si="0"/>
        <v>1368000</v>
      </c>
    </row>
    <row r="72" spans="2:5" ht="15">
      <c r="B72" s="94" t="s">
        <v>72</v>
      </c>
      <c r="C72" s="95">
        <v>1515000</v>
      </c>
      <c r="D72" s="15">
        <v>-812400</v>
      </c>
      <c r="E72" s="96">
        <f t="shared" si="0"/>
        <v>702600</v>
      </c>
    </row>
    <row r="73" spans="2:5" ht="15">
      <c r="B73" s="94" t="s">
        <v>73</v>
      </c>
      <c r="C73" s="95">
        <v>55000</v>
      </c>
      <c r="D73" s="15">
        <v>-9200</v>
      </c>
      <c r="E73" s="96">
        <f t="shared" si="0"/>
        <v>45800</v>
      </c>
    </row>
    <row r="74" spans="2:5" ht="15">
      <c r="B74" s="94" t="s">
        <v>74</v>
      </c>
      <c r="C74" s="95">
        <v>826000</v>
      </c>
      <c r="D74" s="15">
        <v>889000</v>
      </c>
      <c r="E74" s="96">
        <f t="shared" si="0"/>
        <v>1715000</v>
      </c>
    </row>
    <row r="75" spans="2:5" ht="15">
      <c r="B75" s="94" t="s">
        <v>75</v>
      </c>
      <c r="C75" s="95">
        <v>103000</v>
      </c>
      <c r="D75" s="15">
        <v>1526700</v>
      </c>
      <c r="E75" s="96">
        <f t="shared" si="0"/>
        <v>1629700</v>
      </c>
    </row>
    <row r="76" spans="2:5" ht="15">
      <c r="B76" s="94" t="s">
        <v>76</v>
      </c>
      <c r="C76" s="95">
        <v>302000</v>
      </c>
      <c r="D76" s="15">
        <v>98000</v>
      </c>
      <c r="E76" s="96">
        <f aca="true" t="shared" si="1" ref="E76:E139">+C76+D76</f>
        <v>400000</v>
      </c>
    </row>
    <row r="77" spans="2:5" ht="15">
      <c r="B77" s="94" t="s">
        <v>77</v>
      </c>
      <c r="C77" s="95">
        <v>4116000</v>
      </c>
      <c r="D77" s="15">
        <v>-4116000</v>
      </c>
      <c r="E77" s="96">
        <f t="shared" si="1"/>
        <v>0</v>
      </c>
    </row>
    <row r="78" spans="2:5" ht="15">
      <c r="B78" s="94" t="s">
        <v>78</v>
      </c>
      <c r="C78" s="95">
        <v>345000</v>
      </c>
      <c r="D78" s="15">
        <v>-330000</v>
      </c>
      <c r="E78" s="96">
        <f t="shared" si="1"/>
        <v>15000</v>
      </c>
    </row>
    <row r="79" spans="2:5" ht="15">
      <c r="B79" s="94" t="s">
        <v>79</v>
      </c>
      <c r="C79" s="95">
        <v>1014000</v>
      </c>
      <c r="D79" s="15">
        <v>536000</v>
      </c>
      <c r="E79" s="96">
        <f t="shared" si="1"/>
        <v>1550000</v>
      </c>
    </row>
    <row r="80" spans="2:5" ht="15">
      <c r="B80" s="94" t="s">
        <v>80</v>
      </c>
      <c r="C80" s="95">
        <v>403969000</v>
      </c>
      <c r="D80" s="15">
        <v>4116000</v>
      </c>
      <c r="E80" s="96">
        <f t="shared" si="1"/>
        <v>408085000</v>
      </c>
    </row>
    <row r="81" spans="2:5" ht="15">
      <c r="B81" s="94" t="s">
        <v>81</v>
      </c>
      <c r="C81" s="95">
        <v>13048000</v>
      </c>
      <c r="D81" s="15">
        <v>-640100</v>
      </c>
      <c r="E81" s="96">
        <f t="shared" si="1"/>
        <v>12407900</v>
      </c>
    </row>
    <row r="82" spans="2:5" ht="15">
      <c r="B82" s="94" t="s">
        <v>82</v>
      </c>
      <c r="C82" s="95">
        <v>3000000</v>
      </c>
      <c r="D82" s="15"/>
      <c r="E82" s="96">
        <f t="shared" si="1"/>
        <v>3000000</v>
      </c>
    </row>
    <row r="83" spans="2:5" ht="15">
      <c r="B83" s="94" t="s">
        <v>83</v>
      </c>
      <c r="C83" s="95">
        <v>3000000</v>
      </c>
      <c r="D83" s="15"/>
      <c r="E83" s="96">
        <f t="shared" si="1"/>
        <v>3000000</v>
      </c>
    </row>
    <row r="84" spans="2:5" ht="15">
      <c r="B84" s="94" t="s">
        <v>84</v>
      </c>
      <c r="C84" s="95">
        <v>100524000</v>
      </c>
      <c r="D84" s="15"/>
      <c r="E84" s="96">
        <f t="shared" si="1"/>
        <v>100524000</v>
      </c>
    </row>
    <row r="85" spans="2:5" ht="15">
      <c r="B85" s="94" t="s">
        <v>85</v>
      </c>
      <c r="C85" s="95">
        <v>383359000</v>
      </c>
      <c r="D85" s="15"/>
      <c r="E85" s="96">
        <f t="shared" si="1"/>
        <v>383359000</v>
      </c>
    </row>
    <row r="86" spans="2:5" ht="15">
      <c r="B86" s="94" t="s">
        <v>86</v>
      </c>
      <c r="C86" s="95">
        <v>700000</v>
      </c>
      <c r="D86" s="15"/>
      <c r="E86" s="96">
        <f t="shared" si="1"/>
        <v>700000</v>
      </c>
    </row>
    <row r="87" spans="2:5" ht="15">
      <c r="B87" s="94" t="s">
        <v>87</v>
      </c>
      <c r="C87" s="95">
        <v>2214000</v>
      </c>
      <c r="D87" s="15"/>
      <c r="E87" s="96">
        <f t="shared" si="1"/>
        <v>2214000</v>
      </c>
    </row>
    <row r="88" spans="2:5" ht="15">
      <c r="B88" s="94" t="s">
        <v>88</v>
      </c>
      <c r="C88" s="95">
        <v>400000</v>
      </c>
      <c r="D88" s="15"/>
      <c r="E88" s="96">
        <f t="shared" si="1"/>
        <v>400000</v>
      </c>
    </row>
    <row r="89" spans="2:5" ht="15">
      <c r="B89" s="94" t="s">
        <v>89</v>
      </c>
      <c r="C89" s="95">
        <v>3600000</v>
      </c>
      <c r="D89" s="15"/>
      <c r="E89" s="96">
        <f t="shared" si="1"/>
        <v>3600000</v>
      </c>
    </row>
    <row r="90" spans="2:5" ht="15">
      <c r="B90" s="94" t="s">
        <v>90</v>
      </c>
      <c r="C90" s="95">
        <v>360005000</v>
      </c>
      <c r="D90" s="15"/>
      <c r="E90" s="96">
        <f t="shared" si="1"/>
        <v>360005000</v>
      </c>
    </row>
    <row r="91" spans="2:5" ht="15">
      <c r="B91" s="94" t="s">
        <v>91</v>
      </c>
      <c r="C91" s="95">
        <v>16279200</v>
      </c>
      <c r="D91" s="15"/>
      <c r="E91" s="96">
        <f t="shared" si="1"/>
        <v>16279200</v>
      </c>
    </row>
    <row r="92" spans="2:5" ht="15">
      <c r="B92" s="94" t="s">
        <v>92</v>
      </c>
      <c r="C92" s="95">
        <v>25276000</v>
      </c>
      <c r="D92" s="15">
        <v>12771000</v>
      </c>
      <c r="E92" s="96">
        <f t="shared" si="1"/>
        <v>38047000</v>
      </c>
    </row>
    <row r="93" spans="2:5" ht="15">
      <c r="B93" s="94" t="s">
        <v>93</v>
      </c>
      <c r="C93" s="95">
        <v>1432435528</v>
      </c>
      <c r="D93" s="15"/>
      <c r="E93" s="96">
        <f t="shared" si="1"/>
        <v>1432435528</v>
      </c>
    </row>
    <row r="94" spans="2:5" ht="15">
      <c r="B94" s="94" t="s">
        <v>94</v>
      </c>
      <c r="C94" s="95">
        <v>1550714852</v>
      </c>
      <c r="D94" s="15"/>
      <c r="E94" s="96">
        <f t="shared" si="1"/>
        <v>1550714852</v>
      </c>
    </row>
    <row r="95" spans="2:5" ht="15">
      <c r="B95" s="94" t="s">
        <v>95</v>
      </c>
      <c r="C95" s="95">
        <v>11037000</v>
      </c>
      <c r="D95" s="15"/>
      <c r="E95" s="96">
        <f t="shared" si="1"/>
        <v>11037000</v>
      </c>
    </row>
    <row r="96" spans="2:5" ht="15">
      <c r="B96" s="94" t="s">
        <v>96</v>
      </c>
      <c r="C96" s="95">
        <v>160000000</v>
      </c>
      <c r="D96" s="15"/>
      <c r="E96" s="96">
        <f t="shared" si="1"/>
        <v>160000000</v>
      </c>
    </row>
    <row r="97" spans="2:5" ht="15">
      <c r="B97" s="94" t="s">
        <v>97</v>
      </c>
      <c r="C97" s="95">
        <v>26531000</v>
      </c>
      <c r="D97" s="15"/>
      <c r="E97" s="96">
        <f t="shared" si="1"/>
        <v>26531000</v>
      </c>
    </row>
    <row r="98" spans="2:5" ht="15">
      <c r="B98" s="94" t="s">
        <v>98</v>
      </c>
      <c r="C98" s="95">
        <v>20000000</v>
      </c>
      <c r="D98" s="15"/>
      <c r="E98" s="96">
        <f t="shared" si="1"/>
        <v>20000000</v>
      </c>
    </row>
    <row r="99" spans="2:5" ht="15">
      <c r="B99" s="94" t="s">
        <v>99</v>
      </c>
      <c r="C99" s="95">
        <v>97953000</v>
      </c>
      <c r="D99" s="15"/>
      <c r="E99" s="96">
        <f t="shared" si="1"/>
        <v>97953000</v>
      </c>
    </row>
    <row r="100" spans="2:5" ht="15">
      <c r="B100" s="94" t="s">
        <v>100</v>
      </c>
      <c r="C100" s="95">
        <v>360000000</v>
      </c>
      <c r="D100" s="15"/>
      <c r="E100" s="96">
        <f t="shared" si="1"/>
        <v>360000000</v>
      </c>
    </row>
    <row r="101" spans="2:5" ht="15">
      <c r="B101" s="94" t="s">
        <v>101</v>
      </c>
      <c r="C101" s="95">
        <v>93800000</v>
      </c>
      <c r="D101" s="15"/>
      <c r="E101" s="96">
        <f t="shared" si="1"/>
        <v>93800000</v>
      </c>
    </row>
    <row r="102" spans="2:5" ht="15">
      <c r="B102" s="94" t="s">
        <v>102</v>
      </c>
      <c r="C102" s="95">
        <v>378550000</v>
      </c>
      <c r="D102" s="15"/>
      <c r="E102" s="96">
        <f t="shared" si="1"/>
        <v>378550000</v>
      </c>
    </row>
    <row r="103" spans="2:5" ht="15">
      <c r="B103" s="94" t="s">
        <v>103</v>
      </c>
      <c r="C103" s="95">
        <v>2500000</v>
      </c>
      <c r="D103" s="15"/>
      <c r="E103" s="96">
        <f t="shared" si="1"/>
        <v>2500000</v>
      </c>
    </row>
    <row r="104" spans="2:5" ht="15">
      <c r="B104" s="94" t="s">
        <v>104</v>
      </c>
      <c r="C104" s="95">
        <v>5760000</v>
      </c>
      <c r="D104" s="15"/>
      <c r="E104" s="96">
        <f t="shared" si="1"/>
        <v>5760000</v>
      </c>
    </row>
    <row r="105" spans="2:5" ht="15">
      <c r="B105" s="94" t="s">
        <v>105</v>
      </c>
      <c r="C105" s="95">
        <v>3037371329</v>
      </c>
      <c r="D105" s="15"/>
      <c r="E105" s="96">
        <f t="shared" si="1"/>
        <v>3037371329</v>
      </c>
    </row>
    <row r="106" spans="2:5" ht="15">
      <c r="B106" s="94" t="s">
        <v>106</v>
      </c>
      <c r="C106" s="95">
        <v>2569211091</v>
      </c>
      <c r="D106" s="15"/>
      <c r="E106" s="96">
        <f t="shared" si="1"/>
        <v>2569211091</v>
      </c>
    </row>
    <row r="107" spans="2:5" ht="15">
      <c r="B107" s="94" t="s">
        <v>107</v>
      </c>
      <c r="C107" s="95">
        <v>22355000</v>
      </c>
      <c r="D107" s="15"/>
      <c r="E107" s="96">
        <f t="shared" si="1"/>
        <v>22355000</v>
      </c>
    </row>
    <row r="108" spans="2:5" ht="15">
      <c r="B108" s="94" t="s">
        <v>108</v>
      </c>
      <c r="C108" s="95">
        <v>14678000</v>
      </c>
      <c r="D108" s="15"/>
      <c r="E108" s="96">
        <f t="shared" si="1"/>
        <v>14678000</v>
      </c>
    </row>
    <row r="109" spans="2:5" ht="15">
      <c r="B109" s="94" t="s">
        <v>109</v>
      </c>
      <c r="C109" s="95">
        <v>1771000000</v>
      </c>
      <c r="D109" s="15"/>
      <c r="E109" s="96">
        <f t="shared" si="1"/>
        <v>1771000000</v>
      </c>
    </row>
    <row r="110" spans="2:5" ht="15">
      <c r="B110" s="94" t="s">
        <v>110</v>
      </c>
      <c r="C110" s="95">
        <v>29900000</v>
      </c>
      <c r="D110" s="15"/>
      <c r="E110" s="96">
        <f t="shared" si="1"/>
        <v>29900000</v>
      </c>
    </row>
    <row r="111" spans="2:5" ht="15">
      <c r="B111" s="94" t="s">
        <v>111</v>
      </c>
      <c r="C111" s="95">
        <v>120000000</v>
      </c>
      <c r="D111" s="15"/>
      <c r="E111" s="96">
        <f t="shared" si="1"/>
        <v>120000000</v>
      </c>
    </row>
    <row r="112" spans="2:5" ht="15">
      <c r="B112" s="94" t="s">
        <v>112</v>
      </c>
      <c r="C112" s="95">
        <v>1503959000</v>
      </c>
      <c r="D112" s="15"/>
      <c r="E112" s="96">
        <f t="shared" si="1"/>
        <v>1503959000</v>
      </c>
    </row>
    <row r="113" spans="2:5" ht="15">
      <c r="B113" s="94" t="s">
        <v>113</v>
      </c>
      <c r="C113" s="95">
        <v>200000000</v>
      </c>
      <c r="D113" s="15"/>
      <c r="E113" s="96">
        <f t="shared" si="1"/>
        <v>200000000</v>
      </c>
    </row>
    <row r="114" spans="2:5" ht="15">
      <c r="B114" s="94" t="s">
        <v>114</v>
      </c>
      <c r="C114" s="95">
        <v>40654000</v>
      </c>
      <c r="D114" s="15"/>
      <c r="E114" s="96">
        <f t="shared" si="1"/>
        <v>40654000</v>
      </c>
    </row>
    <row r="115" spans="2:5" ht="15">
      <c r="B115" s="94" t="s">
        <v>115</v>
      </c>
      <c r="C115" s="95">
        <v>80000000</v>
      </c>
      <c r="D115" s="15"/>
      <c r="E115" s="96">
        <f t="shared" si="1"/>
        <v>80000000</v>
      </c>
    </row>
    <row r="116" spans="2:5" ht="15">
      <c r="B116" s="94" t="s">
        <v>116</v>
      </c>
      <c r="C116" s="95">
        <v>164691000</v>
      </c>
      <c r="D116" s="15"/>
      <c r="E116" s="96">
        <f t="shared" si="1"/>
        <v>164691000</v>
      </c>
    </row>
    <row r="117" spans="2:5" ht="15">
      <c r="B117" s="94" t="s">
        <v>117</v>
      </c>
      <c r="C117" s="95">
        <v>586500000</v>
      </c>
      <c r="D117" s="15">
        <v>-12771000</v>
      </c>
      <c r="E117" s="96">
        <f t="shared" si="1"/>
        <v>573729000</v>
      </c>
    </row>
    <row r="118" spans="2:5" ht="15">
      <c r="B118" s="94" t="s">
        <v>118</v>
      </c>
      <c r="C118" s="95">
        <v>349623000</v>
      </c>
      <c r="D118" s="15"/>
      <c r="E118" s="96">
        <f t="shared" si="1"/>
        <v>349623000</v>
      </c>
    </row>
    <row r="119" spans="2:5" ht="15">
      <c r="B119" s="94" t="s">
        <v>119</v>
      </c>
      <c r="C119" s="95">
        <v>348289000</v>
      </c>
      <c r="D119" s="15"/>
      <c r="E119" s="96">
        <f t="shared" si="1"/>
        <v>348289000</v>
      </c>
    </row>
    <row r="120" spans="2:5" ht="15">
      <c r="B120" s="94" t="s">
        <v>120</v>
      </c>
      <c r="C120" s="95">
        <v>432000000</v>
      </c>
      <c r="D120" s="15"/>
      <c r="E120" s="96">
        <f t="shared" si="1"/>
        <v>432000000</v>
      </c>
    </row>
    <row r="121" spans="2:5" ht="15">
      <c r="B121" s="94" t="s">
        <v>121</v>
      </c>
      <c r="C121" s="95">
        <v>608652000</v>
      </c>
      <c r="D121" s="15"/>
      <c r="E121" s="96">
        <f>+C121+D121</f>
        <v>608652000</v>
      </c>
    </row>
    <row r="122" spans="1:5" s="91" customFormat="1" ht="15">
      <c r="A122" s="91" t="s">
        <v>461</v>
      </c>
      <c r="B122" s="103" t="s">
        <v>122</v>
      </c>
      <c r="C122" s="98">
        <f>+C123+C125+C127+C132+C140+C145+C148+C156+C159+C163+C165+C167+C169+C171+C173+C175+C177+C182+C186+C192</f>
        <v>3104756381000</v>
      </c>
      <c r="D122" s="98">
        <f>+D123+D125+D127+D132+D140+D145+D148+D156+D159+D163+D165+D167+D169+D171+D173+D175+D177+D182+D186+D192</f>
        <v>0</v>
      </c>
      <c r="E122" s="98">
        <f>+E123+E125+E127+E132+E140+E145+E148+E156+E159+E163+E165+E167+E169+E171+E173+E175+E177+E182+E186+E192</f>
        <v>3104756381000</v>
      </c>
    </row>
    <row r="123" spans="1:5" s="91" customFormat="1" ht="15">
      <c r="A123" s="91" t="s">
        <v>461</v>
      </c>
      <c r="B123" s="105" t="s">
        <v>460</v>
      </c>
      <c r="C123" s="99">
        <f>+C124</f>
        <v>3236948000</v>
      </c>
      <c r="D123" s="99">
        <f>+D124</f>
        <v>0</v>
      </c>
      <c r="E123" s="99">
        <f>+E124</f>
        <v>3236948000</v>
      </c>
    </row>
    <row r="124" spans="1:5" ht="15">
      <c r="A124" s="102" t="s">
        <v>462</v>
      </c>
      <c r="B124" s="36" t="s">
        <v>146</v>
      </c>
      <c r="C124" s="100">
        <v>3236948000</v>
      </c>
      <c r="D124" s="100">
        <v>0</v>
      </c>
      <c r="E124" s="96">
        <f>+C124+D124</f>
        <v>3236948000</v>
      </c>
    </row>
    <row r="125" spans="1:5" s="107" customFormat="1" ht="30">
      <c r="A125" s="107" t="s">
        <v>461</v>
      </c>
      <c r="B125" s="105" t="s">
        <v>463</v>
      </c>
      <c r="C125" s="106">
        <f>+C126</f>
        <v>3005682362</v>
      </c>
      <c r="D125" s="106">
        <f>+D126</f>
        <v>0</v>
      </c>
      <c r="E125" s="106">
        <f>+E126</f>
        <v>3005682362</v>
      </c>
    </row>
    <row r="126" spans="1:5" ht="15">
      <c r="A126" s="91" t="s">
        <v>462</v>
      </c>
      <c r="B126" s="36" t="s">
        <v>144</v>
      </c>
      <c r="C126" s="100">
        <v>3005682362</v>
      </c>
      <c r="D126" s="100">
        <v>0</v>
      </c>
      <c r="E126" s="96">
        <f>+C126+D126</f>
        <v>3005682362</v>
      </c>
    </row>
    <row r="127" spans="1:5" s="107" customFormat="1" ht="45">
      <c r="A127" s="107" t="s">
        <v>461</v>
      </c>
      <c r="B127" s="105" t="s">
        <v>464</v>
      </c>
      <c r="C127" s="106">
        <f>SUM(C128:C131)</f>
        <v>42238690000</v>
      </c>
      <c r="D127" s="106">
        <f>SUM(D128:D131)</f>
        <v>0</v>
      </c>
      <c r="E127" s="106">
        <f>SUM(E128:E131)</f>
        <v>42238690000</v>
      </c>
    </row>
    <row r="128" spans="1:5" ht="15">
      <c r="A128" s="91" t="s">
        <v>462</v>
      </c>
      <c r="B128" s="36" t="s">
        <v>125</v>
      </c>
      <c r="C128" s="100">
        <v>15496912000</v>
      </c>
      <c r="D128" s="100">
        <v>0</v>
      </c>
      <c r="E128" s="96">
        <f t="shared" si="1"/>
        <v>15496912000</v>
      </c>
    </row>
    <row r="129" spans="1:5" ht="15">
      <c r="A129" s="91" t="s">
        <v>462</v>
      </c>
      <c r="B129" s="36" t="s">
        <v>130</v>
      </c>
      <c r="C129" s="100">
        <v>1316776000</v>
      </c>
      <c r="D129" s="100">
        <v>0</v>
      </c>
      <c r="E129" s="96">
        <f t="shared" si="1"/>
        <v>1316776000</v>
      </c>
    </row>
    <row r="130" spans="1:5" ht="15">
      <c r="A130" s="91" t="s">
        <v>462</v>
      </c>
      <c r="B130" s="36" t="s">
        <v>135</v>
      </c>
      <c r="C130" s="100">
        <v>20721296000</v>
      </c>
      <c r="D130" s="100">
        <v>0</v>
      </c>
      <c r="E130" s="96">
        <f t="shared" si="1"/>
        <v>20721296000</v>
      </c>
    </row>
    <row r="131" spans="1:5" ht="15">
      <c r="A131" s="91" t="s">
        <v>462</v>
      </c>
      <c r="B131" s="36" t="s">
        <v>144</v>
      </c>
      <c r="C131" s="100">
        <v>4703706000</v>
      </c>
      <c r="D131" s="100">
        <v>0</v>
      </c>
      <c r="E131" s="96">
        <f t="shared" si="1"/>
        <v>4703706000</v>
      </c>
    </row>
    <row r="132" spans="1:5" s="107" customFormat="1" ht="30">
      <c r="A132" s="107" t="s">
        <v>461</v>
      </c>
      <c r="B132" s="105" t="s">
        <v>465</v>
      </c>
      <c r="C132" s="106">
        <f>SUM(C133:C139)</f>
        <v>485185936000</v>
      </c>
      <c r="D132" s="106">
        <f>SUM(D133:D139)</f>
        <v>0</v>
      </c>
      <c r="E132" s="106">
        <f>SUM(E133:E139)</f>
        <v>485185936000</v>
      </c>
    </row>
    <row r="133" spans="1:5" ht="15">
      <c r="A133" s="91" t="s">
        <v>462</v>
      </c>
      <c r="B133" s="36" t="s">
        <v>123</v>
      </c>
      <c r="C133" s="100">
        <v>334016613969</v>
      </c>
      <c r="D133" s="100">
        <v>0</v>
      </c>
      <c r="E133" s="96">
        <f t="shared" si="1"/>
        <v>334016613969</v>
      </c>
    </row>
    <row r="134" spans="1:5" ht="15">
      <c r="A134" s="91" t="s">
        <v>462</v>
      </c>
      <c r="B134" s="36" t="s">
        <v>124</v>
      </c>
      <c r="C134" s="100">
        <v>2867127800</v>
      </c>
      <c r="D134" s="100">
        <v>0</v>
      </c>
      <c r="E134" s="96">
        <f t="shared" si="1"/>
        <v>2867127800</v>
      </c>
    </row>
    <row r="135" spans="1:5" ht="15">
      <c r="A135" s="91" t="s">
        <v>462</v>
      </c>
      <c r="B135" s="36" t="s">
        <v>126</v>
      </c>
      <c r="C135" s="100">
        <v>136477765058</v>
      </c>
      <c r="D135" s="100">
        <v>0</v>
      </c>
      <c r="E135" s="96">
        <f t="shared" si="1"/>
        <v>136477765058</v>
      </c>
    </row>
    <row r="136" spans="1:5" ht="15">
      <c r="A136" s="91" t="s">
        <v>462</v>
      </c>
      <c r="B136" s="36" t="s">
        <v>127</v>
      </c>
      <c r="C136" s="100">
        <v>200000000</v>
      </c>
      <c r="D136" s="100">
        <v>0</v>
      </c>
      <c r="E136" s="96">
        <f t="shared" si="1"/>
        <v>200000000</v>
      </c>
    </row>
    <row r="137" spans="1:5" ht="15">
      <c r="A137" s="91" t="s">
        <v>462</v>
      </c>
      <c r="B137" s="36" t="s">
        <v>129</v>
      </c>
      <c r="C137" s="100">
        <v>2140786000</v>
      </c>
      <c r="D137" s="100">
        <v>0</v>
      </c>
      <c r="E137" s="96">
        <f t="shared" si="1"/>
        <v>2140786000</v>
      </c>
    </row>
    <row r="138" spans="1:5" ht="15">
      <c r="A138" s="91" t="s">
        <v>462</v>
      </c>
      <c r="B138" s="36" t="s">
        <v>137</v>
      </c>
      <c r="C138" s="100">
        <v>6810069173</v>
      </c>
      <c r="D138" s="100">
        <v>0</v>
      </c>
      <c r="E138" s="96">
        <f t="shared" si="1"/>
        <v>6810069173</v>
      </c>
    </row>
    <row r="139" spans="1:5" ht="15">
      <c r="A139" s="91" t="s">
        <v>462</v>
      </c>
      <c r="B139" s="36" t="s">
        <v>144</v>
      </c>
      <c r="C139" s="100">
        <v>2673574000</v>
      </c>
      <c r="D139" s="100">
        <v>0</v>
      </c>
      <c r="E139" s="96">
        <f t="shared" si="1"/>
        <v>2673574000</v>
      </c>
    </row>
    <row r="140" spans="1:5" s="107" customFormat="1" ht="30">
      <c r="A140" s="107" t="s">
        <v>461</v>
      </c>
      <c r="B140" s="105" t="s">
        <v>466</v>
      </c>
      <c r="C140" s="106">
        <f>SUM(C141:C144)</f>
        <v>1982033392638</v>
      </c>
      <c r="D140" s="106">
        <f>SUM(D141:D144)</f>
        <v>0</v>
      </c>
      <c r="E140" s="106">
        <f>SUM(E141:E144)</f>
        <v>1982033392638</v>
      </c>
    </row>
    <row r="141" spans="1:5" ht="15">
      <c r="A141" s="91" t="s">
        <v>462</v>
      </c>
      <c r="B141" s="36" t="s">
        <v>134</v>
      </c>
      <c r="C141" s="100">
        <v>7419008000</v>
      </c>
      <c r="D141" s="100">
        <v>0</v>
      </c>
      <c r="E141" s="96">
        <f aca="true" t="shared" si="2" ref="E141:E195">+C141+D141</f>
        <v>7419008000</v>
      </c>
    </row>
    <row r="142" spans="1:5" ht="15">
      <c r="A142" s="91" t="s">
        <v>462</v>
      </c>
      <c r="B142" s="36" t="s">
        <v>144</v>
      </c>
      <c r="C142" s="100">
        <v>1967195376638</v>
      </c>
      <c r="D142" s="100">
        <v>0</v>
      </c>
      <c r="E142" s="96">
        <f t="shared" si="2"/>
        <v>1967195376638</v>
      </c>
    </row>
    <row r="143" spans="1:5" ht="15">
      <c r="A143" s="91" t="s">
        <v>462</v>
      </c>
      <c r="B143" s="36" t="s">
        <v>147</v>
      </c>
      <c r="C143" s="100">
        <v>0</v>
      </c>
      <c r="D143" s="100">
        <v>0</v>
      </c>
      <c r="E143" s="96">
        <f t="shared" si="2"/>
        <v>0</v>
      </c>
    </row>
    <row r="144" spans="1:5" ht="15">
      <c r="A144" s="102" t="s">
        <v>462</v>
      </c>
      <c r="B144" s="36" t="s">
        <v>163</v>
      </c>
      <c r="C144" s="100">
        <v>7419008000</v>
      </c>
      <c r="D144" s="100">
        <v>0</v>
      </c>
      <c r="E144" s="96">
        <f t="shared" si="2"/>
        <v>7419008000</v>
      </c>
    </row>
    <row r="145" spans="1:5" s="107" customFormat="1" ht="30">
      <c r="A145" s="107" t="s">
        <v>461</v>
      </c>
      <c r="B145" s="105" t="s">
        <v>467</v>
      </c>
      <c r="C145" s="106">
        <f>SUM(C146:C147)</f>
        <v>72129791000</v>
      </c>
      <c r="D145" s="106">
        <f>SUM(D146:D147)</f>
        <v>0</v>
      </c>
      <c r="E145" s="106">
        <f>SUM(E146:E147)</f>
        <v>72129791000</v>
      </c>
    </row>
    <row r="146" spans="1:5" ht="15">
      <c r="A146" s="91" t="s">
        <v>462</v>
      </c>
      <c r="B146" s="36" t="s">
        <v>139</v>
      </c>
      <c r="C146" s="100">
        <v>549000000</v>
      </c>
      <c r="D146" s="100">
        <v>0</v>
      </c>
      <c r="E146" s="96">
        <f t="shared" si="2"/>
        <v>549000000</v>
      </c>
    </row>
    <row r="147" spans="1:5" ht="15">
      <c r="A147" s="91" t="s">
        <v>462</v>
      </c>
      <c r="B147" s="36" t="s">
        <v>144</v>
      </c>
      <c r="C147" s="100">
        <v>71580791000</v>
      </c>
      <c r="D147" s="100">
        <v>0</v>
      </c>
      <c r="E147" s="96">
        <f t="shared" si="2"/>
        <v>71580791000</v>
      </c>
    </row>
    <row r="148" spans="1:5" s="107" customFormat="1" ht="30">
      <c r="A148" s="107" t="s">
        <v>461</v>
      </c>
      <c r="B148" s="105" t="s">
        <v>468</v>
      </c>
      <c r="C148" s="106">
        <f>SUM(C149:C155)</f>
        <v>94870560000</v>
      </c>
      <c r="D148" s="106">
        <f>SUM(D149:D155)</f>
        <v>0</v>
      </c>
      <c r="E148" s="106">
        <f>SUM(E149:E155)</f>
        <v>94870560000</v>
      </c>
    </row>
    <row r="149" spans="1:5" ht="15">
      <c r="A149" s="91" t="s">
        <v>462</v>
      </c>
      <c r="B149" s="36" t="s">
        <v>127</v>
      </c>
      <c r="C149" s="100">
        <v>1230000000</v>
      </c>
      <c r="D149" s="100">
        <v>0</v>
      </c>
      <c r="E149" s="96">
        <f t="shared" si="2"/>
        <v>1230000000</v>
      </c>
    </row>
    <row r="150" spans="1:5" ht="15">
      <c r="A150" s="91" t="s">
        <v>462</v>
      </c>
      <c r="B150" s="36" t="s">
        <v>136</v>
      </c>
      <c r="C150" s="100">
        <v>18102727000</v>
      </c>
      <c r="D150" s="100">
        <v>0</v>
      </c>
      <c r="E150" s="96">
        <f t="shared" si="2"/>
        <v>18102727000</v>
      </c>
    </row>
    <row r="151" spans="1:5" ht="15">
      <c r="A151" s="91" t="s">
        <v>462</v>
      </c>
      <c r="B151" s="36" t="s">
        <v>139</v>
      </c>
      <c r="C151" s="100">
        <v>310998000</v>
      </c>
      <c r="D151" s="100">
        <v>0</v>
      </c>
      <c r="E151" s="96">
        <f t="shared" si="2"/>
        <v>310998000</v>
      </c>
    </row>
    <row r="152" spans="1:5" ht="15">
      <c r="A152" s="91" t="s">
        <v>462</v>
      </c>
      <c r="B152" s="36" t="s">
        <v>141</v>
      </c>
      <c r="C152" s="100">
        <v>40000000</v>
      </c>
      <c r="D152" s="100">
        <v>0</v>
      </c>
      <c r="E152" s="96">
        <f t="shared" si="2"/>
        <v>40000000</v>
      </c>
    </row>
    <row r="153" spans="1:5" ht="15">
      <c r="A153" s="91" t="s">
        <v>462</v>
      </c>
      <c r="B153" s="36" t="s">
        <v>142</v>
      </c>
      <c r="C153" s="100">
        <v>5513625000</v>
      </c>
      <c r="D153" s="100">
        <v>0</v>
      </c>
      <c r="E153" s="96">
        <f t="shared" si="2"/>
        <v>5513625000</v>
      </c>
    </row>
    <row r="154" spans="1:5" ht="15">
      <c r="A154" s="91" t="s">
        <v>462</v>
      </c>
      <c r="B154" s="36" t="s">
        <v>144</v>
      </c>
      <c r="C154" s="100">
        <v>14694808455</v>
      </c>
      <c r="D154" s="100">
        <v>0</v>
      </c>
      <c r="E154" s="96">
        <f t="shared" si="2"/>
        <v>14694808455</v>
      </c>
    </row>
    <row r="155" spans="1:5" ht="15">
      <c r="A155" s="91" t="s">
        <v>462</v>
      </c>
      <c r="B155" s="36" t="s">
        <v>145</v>
      </c>
      <c r="C155" s="100">
        <v>54978401545</v>
      </c>
      <c r="D155" s="100">
        <v>0</v>
      </c>
      <c r="E155" s="96">
        <f t="shared" si="2"/>
        <v>54978401545</v>
      </c>
    </row>
    <row r="156" spans="1:5" s="91" customFormat="1" ht="15">
      <c r="A156" s="91" t="s">
        <v>461</v>
      </c>
      <c r="B156" s="107" t="s">
        <v>469</v>
      </c>
      <c r="C156" s="99">
        <f>SUM(C157:C158)</f>
        <v>108901050000</v>
      </c>
      <c r="D156" s="99">
        <f>SUM(D157:D158)</f>
        <v>0</v>
      </c>
      <c r="E156" s="99">
        <f>SUM(E157:E158)</f>
        <v>108901050000</v>
      </c>
    </row>
    <row r="157" spans="1:5" ht="15">
      <c r="A157" s="91" t="s">
        <v>462</v>
      </c>
      <c r="B157" s="36" t="s">
        <v>139</v>
      </c>
      <c r="C157" s="100">
        <v>34628454</v>
      </c>
      <c r="D157" s="100">
        <v>0</v>
      </c>
      <c r="E157" s="96">
        <f t="shared" si="2"/>
        <v>34628454</v>
      </c>
    </row>
    <row r="158" spans="1:5" ht="15">
      <c r="A158" s="91" t="s">
        <v>462</v>
      </c>
      <c r="B158" s="36" t="s">
        <v>144</v>
      </c>
      <c r="C158" s="100">
        <v>108866421546</v>
      </c>
      <c r="D158" s="100">
        <v>0</v>
      </c>
      <c r="E158" s="96">
        <f t="shared" si="2"/>
        <v>108866421546</v>
      </c>
    </row>
    <row r="159" spans="1:5" s="91" customFormat="1" ht="15">
      <c r="A159" s="91" t="s">
        <v>461</v>
      </c>
      <c r="B159" s="107" t="s">
        <v>482</v>
      </c>
      <c r="C159" s="99">
        <f>SUM(C160:C162)</f>
        <v>168373891000</v>
      </c>
      <c r="D159" s="99">
        <f>SUM(D160:D162)</f>
        <v>0</v>
      </c>
      <c r="E159" s="99">
        <f>SUM(E160:E162)</f>
        <v>168373891000</v>
      </c>
    </row>
    <row r="160" spans="1:5" ht="15">
      <c r="A160" s="91" t="s">
        <v>462</v>
      </c>
      <c r="B160" s="36" t="s">
        <v>128</v>
      </c>
      <c r="C160" s="100">
        <v>1588636000</v>
      </c>
      <c r="D160" s="100">
        <v>0</v>
      </c>
      <c r="E160" s="96">
        <f t="shared" si="2"/>
        <v>1588636000</v>
      </c>
    </row>
    <row r="161" spans="1:5" ht="15">
      <c r="A161" s="91" t="s">
        <v>462</v>
      </c>
      <c r="B161" s="36" t="s">
        <v>131</v>
      </c>
      <c r="C161" s="100">
        <v>14273944000</v>
      </c>
      <c r="D161" s="100">
        <v>0</v>
      </c>
      <c r="E161" s="96">
        <f t="shared" si="2"/>
        <v>14273944000</v>
      </c>
    </row>
    <row r="162" spans="1:5" ht="15">
      <c r="A162" s="91" t="s">
        <v>462</v>
      </c>
      <c r="B162" s="36" t="s">
        <v>144</v>
      </c>
      <c r="C162" s="100">
        <v>152511311000</v>
      </c>
      <c r="D162" s="15"/>
      <c r="E162" s="96">
        <f t="shared" si="2"/>
        <v>152511311000</v>
      </c>
    </row>
    <row r="163" spans="1:5" s="91" customFormat="1" ht="15">
      <c r="A163" s="91" t="s">
        <v>461</v>
      </c>
      <c r="B163" s="107" t="s">
        <v>470</v>
      </c>
      <c r="C163" s="99">
        <f>+C164</f>
        <v>11542523000</v>
      </c>
      <c r="D163" s="99">
        <f>+D164</f>
        <v>0</v>
      </c>
      <c r="E163" s="99">
        <f>+E164</f>
        <v>11542523000</v>
      </c>
    </row>
    <row r="164" spans="1:5" ht="15">
      <c r="A164" s="91" t="s">
        <v>462</v>
      </c>
      <c r="B164" s="36" t="s">
        <v>144</v>
      </c>
      <c r="C164" s="100">
        <v>11542523000</v>
      </c>
      <c r="D164" s="100">
        <v>0</v>
      </c>
      <c r="E164" s="96">
        <f t="shared" si="2"/>
        <v>11542523000</v>
      </c>
    </row>
    <row r="165" spans="1:5" s="91" customFormat="1" ht="15">
      <c r="A165" s="91" t="s">
        <v>461</v>
      </c>
      <c r="B165" s="91" t="s">
        <v>471</v>
      </c>
      <c r="C165" s="99">
        <f>+C166</f>
        <v>15782051000</v>
      </c>
      <c r="D165" s="99">
        <f>+D166</f>
        <v>0</v>
      </c>
      <c r="E165" s="99">
        <f>+E166</f>
        <v>15782051000</v>
      </c>
    </row>
    <row r="166" spans="1:5" ht="15">
      <c r="A166" s="91" t="s">
        <v>462</v>
      </c>
      <c r="B166" s="36" t="s">
        <v>144</v>
      </c>
      <c r="C166" s="100">
        <v>15782051000</v>
      </c>
      <c r="D166" s="100">
        <v>0</v>
      </c>
      <c r="E166" s="96">
        <f t="shared" si="2"/>
        <v>15782051000</v>
      </c>
    </row>
    <row r="167" spans="1:5" s="107" customFormat="1" ht="30">
      <c r="A167" s="107" t="s">
        <v>461</v>
      </c>
      <c r="B167" s="105" t="s">
        <v>472</v>
      </c>
      <c r="C167" s="106">
        <f>+C168</f>
        <v>10492000000</v>
      </c>
      <c r="D167" s="106">
        <f>+D168</f>
        <v>0</v>
      </c>
      <c r="E167" s="106">
        <f>+E168</f>
        <v>10492000000</v>
      </c>
    </row>
    <row r="168" spans="1:5" ht="15">
      <c r="A168" s="91" t="s">
        <v>462</v>
      </c>
      <c r="B168" s="36" t="s">
        <v>144</v>
      </c>
      <c r="C168" s="100">
        <v>10492000000</v>
      </c>
      <c r="D168" s="100">
        <v>0</v>
      </c>
      <c r="E168" s="96">
        <f t="shared" si="2"/>
        <v>10492000000</v>
      </c>
    </row>
    <row r="169" spans="1:5" s="91" customFormat="1" ht="15">
      <c r="A169" s="91" t="s">
        <v>461</v>
      </c>
      <c r="B169" s="91" t="s">
        <v>473</v>
      </c>
      <c r="C169" s="99">
        <f>+C170</f>
        <v>26838590000</v>
      </c>
      <c r="D169" s="99">
        <f>+D170</f>
        <v>0</v>
      </c>
      <c r="E169" s="99">
        <f>+E170</f>
        <v>26838590000</v>
      </c>
    </row>
    <row r="170" spans="1:5" ht="15">
      <c r="A170" s="91" t="s">
        <v>462</v>
      </c>
      <c r="B170" s="36" t="s">
        <v>144</v>
      </c>
      <c r="C170" s="100">
        <v>26838590000</v>
      </c>
      <c r="D170" s="100">
        <v>0</v>
      </c>
      <c r="E170" s="96">
        <f t="shared" si="2"/>
        <v>26838590000</v>
      </c>
    </row>
    <row r="171" spans="1:5" s="107" customFormat="1" ht="45">
      <c r="A171" s="107" t="s">
        <v>461</v>
      </c>
      <c r="B171" s="105" t="s">
        <v>474</v>
      </c>
      <c r="C171" s="106">
        <f>+C172</f>
        <v>3146198000</v>
      </c>
      <c r="D171" s="106">
        <f>+D172</f>
        <v>0</v>
      </c>
      <c r="E171" s="106">
        <f>+E172</f>
        <v>3146198000</v>
      </c>
    </row>
    <row r="172" spans="1:5" ht="15">
      <c r="A172" s="91" t="s">
        <v>462</v>
      </c>
      <c r="B172" s="36" t="s">
        <v>144</v>
      </c>
      <c r="C172" s="100">
        <v>3146198000</v>
      </c>
      <c r="D172" s="100">
        <v>0</v>
      </c>
      <c r="E172" s="96">
        <f t="shared" si="2"/>
        <v>3146198000</v>
      </c>
    </row>
    <row r="173" spans="1:5" s="107" customFormat="1" ht="30">
      <c r="A173" s="107" t="s">
        <v>461</v>
      </c>
      <c r="B173" s="105" t="s">
        <v>475</v>
      </c>
      <c r="C173" s="106">
        <f>+C174</f>
        <v>3404816000</v>
      </c>
      <c r="D173" s="106">
        <f>+D174</f>
        <v>0</v>
      </c>
      <c r="E173" s="106">
        <f>+E174</f>
        <v>3404816000</v>
      </c>
    </row>
    <row r="174" spans="1:5" ht="15">
      <c r="A174" s="91" t="s">
        <v>462</v>
      </c>
      <c r="B174" s="36" t="s">
        <v>144</v>
      </c>
      <c r="C174" s="100">
        <v>3404816000</v>
      </c>
      <c r="D174" s="37"/>
      <c r="E174" s="96">
        <f t="shared" si="2"/>
        <v>3404816000</v>
      </c>
    </row>
    <row r="175" spans="1:5" s="107" customFormat="1" ht="30">
      <c r="A175" s="107" t="s">
        <v>461</v>
      </c>
      <c r="B175" s="105" t="s">
        <v>476</v>
      </c>
      <c r="C175" s="106">
        <f>+C176</f>
        <v>13502590000</v>
      </c>
      <c r="D175" s="106">
        <f>+D176</f>
        <v>0</v>
      </c>
      <c r="E175" s="106">
        <f>+E176</f>
        <v>13502590000</v>
      </c>
    </row>
    <row r="176" spans="1:5" ht="15">
      <c r="A176" s="91" t="s">
        <v>462</v>
      </c>
      <c r="B176" s="36" t="s">
        <v>144</v>
      </c>
      <c r="C176" s="100">
        <v>13502590000</v>
      </c>
      <c r="D176" s="100">
        <v>0</v>
      </c>
      <c r="E176" s="96">
        <f t="shared" si="2"/>
        <v>13502590000</v>
      </c>
    </row>
    <row r="177" spans="1:5" s="107" customFormat="1" ht="15">
      <c r="A177" s="107" t="s">
        <v>461</v>
      </c>
      <c r="B177" s="105" t="s">
        <v>477</v>
      </c>
      <c r="C177" s="106">
        <f>SUM(C178:C181)</f>
        <v>18973070000</v>
      </c>
      <c r="D177" s="106">
        <f>SUM(D178:D181)</f>
        <v>0</v>
      </c>
      <c r="E177" s="106">
        <f>SUM(E178:E181)</f>
        <v>18973070000</v>
      </c>
    </row>
    <row r="178" spans="1:5" ht="15">
      <c r="A178" s="91" t="s">
        <v>462</v>
      </c>
      <c r="B178" s="36" t="s">
        <v>125</v>
      </c>
      <c r="C178" s="100">
        <v>1335175000</v>
      </c>
      <c r="D178" s="100">
        <v>0</v>
      </c>
      <c r="E178" s="96">
        <f t="shared" si="2"/>
        <v>1335175000</v>
      </c>
    </row>
    <row r="179" spans="1:5" ht="15">
      <c r="A179" s="91" t="s">
        <v>462</v>
      </c>
      <c r="B179" s="36" t="s">
        <v>130</v>
      </c>
      <c r="C179" s="100">
        <v>103000000</v>
      </c>
      <c r="D179" s="100">
        <v>0</v>
      </c>
      <c r="E179" s="96">
        <f t="shared" si="2"/>
        <v>103000000</v>
      </c>
    </row>
    <row r="180" spans="1:5" ht="15">
      <c r="A180" s="91" t="s">
        <v>462</v>
      </c>
      <c r="B180" s="36" t="s">
        <v>135</v>
      </c>
      <c r="C180" s="100">
        <v>15006070000</v>
      </c>
      <c r="D180" s="100">
        <v>0</v>
      </c>
      <c r="E180" s="96">
        <f t="shared" si="2"/>
        <v>15006070000</v>
      </c>
    </row>
    <row r="181" spans="1:5" ht="15">
      <c r="A181" s="91" t="s">
        <v>462</v>
      </c>
      <c r="B181" s="36" t="s">
        <v>144</v>
      </c>
      <c r="C181" s="100">
        <v>2528825000</v>
      </c>
      <c r="D181" s="100">
        <v>0</v>
      </c>
      <c r="E181" s="96">
        <f t="shared" si="2"/>
        <v>2528825000</v>
      </c>
    </row>
    <row r="182" spans="1:5" s="107" customFormat="1" ht="30">
      <c r="A182" s="107" t="s">
        <v>461</v>
      </c>
      <c r="B182" s="105" t="s">
        <v>478</v>
      </c>
      <c r="C182" s="106">
        <f>SUM(C183:C185)</f>
        <v>17686142000</v>
      </c>
      <c r="D182" s="106">
        <f>SUM(D183:D185)</f>
        <v>0</v>
      </c>
      <c r="E182" s="106">
        <f>SUM(E183:E185)</f>
        <v>17686142000</v>
      </c>
    </row>
    <row r="183" spans="1:5" ht="15">
      <c r="A183" s="91" t="s">
        <v>462</v>
      </c>
      <c r="B183" s="36" t="s">
        <v>132</v>
      </c>
      <c r="C183" s="100">
        <v>1528961000</v>
      </c>
      <c r="D183" s="100">
        <v>0</v>
      </c>
      <c r="E183" s="96">
        <f t="shared" si="2"/>
        <v>1528961000</v>
      </c>
    </row>
    <row r="184" spans="1:5" ht="15">
      <c r="A184" s="91" t="s">
        <v>462</v>
      </c>
      <c r="B184" s="36" t="s">
        <v>142</v>
      </c>
      <c r="C184" s="100">
        <v>221280000</v>
      </c>
      <c r="D184" s="100">
        <v>0</v>
      </c>
      <c r="E184" s="96">
        <f t="shared" si="2"/>
        <v>221280000</v>
      </c>
    </row>
    <row r="185" spans="1:5" ht="15">
      <c r="A185" s="91" t="s">
        <v>462</v>
      </c>
      <c r="B185" s="36" t="s">
        <v>144</v>
      </c>
      <c r="C185" s="100">
        <v>15935901000</v>
      </c>
      <c r="D185" s="100">
        <v>0</v>
      </c>
      <c r="E185" s="96">
        <f t="shared" si="2"/>
        <v>15935901000</v>
      </c>
    </row>
    <row r="186" spans="1:5" s="107" customFormat="1" ht="30">
      <c r="A186" s="107" t="s">
        <v>461</v>
      </c>
      <c r="B186" s="105" t="s">
        <v>479</v>
      </c>
      <c r="C186" s="106">
        <f>SUM(C187:C191)</f>
        <v>18149000000</v>
      </c>
      <c r="D186" s="106">
        <f>SUM(D187:D191)</f>
        <v>0</v>
      </c>
      <c r="E186" s="106">
        <f>SUM(E187:E191)</f>
        <v>18149000000</v>
      </c>
    </row>
    <row r="187" spans="1:5" ht="15">
      <c r="A187" s="91" t="s">
        <v>462</v>
      </c>
      <c r="B187" s="36" t="s">
        <v>133</v>
      </c>
      <c r="C187" s="100">
        <v>5653264</v>
      </c>
      <c r="D187" s="100">
        <v>0</v>
      </c>
      <c r="E187" s="96">
        <f t="shared" si="2"/>
        <v>5653264</v>
      </c>
    </row>
    <row r="188" spans="1:5" ht="15">
      <c r="A188" s="91" t="s">
        <v>462</v>
      </c>
      <c r="B188" s="36" t="s">
        <v>138</v>
      </c>
      <c r="C188" s="100">
        <v>30000000</v>
      </c>
      <c r="D188" s="100">
        <v>0</v>
      </c>
      <c r="E188" s="96">
        <f t="shared" si="2"/>
        <v>30000000</v>
      </c>
    </row>
    <row r="189" spans="1:5" ht="15">
      <c r="A189" s="91" t="s">
        <v>462</v>
      </c>
      <c r="B189" s="36" t="s">
        <v>141</v>
      </c>
      <c r="C189" s="100">
        <v>598110000</v>
      </c>
      <c r="D189" s="100">
        <v>0</v>
      </c>
      <c r="E189" s="96">
        <f t="shared" si="2"/>
        <v>598110000</v>
      </c>
    </row>
    <row r="190" spans="1:5" ht="15">
      <c r="A190" s="91" t="s">
        <v>462</v>
      </c>
      <c r="B190" s="36" t="s">
        <v>143</v>
      </c>
      <c r="C190" s="100">
        <v>1562800000</v>
      </c>
      <c r="D190" s="100">
        <v>0</v>
      </c>
      <c r="E190" s="96">
        <f t="shared" si="2"/>
        <v>1562800000</v>
      </c>
    </row>
    <row r="191" spans="1:5" ht="15">
      <c r="A191" s="91" t="s">
        <v>462</v>
      </c>
      <c r="B191" s="36" t="s">
        <v>144</v>
      </c>
      <c r="C191" s="100">
        <v>15952436736</v>
      </c>
      <c r="D191" s="100">
        <v>0</v>
      </c>
      <c r="E191" s="96">
        <f t="shared" si="2"/>
        <v>15952436736</v>
      </c>
    </row>
    <row r="192" spans="1:5" s="107" customFormat="1" ht="30">
      <c r="A192" s="107" t="s">
        <v>461</v>
      </c>
      <c r="B192" s="105" t="s">
        <v>480</v>
      </c>
      <c r="C192" s="106">
        <f>SUM(C193:C195)</f>
        <v>5263460000</v>
      </c>
      <c r="D192" s="106">
        <f>SUM(D193:D195)</f>
        <v>0</v>
      </c>
      <c r="E192" s="106">
        <f>SUM(E193:E195)</f>
        <v>5263460000</v>
      </c>
    </row>
    <row r="193" spans="1:5" ht="15">
      <c r="A193" s="91" t="s">
        <v>462</v>
      </c>
      <c r="B193" s="36" t="s">
        <v>140</v>
      </c>
      <c r="C193" s="100">
        <v>510743000</v>
      </c>
      <c r="D193" s="100">
        <v>0</v>
      </c>
      <c r="E193" s="96">
        <f t="shared" si="2"/>
        <v>510743000</v>
      </c>
    </row>
    <row r="194" spans="1:5" ht="15">
      <c r="A194" s="91" t="s">
        <v>462</v>
      </c>
      <c r="B194" s="36" t="s">
        <v>141</v>
      </c>
      <c r="C194" s="100">
        <v>543822000</v>
      </c>
      <c r="D194" s="100">
        <v>0</v>
      </c>
      <c r="E194" s="96">
        <f t="shared" si="2"/>
        <v>543822000</v>
      </c>
    </row>
    <row r="195" spans="1:5" ht="15">
      <c r="A195" s="91" t="s">
        <v>462</v>
      </c>
      <c r="B195" s="36" t="s">
        <v>144</v>
      </c>
      <c r="C195" s="100">
        <v>4208895000</v>
      </c>
      <c r="D195" s="100">
        <v>0</v>
      </c>
      <c r="E195" s="96">
        <f t="shared" si="2"/>
        <v>4208895000</v>
      </c>
    </row>
    <row r="197" spans="2:5" ht="55.5" customHeight="1">
      <c r="B197" s="182"/>
      <c r="C197" s="182"/>
      <c r="D197" s="182"/>
      <c r="E197" s="182"/>
    </row>
  </sheetData>
  <sheetProtection/>
  <mergeCells count="4">
    <mergeCell ref="B1:E1"/>
    <mergeCell ref="B2:E2"/>
    <mergeCell ref="B3:E3"/>
    <mergeCell ref="B197:E197"/>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F199"/>
  <sheetViews>
    <sheetView showGridLines="0" zoomScalePageLayoutView="0" workbookViewId="0" topLeftCell="A138">
      <selection activeCell="E171" sqref="E171:E172"/>
    </sheetView>
  </sheetViews>
  <sheetFormatPr defaultColWidth="11.421875" defaultRowHeight="15"/>
  <cols>
    <col min="1" max="1" width="4.28125" style="102" bestFit="1" customWidth="1"/>
    <col min="2" max="2" width="71.140625" style="36" bestFit="1" customWidth="1"/>
    <col min="3" max="3" width="20.421875" style="100" bestFit="1" customWidth="1"/>
    <col min="4" max="4" width="16.8515625" style="101" customWidth="1"/>
    <col min="5" max="5" width="20.421875" style="101" bestFit="1" customWidth="1"/>
    <col min="6" max="16384" width="11.421875" style="36" customWidth="1"/>
  </cols>
  <sheetData>
    <row r="1" spans="2:5" s="91" customFormat="1" ht="30" customHeight="1">
      <c r="B1" s="183" t="s">
        <v>7</v>
      </c>
      <c r="C1" s="183"/>
      <c r="D1" s="183"/>
      <c r="E1" s="183"/>
    </row>
    <row r="2" spans="2:5" s="91" customFormat="1" ht="26.25">
      <c r="B2" s="184" t="s">
        <v>6</v>
      </c>
      <c r="C2" s="184"/>
      <c r="D2" s="184"/>
      <c r="E2" s="184"/>
    </row>
    <row r="3" spans="2:5" s="91" customFormat="1" ht="26.25">
      <c r="B3" s="185" t="s">
        <v>599</v>
      </c>
      <c r="C3" s="185"/>
      <c r="D3" s="185"/>
      <c r="E3" s="185"/>
    </row>
    <row r="4" spans="2:5" ht="30" customHeight="1">
      <c r="B4" s="3" t="s">
        <v>0</v>
      </c>
      <c r="C4" s="17" t="s">
        <v>1</v>
      </c>
      <c r="D4" s="4" t="s">
        <v>2</v>
      </c>
      <c r="E4" s="4" t="s">
        <v>3</v>
      </c>
    </row>
    <row r="5" spans="2:5" ht="15">
      <c r="B5" s="92" t="s">
        <v>4</v>
      </c>
      <c r="C5" s="93">
        <f>+C6</f>
        <v>3127773051000</v>
      </c>
      <c r="D5" s="93">
        <f>+D6</f>
        <v>238775100000</v>
      </c>
      <c r="E5" s="93">
        <f>+E6</f>
        <v>3366548151000</v>
      </c>
    </row>
    <row r="6" spans="2:5" ht="15">
      <c r="B6" s="92" t="s">
        <v>5</v>
      </c>
      <c r="C6" s="93">
        <f>+C7+C122</f>
        <v>3127773051000</v>
      </c>
      <c r="D6" s="93">
        <f>+D7+D122</f>
        <v>238775100000</v>
      </c>
      <c r="E6" s="93">
        <f>+E7+E122</f>
        <v>3366548151000</v>
      </c>
    </row>
    <row r="7" spans="2:5" s="91" customFormat="1" ht="15">
      <c r="B7" s="92" t="s">
        <v>10</v>
      </c>
      <c r="C7" s="93">
        <f>SUM(C8:C121)</f>
        <v>23016670000</v>
      </c>
      <c r="D7" s="93">
        <f>SUM(D8:D121)</f>
        <v>0</v>
      </c>
      <c r="E7" s="93">
        <f>SUM(E8:E121)</f>
        <v>23016670000</v>
      </c>
    </row>
    <row r="8" spans="2:5" ht="15">
      <c r="B8" s="94" t="s">
        <v>11</v>
      </c>
      <c r="C8" s="95">
        <v>2617517000</v>
      </c>
      <c r="D8" s="15"/>
      <c r="E8" s="96">
        <f>+C8+D8</f>
        <v>2617517000</v>
      </c>
    </row>
    <row r="9" spans="2:5" ht="15">
      <c r="B9" s="94" t="s">
        <v>12</v>
      </c>
      <c r="C9" s="95">
        <v>1485000000</v>
      </c>
      <c r="D9" s="15"/>
      <c r="E9" s="96">
        <f aca="true" t="shared" si="0" ref="E9:E75">+C9+D9</f>
        <v>1485000000</v>
      </c>
    </row>
    <row r="10" spans="2:5" ht="15">
      <c r="B10" s="94" t="s">
        <v>13</v>
      </c>
      <c r="C10" s="95">
        <v>1266000</v>
      </c>
      <c r="D10" s="15"/>
      <c r="E10" s="96">
        <f t="shared" si="0"/>
        <v>1266000</v>
      </c>
    </row>
    <row r="11" spans="2:5" ht="15">
      <c r="B11" s="94" t="s">
        <v>14</v>
      </c>
      <c r="C11" s="95">
        <v>10055000</v>
      </c>
      <c r="D11" s="15"/>
      <c r="E11" s="96">
        <f t="shared" si="0"/>
        <v>10055000</v>
      </c>
    </row>
    <row r="12" spans="2:5" ht="15">
      <c r="B12" s="94" t="s">
        <v>15</v>
      </c>
      <c r="C12" s="95">
        <v>26877900</v>
      </c>
      <c r="D12" s="15">
        <v>0</v>
      </c>
      <c r="E12" s="96">
        <f t="shared" si="0"/>
        <v>26877900</v>
      </c>
    </row>
    <row r="13" spans="2:5" ht="15">
      <c r="B13" s="94" t="s">
        <v>16</v>
      </c>
      <c r="C13" s="95">
        <v>1000000</v>
      </c>
      <c r="D13" s="15"/>
      <c r="E13" s="96">
        <f t="shared" si="0"/>
        <v>1000000</v>
      </c>
    </row>
    <row r="14" spans="2:5" ht="15">
      <c r="B14" s="94" t="s">
        <v>17</v>
      </c>
      <c r="C14" s="95">
        <v>93503600</v>
      </c>
      <c r="D14" s="15">
        <v>0</v>
      </c>
      <c r="E14" s="96">
        <f t="shared" si="0"/>
        <v>93503600</v>
      </c>
    </row>
    <row r="15" spans="2:5" ht="15">
      <c r="B15" s="94" t="s">
        <v>18</v>
      </c>
      <c r="C15" s="95">
        <v>44026000</v>
      </c>
      <c r="D15" s="15"/>
      <c r="E15" s="96">
        <f t="shared" si="0"/>
        <v>44026000</v>
      </c>
    </row>
    <row r="16" spans="2:5" ht="15">
      <c r="B16" s="94" t="s">
        <v>19</v>
      </c>
      <c r="C16" s="95">
        <v>103500</v>
      </c>
      <c r="D16" s="15">
        <v>0</v>
      </c>
      <c r="E16" s="96">
        <f t="shared" si="0"/>
        <v>103500</v>
      </c>
    </row>
    <row r="17" spans="2:5" ht="15">
      <c r="B17" s="94" t="s">
        <v>20</v>
      </c>
      <c r="C17" s="95">
        <v>114000</v>
      </c>
      <c r="D17" s="15"/>
      <c r="E17" s="96">
        <f t="shared" si="0"/>
        <v>114000</v>
      </c>
    </row>
    <row r="18" spans="2:5" ht="15">
      <c r="B18" s="94" t="s">
        <v>21</v>
      </c>
      <c r="C18" s="95">
        <v>479000</v>
      </c>
      <c r="D18" s="15"/>
      <c r="E18" s="96">
        <f t="shared" si="0"/>
        <v>479000</v>
      </c>
    </row>
    <row r="19" spans="2:5" ht="15">
      <c r="B19" s="94" t="s">
        <v>22</v>
      </c>
      <c r="C19" s="95">
        <v>81000</v>
      </c>
      <c r="D19" s="15"/>
      <c r="E19" s="96">
        <f t="shared" si="0"/>
        <v>81000</v>
      </c>
    </row>
    <row r="20" spans="2:5" ht="15">
      <c r="B20" s="94" t="s">
        <v>23</v>
      </c>
      <c r="C20" s="95">
        <v>785000</v>
      </c>
      <c r="D20" s="15"/>
      <c r="E20" s="96">
        <f t="shared" si="0"/>
        <v>785000</v>
      </c>
    </row>
    <row r="21" spans="2:5" ht="15">
      <c r="B21" s="94" t="s">
        <v>24</v>
      </c>
      <c r="C21" s="95">
        <v>396000</v>
      </c>
      <c r="D21" s="15"/>
      <c r="E21" s="96">
        <f t="shared" si="0"/>
        <v>396000</v>
      </c>
    </row>
    <row r="22" spans="2:5" ht="15">
      <c r="B22" s="94" t="s">
        <v>25</v>
      </c>
      <c r="C22" s="95">
        <v>1627000</v>
      </c>
      <c r="D22" s="15"/>
      <c r="E22" s="96">
        <f t="shared" si="0"/>
        <v>1627000</v>
      </c>
    </row>
    <row r="23" spans="2:5" ht="15">
      <c r="B23" s="94" t="s">
        <v>26</v>
      </c>
      <c r="C23" s="95">
        <v>864000</v>
      </c>
      <c r="D23" s="15"/>
      <c r="E23" s="96">
        <f t="shared" si="0"/>
        <v>864000</v>
      </c>
    </row>
    <row r="24" spans="2:5" ht="15">
      <c r="B24" s="94" t="s">
        <v>27</v>
      </c>
      <c r="C24" s="95">
        <v>630000</v>
      </c>
      <c r="D24" s="15"/>
      <c r="E24" s="96">
        <f t="shared" si="0"/>
        <v>630000</v>
      </c>
    </row>
    <row r="25" spans="2:5" ht="15">
      <c r="B25" s="94" t="s">
        <v>28</v>
      </c>
      <c r="C25" s="95">
        <v>247000</v>
      </c>
      <c r="D25" s="15"/>
      <c r="E25" s="96">
        <f t="shared" si="0"/>
        <v>247000</v>
      </c>
    </row>
    <row r="26" spans="2:5" ht="15">
      <c r="B26" s="97" t="s">
        <v>162</v>
      </c>
      <c r="C26" s="95">
        <v>5000000</v>
      </c>
      <c r="D26" s="15"/>
      <c r="E26" s="96">
        <f t="shared" si="0"/>
        <v>5000000</v>
      </c>
    </row>
    <row r="27" spans="2:5" ht="15">
      <c r="B27" s="94" t="s">
        <v>29</v>
      </c>
      <c r="C27" s="95">
        <v>8184000</v>
      </c>
      <c r="D27" s="15"/>
      <c r="E27" s="96">
        <f t="shared" si="0"/>
        <v>8184000</v>
      </c>
    </row>
    <row r="28" spans="2:5" ht="15">
      <c r="B28" s="94" t="s">
        <v>30</v>
      </c>
      <c r="C28" s="95">
        <v>4224000</v>
      </c>
      <c r="D28" s="15"/>
      <c r="E28" s="96">
        <f t="shared" si="0"/>
        <v>4224000</v>
      </c>
    </row>
    <row r="29" spans="2:5" ht="15">
      <c r="B29" s="94" t="s">
        <v>31</v>
      </c>
      <c r="C29" s="95">
        <v>10230000</v>
      </c>
      <c r="D29" s="15"/>
      <c r="E29" s="96">
        <f t="shared" si="0"/>
        <v>10230000</v>
      </c>
    </row>
    <row r="30" spans="2:5" ht="15">
      <c r="B30" s="97" t="s">
        <v>155</v>
      </c>
      <c r="C30" s="95">
        <v>45780000</v>
      </c>
      <c r="D30" s="15"/>
      <c r="E30" s="96">
        <f t="shared" si="0"/>
        <v>45780000</v>
      </c>
    </row>
    <row r="31" spans="2:5" ht="15">
      <c r="B31" s="97" t="s">
        <v>156</v>
      </c>
      <c r="C31" s="95">
        <v>47040000</v>
      </c>
      <c r="D31" s="15"/>
      <c r="E31" s="96">
        <f t="shared" si="0"/>
        <v>47040000</v>
      </c>
    </row>
    <row r="32" spans="2:5" ht="15">
      <c r="B32" s="94" t="s">
        <v>34</v>
      </c>
      <c r="C32" s="95">
        <v>4058000</v>
      </c>
      <c r="D32" s="15"/>
      <c r="E32" s="96">
        <f t="shared" si="0"/>
        <v>4058000</v>
      </c>
    </row>
    <row r="33" spans="2:5" ht="15">
      <c r="B33" s="94" t="s">
        <v>35</v>
      </c>
      <c r="C33" s="95">
        <v>13764000</v>
      </c>
      <c r="D33" s="15"/>
      <c r="E33" s="96">
        <f t="shared" si="0"/>
        <v>13764000</v>
      </c>
    </row>
    <row r="34" spans="2:5" ht="15">
      <c r="B34" s="94" t="s">
        <v>36</v>
      </c>
      <c r="C34" s="95">
        <v>8960000</v>
      </c>
      <c r="D34" s="15"/>
      <c r="E34" s="96">
        <f t="shared" si="0"/>
        <v>8960000</v>
      </c>
    </row>
    <row r="35" spans="2:5" ht="15">
      <c r="B35" s="94" t="s">
        <v>37</v>
      </c>
      <c r="C35" s="95">
        <v>577236</v>
      </c>
      <c r="D35" s="15">
        <v>0</v>
      </c>
      <c r="E35" s="96">
        <f t="shared" si="0"/>
        <v>577236</v>
      </c>
    </row>
    <row r="36" spans="2:5" ht="15">
      <c r="B36" s="94" t="s">
        <v>38</v>
      </c>
      <c r="C36" s="95">
        <v>83482030</v>
      </c>
      <c r="D36" s="15">
        <v>0</v>
      </c>
      <c r="E36" s="96">
        <f t="shared" si="0"/>
        <v>83482030</v>
      </c>
    </row>
    <row r="37" spans="2:5" ht="15">
      <c r="B37" s="94" t="s">
        <v>39</v>
      </c>
      <c r="C37" s="95">
        <v>27643896</v>
      </c>
      <c r="D37" s="15">
        <v>0</v>
      </c>
      <c r="E37" s="96">
        <f t="shared" si="0"/>
        <v>27643896</v>
      </c>
    </row>
    <row r="38" spans="2:5" ht="15">
      <c r="B38" s="94" t="s">
        <v>40</v>
      </c>
      <c r="C38" s="95">
        <v>5639000</v>
      </c>
      <c r="D38" s="15">
        <v>0</v>
      </c>
      <c r="E38" s="96">
        <f t="shared" si="0"/>
        <v>5639000</v>
      </c>
    </row>
    <row r="39" spans="2:5" ht="15">
      <c r="B39" s="94" t="s">
        <v>41</v>
      </c>
      <c r="C39" s="95">
        <v>1933750</v>
      </c>
      <c r="D39" s="15">
        <v>0</v>
      </c>
      <c r="E39" s="96">
        <f t="shared" si="0"/>
        <v>1933750</v>
      </c>
    </row>
    <row r="40" spans="2:5" ht="15">
      <c r="B40" s="94" t="s">
        <v>42</v>
      </c>
      <c r="C40" s="95">
        <v>0</v>
      </c>
      <c r="D40" s="15">
        <v>0</v>
      </c>
      <c r="E40" s="96">
        <f t="shared" si="0"/>
        <v>0</v>
      </c>
    </row>
    <row r="41" spans="2:5" ht="15">
      <c r="B41" s="94" t="s">
        <v>43</v>
      </c>
      <c r="C41" s="95">
        <v>6533150</v>
      </c>
      <c r="D41" s="15">
        <v>0</v>
      </c>
      <c r="E41" s="96">
        <f t="shared" si="0"/>
        <v>6533150</v>
      </c>
    </row>
    <row r="42" spans="2:5" ht="15">
      <c r="B42" s="94" t="s">
        <v>44</v>
      </c>
      <c r="C42" s="95">
        <v>3776085</v>
      </c>
      <c r="D42" s="15">
        <v>0</v>
      </c>
      <c r="E42" s="96">
        <f t="shared" si="0"/>
        <v>3776085</v>
      </c>
    </row>
    <row r="43" spans="2:5" ht="15">
      <c r="B43" s="94" t="s">
        <v>45</v>
      </c>
      <c r="C43" s="95">
        <v>2989984</v>
      </c>
      <c r="D43" s="15">
        <v>0</v>
      </c>
      <c r="E43" s="96">
        <f t="shared" si="0"/>
        <v>2989984</v>
      </c>
    </row>
    <row r="44" spans="2:5" ht="15">
      <c r="B44" s="94" t="s">
        <v>46</v>
      </c>
      <c r="C44" s="95">
        <v>4686395</v>
      </c>
      <c r="D44" s="15">
        <v>0</v>
      </c>
      <c r="E44" s="96">
        <f t="shared" si="0"/>
        <v>4686395</v>
      </c>
    </row>
    <row r="45" spans="2:5" ht="15">
      <c r="B45" s="94" t="s">
        <v>47</v>
      </c>
      <c r="C45" s="95">
        <v>5819474</v>
      </c>
      <c r="D45" s="15">
        <v>0</v>
      </c>
      <c r="E45" s="96">
        <f t="shared" si="0"/>
        <v>5819474</v>
      </c>
    </row>
    <row r="46" spans="2:5" ht="15">
      <c r="B46" s="94" t="s">
        <v>48</v>
      </c>
      <c r="C46" s="95">
        <v>2875000</v>
      </c>
      <c r="D46" s="15"/>
      <c r="E46" s="96">
        <f t="shared" si="0"/>
        <v>2875000</v>
      </c>
    </row>
    <row r="47" spans="2:5" ht="15">
      <c r="B47" s="94" t="s">
        <v>49</v>
      </c>
      <c r="C47" s="95">
        <v>0</v>
      </c>
      <c r="D47" s="15">
        <v>0</v>
      </c>
      <c r="E47" s="96">
        <f t="shared" si="0"/>
        <v>0</v>
      </c>
    </row>
    <row r="48" spans="2:5" ht="15">
      <c r="B48" s="94" t="s">
        <v>50</v>
      </c>
      <c r="C48" s="95">
        <v>120804052</v>
      </c>
      <c r="D48" s="15">
        <v>0</v>
      </c>
      <c r="E48" s="96">
        <f t="shared" si="0"/>
        <v>120804052</v>
      </c>
    </row>
    <row r="49" spans="2:5" ht="15">
      <c r="B49" s="94" t="s">
        <v>51</v>
      </c>
      <c r="C49" s="95">
        <v>15630000</v>
      </c>
      <c r="D49" s="15"/>
      <c r="E49" s="96">
        <f t="shared" si="0"/>
        <v>15630000</v>
      </c>
    </row>
    <row r="50" spans="2:5" ht="15">
      <c r="B50" s="94" t="s">
        <v>52</v>
      </c>
      <c r="C50" s="95">
        <v>38000</v>
      </c>
      <c r="D50" s="15"/>
      <c r="E50" s="96">
        <f t="shared" si="0"/>
        <v>38000</v>
      </c>
    </row>
    <row r="51" spans="2:5" ht="15">
      <c r="B51" s="94" t="s">
        <v>53</v>
      </c>
      <c r="C51" s="95">
        <v>6417200</v>
      </c>
      <c r="D51" s="15">
        <v>0</v>
      </c>
      <c r="E51" s="96">
        <f t="shared" si="0"/>
        <v>6417200</v>
      </c>
    </row>
    <row r="52" spans="2:5" ht="15">
      <c r="B52" s="94" t="s">
        <v>54</v>
      </c>
      <c r="C52" s="95">
        <v>420900</v>
      </c>
      <c r="D52" s="15">
        <v>0</v>
      </c>
      <c r="E52" s="96">
        <f t="shared" si="0"/>
        <v>420900</v>
      </c>
    </row>
    <row r="53" spans="2:5" ht="15">
      <c r="B53" s="94" t="s">
        <v>55</v>
      </c>
      <c r="C53" s="95">
        <v>180250</v>
      </c>
      <c r="D53" s="15">
        <v>0</v>
      </c>
      <c r="E53" s="96">
        <f t="shared" si="0"/>
        <v>180250</v>
      </c>
    </row>
    <row r="54" spans="2:5" ht="15">
      <c r="B54" s="94" t="s">
        <v>56</v>
      </c>
      <c r="C54" s="95">
        <v>1019000</v>
      </c>
      <c r="D54" s="15"/>
      <c r="E54" s="96">
        <f t="shared" si="0"/>
        <v>1019000</v>
      </c>
    </row>
    <row r="55" spans="2:5" ht="15">
      <c r="B55" s="94" t="s">
        <v>57</v>
      </c>
      <c r="C55" s="95">
        <v>2066000</v>
      </c>
      <c r="D55" s="15"/>
      <c r="E55" s="96">
        <f t="shared" si="0"/>
        <v>2066000</v>
      </c>
    </row>
    <row r="56" spans="2:5" ht="15">
      <c r="B56" s="94" t="s">
        <v>58</v>
      </c>
      <c r="C56" s="95">
        <v>15484000</v>
      </c>
      <c r="D56" s="15">
        <v>0</v>
      </c>
      <c r="E56" s="96">
        <f t="shared" si="0"/>
        <v>15484000</v>
      </c>
    </row>
    <row r="57" spans="2:5" ht="15">
      <c r="B57" s="94" t="s">
        <v>59</v>
      </c>
      <c r="C57" s="95">
        <v>446500</v>
      </c>
      <c r="D57" s="15">
        <v>0</v>
      </c>
      <c r="E57" s="96">
        <f t="shared" si="0"/>
        <v>446500</v>
      </c>
    </row>
    <row r="58" spans="2:5" ht="15">
      <c r="B58" s="94" t="s">
        <v>60</v>
      </c>
      <c r="C58" s="95">
        <v>330208000</v>
      </c>
      <c r="D58" s="15"/>
      <c r="E58" s="96">
        <f t="shared" si="0"/>
        <v>330208000</v>
      </c>
    </row>
    <row r="59" spans="2:5" ht="15">
      <c r="B59" s="97" t="s">
        <v>161</v>
      </c>
      <c r="C59" s="95">
        <v>45000000</v>
      </c>
      <c r="D59" s="15"/>
      <c r="E59" s="96">
        <f t="shared" si="0"/>
        <v>45000000</v>
      </c>
    </row>
    <row r="60" spans="2:5" ht="15">
      <c r="B60" s="94" t="s">
        <v>61</v>
      </c>
      <c r="C60" s="95">
        <v>3379600</v>
      </c>
      <c r="D60" s="15">
        <v>0</v>
      </c>
      <c r="E60" s="96">
        <f t="shared" si="0"/>
        <v>3379600</v>
      </c>
    </row>
    <row r="61" spans="2:5" ht="15">
      <c r="B61" s="94" t="s">
        <v>62</v>
      </c>
      <c r="C61" s="95">
        <v>4284800</v>
      </c>
      <c r="D61" s="15">
        <v>0</v>
      </c>
      <c r="E61" s="96">
        <f t="shared" si="0"/>
        <v>4284800</v>
      </c>
    </row>
    <row r="62" spans="2:5" ht="15">
      <c r="B62" s="94" t="s">
        <v>63</v>
      </c>
      <c r="C62" s="95">
        <v>18348200</v>
      </c>
      <c r="D62" s="15">
        <v>0</v>
      </c>
      <c r="E62" s="96">
        <f t="shared" si="0"/>
        <v>18348200</v>
      </c>
    </row>
    <row r="63" spans="2:5" ht="15">
      <c r="B63" s="97" t="s">
        <v>160</v>
      </c>
      <c r="C63" s="95">
        <v>265700000</v>
      </c>
      <c r="D63" s="15"/>
      <c r="E63" s="96">
        <f t="shared" si="0"/>
        <v>265700000</v>
      </c>
    </row>
    <row r="64" spans="2:5" ht="15">
      <c r="B64" s="94" t="s">
        <v>64</v>
      </c>
      <c r="C64" s="95">
        <v>4843948</v>
      </c>
      <c r="D64" s="15">
        <v>0</v>
      </c>
      <c r="E64" s="96">
        <f t="shared" si="0"/>
        <v>4843948</v>
      </c>
    </row>
    <row r="65" spans="2:5" ht="15">
      <c r="B65" s="94" t="s">
        <v>65</v>
      </c>
      <c r="C65" s="95">
        <v>243991000</v>
      </c>
      <c r="D65" s="15">
        <v>0</v>
      </c>
      <c r="E65" s="96">
        <f t="shared" si="0"/>
        <v>243991000</v>
      </c>
    </row>
    <row r="66" spans="2:5" ht="15">
      <c r="B66" s="94" t="s">
        <v>66</v>
      </c>
      <c r="C66" s="95">
        <v>5000800</v>
      </c>
      <c r="D66" s="15">
        <v>0</v>
      </c>
      <c r="E66" s="96">
        <f t="shared" si="0"/>
        <v>5000800</v>
      </c>
    </row>
    <row r="67" spans="2:5" ht="15">
      <c r="B67" s="94" t="s">
        <v>67</v>
      </c>
      <c r="C67" s="95">
        <v>1046000</v>
      </c>
      <c r="D67" s="15">
        <v>0</v>
      </c>
      <c r="E67" s="96">
        <f t="shared" si="0"/>
        <v>1046000</v>
      </c>
    </row>
    <row r="68" spans="2:5" ht="15">
      <c r="B68" s="94" t="s">
        <v>68</v>
      </c>
      <c r="C68" s="95">
        <v>71500</v>
      </c>
      <c r="D68" s="15">
        <v>0</v>
      </c>
      <c r="E68" s="96">
        <f t="shared" si="0"/>
        <v>71500</v>
      </c>
    </row>
    <row r="69" spans="2:5" ht="15">
      <c r="B69" s="94" t="s">
        <v>69</v>
      </c>
      <c r="C69" s="95">
        <v>245200</v>
      </c>
      <c r="D69" s="15">
        <v>0</v>
      </c>
      <c r="E69" s="96">
        <f t="shared" si="0"/>
        <v>245200</v>
      </c>
    </row>
    <row r="70" spans="2:5" ht="15">
      <c r="B70" s="94" t="s">
        <v>70</v>
      </c>
      <c r="C70" s="95">
        <v>9836050</v>
      </c>
      <c r="D70" s="15">
        <v>0</v>
      </c>
      <c r="E70" s="96">
        <f t="shared" si="0"/>
        <v>9836050</v>
      </c>
    </row>
    <row r="71" spans="2:5" ht="15">
      <c r="B71" s="94" t="s">
        <v>71</v>
      </c>
      <c r="C71" s="95">
        <v>1368000</v>
      </c>
      <c r="D71" s="15"/>
      <c r="E71" s="96">
        <f t="shared" si="0"/>
        <v>1368000</v>
      </c>
    </row>
    <row r="72" spans="2:5" ht="15">
      <c r="B72" s="94" t="s">
        <v>72</v>
      </c>
      <c r="C72" s="95">
        <v>702600</v>
      </c>
      <c r="D72" s="15">
        <v>0</v>
      </c>
      <c r="E72" s="96">
        <f t="shared" si="0"/>
        <v>702600</v>
      </c>
    </row>
    <row r="73" spans="2:5" ht="15">
      <c r="B73" s="94" t="s">
        <v>73</v>
      </c>
      <c r="C73" s="95">
        <v>45800</v>
      </c>
      <c r="D73" s="15">
        <v>0</v>
      </c>
      <c r="E73" s="96">
        <f t="shared" si="0"/>
        <v>45800</v>
      </c>
    </row>
    <row r="74" spans="2:5" ht="15">
      <c r="B74" s="94" t="s">
        <v>74</v>
      </c>
      <c r="C74" s="95">
        <v>1715000</v>
      </c>
      <c r="D74" s="15">
        <v>0</v>
      </c>
      <c r="E74" s="96">
        <f t="shared" si="0"/>
        <v>1715000</v>
      </c>
    </row>
    <row r="75" spans="2:5" ht="15">
      <c r="B75" s="94" t="s">
        <v>75</v>
      </c>
      <c r="C75" s="95">
        <v>1629700</v>
      </c>
      <c r="D75" s="15">
        <v>0</v>
      </c>
      <c r="E75" s="96">
        <f t="shared" si="0"/>
        <v>1629700</v>
      </c>
    </row>
    <row r="76" spans="2:5" ht="15">
      <c r="B76" s="94" t="s">
        <v>76</v>
      </c>
      <c r="C76" s="95">
        <v>400000</v>
      </c>
      <c r="D76" s="15">
        <v>0</v>
      </c>
      <c r="E76" s="96">
        <f aca="true" t="shared" si="1" ref="E76:E139">+C76+D76</f>
        <v>400000</v>
      </c>
    </row>
    <row r="77" spans="2:5" ht="15">
      <c r="B77" s="94" t="s">
        <v>77</v>
      </c>
      <c r="C77" s="95">
        <v>0</v>
      </c>
      <c r="D77" s="15">
        <v>0</v>
      </c>
      <c r="E77" s="96">
        <f t="shared" si="1"/>
        <v>0</v>
      </c>
    </row>
    <row r="78" spans="2:5" ht="15">
      <c r="B78" s="94" t="s">
        <v>78</v>
      </c>
      <c r="C78" s="95">
        <v>15000</v>
      </c>
      <c r="D78" s="15">
        <v>0</v>
      </c>
      <c r="E78" s="96">
        <f t="shared" si="1"/>
        <v>15000</v>
      </c>
    </row>
    <row r="79" spans="2:5" ht="15">
      <c r="B79" s="94" t="s">
        <v>79</v>
      </c>
      <c r="C79" s="95">
        <v>1550000</v>
      </c>
      <c r="D79" s="15">
        <v>0</v>
      </c>
      <c r="E79" s="96">
        <f t="shared" si="1"/>
        <v>1550000</v>
      </c>
    </row>
    <row r="80" spans="2:5" ht="15">
      <c r="B80" s="94" t="s">
        <v>80</v>
      </c>
      <c r="C80" s="95">
        <v>408085000</v>
      </c>
      <c r="D80" s="15">
        <v>0</v>
      </c>
      <c r="E80" s="96">
        <f t="shared" si="1"/>
        <v>408085000</v>
      </c>
    </row>
    <row r="81" spans="2:5" ht="15">
      <c r="B81" s="94" t="s">
        <v>81</v>
      </c>
      <c r="C81" s="95">
        <v>12407900</v>
      </c>
      <c r="D81" s="15">
        <v>0</v>
      </c>
      <c r="E81" s="96">
        <f t="shared" si="1"/>
        <v>12407900</v>
      </c>
    </row>
    <row r="82" spans="2:5" ht="15">
      <c r="B82" s="94" t="s">
        <v>82</v>
      </c>
      <c r="C82" s="95">
        <v>3000000</v>
      </c>
      <c r="D82" s="15"/>
      <c r="E82" s="96">
        <f t="shared" si="1"/>
        <v>3000000</v>
      </c>
    </row>
    <row r="83" spans="2:5" ht="15">
      <c r="B83" s="94" t="s">
        <v>83</v>
      </c>
      <c r="C83" s="95">
        <v>3000000</v>
      </c>
      <c r="D83" s="15"/>
      <c r="E83" s="96">
        <f t="shared" si="1"/>
        <v>3000000</v>
      </c>
    </row>
    <row r="84" spans="2:5" ht="15">
      <c r="B84" s="94" t="s">
        <v>84</v>
      </c>
      <c r="C84" s="95">
        <v>100524000</v>
      </c>
      <c r="D84" s="15"/>
      <c r="E84" s="96">
        <f t="shared" si="1"/>
        <v>100524000</v>
      </c>
    </row>
    <row r="85" spans="2:5" ht="15">
      <c r="B85" s="94" t="s">
        <v>85</v>
      </c>
      <c r="C85" s="95">
        <v>383359000</v>
      </c>
      <c r="D85" s="15"/>
      <c r="E85" s="96">
        <f t="shared" si="1"/>
        <v>383359000</v>
      </c>
    </row>
    <row r="86" spans="2:5" ht="15">
      <c r="B86" s="94" t="s">
        <v>86</v>
      </c>
      <c r="C86" s="95">
        <v>700000</v>
      </c>
      <c r="D86" s="15"/>
      <c r="E86" s="96">
        <f t="shared" si="1"/>
        <v>700000</v>
      </c>
    </row>
    <row r="87" spans="2:5" ht="15">
      <c r="B87" s="94" t="s">
        <v>87</v>
      </c>
      <c r="C87" s="95">
        <v>2214000</v>
      </c>
      <c r="D87" s="15"/>
      <c r="E87" s="96">
        <f t="shared" si="1"/>
        <v>2214000</v>
      </c>
    </row>
    <row r="88" spans="2:5" ht="15">
      <c r="B88" s="94" t="s">
        <v>88</v>
      </c>
      <c r="C88" s="95">
        <v>400000</v>
      </c>
      <c r="D88" s="15"/>
      <c r="E88" s="96">
        <f t="shared" si="1"/>
        <v>400000</v>
      </c>
    </row>
    <row r="89" spans="2:5" ht="15">
      <c r="B89" s="94" t="s">
        <v>89</v>
      </c>
      <c r="C89" s="95">
        <v>3600000</v>
      </c>
      <c r="D89" s="15"/>
      <c r="E89" s="96">
        <f t="shared" si="1"/>
        <v>3600000</v>
      </c>
    </row>
    <row r="90" spans="2:5" ht="15">
      <c r="B90" s="94" t="s">
        <v>90</v>
      </c>
      <c r="C90" s="95">
        <v>360005000</v>
      </c>
      <c r="D90" s="15"/>
      <c r="E90" s="96">
        <f t="shared" si="1"/>
        <v>360005000</v>
      </c>
    </row>
    <row r="91" spans="2:5" ht="15">
      <c r="B91" s="94" t="s">
        <v>91</v>
      </c>
      <c r="C91" s="95">
        <v>16279200</v>
      </c>
      <c r="D91" s="15"/>
      <c r="E91" s="96">
        <f t="shared" si="1"/>
        <v>16279200</v>
      </c>
    </row>
    <row r="92" spans="2:5" ht="15">
      <c r="B92" s="94" t="s">
        <v>92</v>
      </c>
      <c r="C92" s="95">
        <v>38047000</v>
      </c>
      <c r="D92" s="15">
        <v>0</v>
      </c>
      <c r="E92" s="96">
        <f t="shared" si="1"/>
        <v>38047000</v>
      </c>
    </row>
    <row r="93" spans="2:5" ht="15">
      <c r="B93" s="94" t="s">
        <v>93</v>
      </c>
      <c r="C93" s="95">
        <v>1432435528</v>
      </c>
      <c r="D93" s="15"/>
      <c r="E93" s="96">
        <f t="shared" si="1"/>
        <v>1432435528</v>
      </c>
    </row>
    <row r="94" spans="2:5" ht="15">
      <c r="B94" s="94" t="s">
        <v>94</v>
      </c>
      <c r="C94" s="95">
        <v>1550714852</v>
      </c>
      <c r="D94" s="15"/>
      <c r="E94" s="96">
        <f t="shared" si="1"/>
        <v>1550714852</v>
      </c>
    </row>
    <row r="95" spans="2:5" ht="15">
      <c r="B95" s="94" t="s">
        <v>95</v>
      </c>
      <c r="C95" s="95">
        <v>11037000</v>
      </c>
      <c r="D95" s="15"/>
      <c r="E95" s="96">
        <f t="shared" si="1"/>
        <v>11037000</v>
      </c>
    </row>
    <row r="96" spans="2:5" ht="15">
      <c r="B96" s="94" t="s">
        <v>96</v>
      </c>
      <c r="C96" s="95">
        <v>160000000</v>
      </c>
      <c r="D96" s="15">
        <f>+Resol_1692_25_08_2022!D96</f>
        <v>20000000</v>
      </c>
      <c r="E96" s="96">
        <f t="shared" si="1"/>
        <v>180000000</v>
      </c>
    </row>
    <row r="97" spans="2:5" ht="15">
      <c r="B97" s="94" t="s">
        <v>97</v>
      </c>
      <c r="C97" s="95">
        <v>26531000</v>
      </c>
      <c r="D97" s="15"/>
      <c r="E97" s="96">
        <f t="shared" si="1"/>
        <v>26531000</v>
      </c>
    </row>
    <row r="98" spans="2:5" ht="15">
      <c r="B98" s="94" t="s">
        <v>98</v>
      </c>
      <c r="C98" s="95">
        <v>20000000</v>
      </c>
      <c r="D98" s="15"/>
      <c r="E98" s="96">
        <f t="shared" si="1"/>
        <v>20000000</v>
      </c>
    </row>
    <row r="99" spans="2:5" ht="15">
      <c r="B99" s="94" t="s">
        <v>99</v>
      </c>
      <c r="C99" s="95">
        <v>97953000</v>
      </c>
      <c r="D99" s="15"/>
      <c r="E99" s="96">
        <f t="shared" si="1"/>
        <v>97953000</v>
      </c>
    </row>
    <row r="100" spans="2:5" ht="15">
      <c r="B100" s="94" t="s">
        <v>100</v>
      </c>
      <c r="C100" s="95">
        <v>360000000</v>
      </c>
      <c r="D100" s="15"/>
      <c r="E100" s="96">
        <f t="shared" si="1"/>
        <v>360000000</v>
      </c>
    </row>
    <row r="101" spans="2:5" ht="15">
      <c r="B101" s="94" t="s">
        <v>101</v>
      </c>
      <c r="C101" s="95">
        <v>93800000</v>
      </c>
      <c r="D101" s="15"/>
      <c r="E101" s="96">
        <f t="shared" si="1"/>
        <v>93800000</v>
      </c>
    </row>
    <row r="102" spans="2:5" ht="15">
      <c r="B102" s="94" t="s">
        <v>102</v>
      </c>
      <c r="C102" s="95">
        <v>378550000</v>
      </c>
      <c r="D102" s="15"/>
      <c r="E102" s="96">
        <f t="shared" si="1"/>
        <v>378550000</v>
      </c>
    </row>
    <row r="103" spans="2:5" ht="15">
      <c r="B103" s="94" t="s">
        <v>103</v>
      </c>
      <c r="C103" s="95">
        <v>2500000</v>
      </c>
      <c r="D103" s="15"/>
      <c r="E103" s="96">
        <f t="shared" si="1"/>
        <v>2500000</v>
      </c>
    </row>
    <row r="104" spans="2:5" ht="15">
      <c r="B104" s="94" t="s">
        <v>104</v>
      </c>
      <c r="C104" s="95">
        <v>5760000</v>
      </c>
      <c r="D104" s="15"/>
      <c r="E104" s="96">
        <f t="shared" si="1"/>
        <v>5760000</v>
      </c>
    </row>
    <row r="105" spans="2:5" ht="15">
      <c r="B105" s="94" t="s">
        <v>105</v>
      </c>
      <c r="C105" s="95">
        <v>3037371329</v>
      </c>
      <c r="D105" s="15"/>
      <c r="E105" s="96">
        <f t="shared" si="1"/>
        <v>3037371329</v>
      </c>
    </row>
    <row r="106" spans="2:5" ht="15">
      <c r="B106" s="94" t="s">
        <v>106</v>
      </c>
      <c r="C106" s="95">
        <v>2569211091</v>
      </c>
      <c r="D106" s="15"/>
      <c r="E106" s="96">
        <f t="shared" si="1"/>
        <v>2569211091</v>
      </c>
    </row>
    <row r="107" spans="2:5" ht="15">
      <c r="B107" s="94" t="s">
        <v>107</v>
      </c>
      <c r="C107" s="95">
        <v>22355000</v>
      </c>
      <c r="D107" s="15"/>
      <c r="E107" s="96">
        <f t="shared" si="1"/>
        <v>22355000</v>
      </c>
    </row>
    <row r="108" spans="2:5" ht="15">
      <c r="B108" s="94" t="s">
        <v>108</v>
      </c>
      <c r="C108" s="95">
        <v>14678000</v>
      </c>
      <c r="D108" s="15"/>
      <c r="E108" s="96">
        <f t="shared" si="1"/>
        <v>14678000</v>
      </c>
    </row>
    <row r="109" spans="2:5" ht="15">
      <c r="B109" s="94" t="s">
        <v>109</v>
      </c>
      <c r="C109" s="95">
        <v>1771000000</v>
      </c>
      <c r="D109" s="15"/>
      <c r="E109" s="96">
        <f t="shared" si="1"/>
        <v>1771000000</v>
      </c>
    </row>
    <row r="110" spans="2:5" ht="15">
      <c r="B110" s="94" t="s">
        <v>110</v>
      </c>
      <c r="C110" s="95">
        <v>29900000</v>
      </c>
      <c r="D110" s="15"/>
      <c r="E110" s="96">
        <f t="shared" si="1"/>
        <v>29900000</v>
      </c>
    </row>
    <row r="111" spans="2:5" ht="15">
      <c r="B111" s="94" t="s">
        <v>111</v>
      </c>
      <c r="C111" s="95">
        <v>120000000</v>
      </c>
      <c r="D111" s="15"/>
      <c r="E111" s="96">
        <f t="shared" si="1"/>
        <v>120000000</v>
      </c>
    </row>
    <row r="112" spans="2:5" ht="15">
      <c r="B112" s="94" t="s">
        <v>112</v>
      </c>
      <c r="C112" s="95">
        <v>1503959000</v>
      </c>
      <c r="D112" s="15"/>
      <c r="E112" s="96">
        <f t="shared" si="1"/>
        <v>1503959000</v>
      </c>
    </row>
    <row r="113" spans="2:5" ht="15">
      <c r="B113" s="94" t="s">
        <v>113</v>
      </c>
      <c r="C113" s="95">
        <v>200000000</v>
      </c>
      <c r="D113" s="15"/>
      <c r="E113" s="96">
        <f t="shared" si="1"/>
        <v>200000000</v>
      </c>
    </row>
    <row r="114" spans="2:5" ht="15">
      <c r="B114" s="94" t="s">
        <v>114</v>
      </c>
      <c r="C114" s="95">
        <v>40654000</v>
      </c>
      <c r="D114" s="15"/>
      <c r="E114" s="96">
        <f t="shared" si="1"/>
        <v>40654000</v>
      </c>
    </row>
    <row r="115" spans="2:5" ht="15">
      <c r="B115" s="94" t="s">
        <v>115</v>
      </c>
      <c r="C115" s="95">
        <v>80000000</v>
      </c>
      <c r="D115" s="15"/>
      <c r="E115" s="96">
        <f t="shared" si="1"/>
        <v>80000000</v>
      </c>
    </row>
    <row r="116" spans="2:5" ht="15">
      <c r="B116" s="94" t="s">
        <v>116</v>
      </c>
      <c r="C116" s="95">
        <v>164691000</v>
      </c>
      <c r="D116" s="15"/>
      <c r="E116" s="96">
        <f t="shared" si="1"/>
        <v>164691000</v>
      </c>
    </row>
    <row r="117" spans="2:5" ht="15">
      <c r="B117" s="94" t="s">
        <v>117</v>
      </c>
      <c r="C117" s="95">
        <v>573729000</v>
      </c>
      <c r="D117" s="15">
        <f>+Resol_1692_25_08_2022!D117</f>
        <v>-20000000</v>
      </c>
      <c r="E117" s="96">
        <f t="shared" si="1"/>
        <v>553729000</v>
      </c>
    </row>
    <row r="118" spans="2:5" ht="15">
      <c r="B118" s="94" t="s">
        <v>118</v>
      </c>
      <c r="C118" s="95">
        <v>349623000</v>
      </c>
      <c r="D118" s="15"/>
      <c r="E118" s="96">
        <f t="shared" si="1"/>
        <v>349623000</v>
      </c>
    </row>
    <row r="119" spans="2:5" ht="15">
      <c r="B119" s="94" t="s">
        <v>119</v>
      </c>
      <c r="C119" s="95">
        <v>348289000</v>
      </c>
      <c r="D119" s="15"/>
      <c r="E119" s="96">
        <f t="shared" si="1"/>
        <v>348289000</v>
      </c>
    </row>
    <row r="120" spans="2:5" ht="15">
      <c r="B120" s="94" t="s">
        <v>120</v>
      </c>
      <c r="C120" s="95">
        <v>432000000</v>
      </c>
      <c r="D120" s="15"/>
      <c r="E120" s="96">
        <f t="shared" si="1"/>
        <v>432000000</v>
      </c>
    </row>
    <row r="121" spans="2:5" ht="15">
      <c r="B121" s="94" t="s">
        <v>121</v>
      </c>
      <c r="C121" s="95">
        <v>608652000</v>
      </c>
      <c r="D121" s="15"/>
      <c r="E121" s="96">
        <f>+C121+D121</f>
        <v>608652000</v>
      </c>
    </row>
    <row r="122" spans="1:5" s="91" customFormat="1" ht="15">
      <c r="A122" s="91" t="s">
        <v>461</v>
      </c>
      <c r="B122" s="103" t="s">
        <v>122</v>
      </c>
      <c r="C122" s="98">
        <f>+C123+C125+C127+C132+C140+C145+C148+C156+C161+C165+C167+C169+C171+C173+C175+C177+C179+C184+C188+C194</f>
        <v>3104756381000</v>
      </c>
      <c r="D122" s="98">
        <f>+D123+D125+D127+D132+D140+D145+D148+D156+D161+D165+D167+D169+D171+D173+D175+D177+D179+D184+D188+D194</f>
        <v>238775100000</v>
      </c>
      <c r="E122" s="98">
        <f>+E123+E125+E127+E132+E140+E145+E148+E156+E161+E165+E167+E169+E171+E173+E175+E177+E179+E184+E188+E194</f>
        <v>3343531481000</v>
      </c>
    </row>
    <row r="123" spans="1:5" s="91" customFormat="1" ht="15">
      <c r="A123" s="91" t="s">
        <v>461</v>
      </c>
      <c r="B123" s="105" t="s">
        <v>460</v>
      </c>
      <c r="C123" s="99">
        <f>+C124</f>
        <v>3236948000</v>
      </c>
      <c r="D123" s="99">
        <f>+'Decreto_320 05_08_2022'!D123+Acuerdo_390_30_08_2022!D123+Acuerdo_388_12_08_2022!D123+Resol_1692_25_08_2022!D123+CONSOLIDADO!AE121</f>
        <v>0</v>
      </c>
      <c r="E123" s="99">
        <f>+E124</f>
        <v>3236948000</v>
      </c>
    </row>
    <row r="124" spans="1:6" ht="15">
      <c r="A124" s="102" t="s">
        <v>462</v>
      </c>
      <c r="B124" s="36" t="s">
        <v>146</v>
      </c>
      <c r="C124" s="100">
        <v>3236948000</v>
      </c>
      <c r="D124" s="99">
        <f>+'Decreto_320 05_08_2022'!D124+Acuerdo_390_30_08_2022!D124+Acuerdo_388_12_08_2022!D124+Resol_1692_25_08_2022!D124+CONSOLIDADO!AE122</f>
        <v>0</v>
      </c>
      <c r="E124" s="96">
        <f>+C124+D124</f>
        <v>3236948000</v>
      </c>
      <c r="F124" s="144"/>
    </row>
    <row r="125" spans="1:5" s="107" customFormat="1" ht="30">
      <c r="A125" s="107" t="s">
        <v>461</v>
      </c>
      <c r="B125" s="105" t="s">
        <v>463</v>
      </c>
      <c r="C125" s="106">
        <f>+C126</f>
        <v>3005682362</v>
      </c>
      <c r="D125" s="106">
        <f>+'Decreto_320 05_08_2022'!D125+Acuerdo_390_30_08_2022!D125+Acuerdo_388_12_08_2022!D125+Resol_1692_25_08_2022!D125+CONSOLIDADO!AE123</f>
        <v>1342068656</v>
      </c>
      <c r="E125" s="106">
        <f>+E126</f>
        <v>4347751018</v>
      </c>
    </row>
    <row r="126" spans="1:6" ht="15">
      <c r="A126" s="91" t="s">
        <v>462</v>
      </c>
      <c r="B126" s="36" t="s">
        <v>144</v>
      </c>
      <c r="C126" s="100">
        <v>3005682362</v>
      </c>
      <c r="D126" s="151">
        <f>+'Decreto_320 05_08_2022'!D126+Acuerdo_390_30_08_2022!D126+Acuerdo_388_12_08_2022!D126+Resol_1692_25_08_2022!D126+CONSOLIDADO!AE124</f>
        <v>1342068656</v>
      </c>
      <c r="E126" s="96">
        <f>+C126+D126</f>
        <v>4347751018</v>
      </c>
      <c r="F126" s="144"/>
    </row>
    <row r="127" spans="1:5" s="107" customFormat="1" ht="45">
      <c r="A127" s="107" t="s">
        <v>461</v>
      </c>
      <c r="B127" s="105" t="s">
        <v>464</v>
      </c>
      <c r="C127" s="106">
        <f>SUM(C128:C131)</f>
        <v>42238690000</v>
      </c>
      <c r="D127" s="99">
        <f>+'Decreto_320 05_08_2022'!D127+Acuerdo_390_30_08_2022!D127+Acuerdo_388_12_08_2022!D127+Resol_1692_25_08_2022!D127+CONSOLIDADO!AE125</f>
        <v>0</v>
      </c>
      <c r="E127" s="106">
        <f>SUM(E128:E131)</f>
        <v>42238690000</v>
      </c>
    </row>
    <row r="128" spans="1:6" ht="15">
      <c r="A128" s="91" t="s">
        <v>462</v>
      </c>
      <c r="B128" s="36" t="s">
        <v>125</v>
      </c>
      <c r="C128" s="100">
        <v>15496912000</v>
      </c>
      <c r="D128" s="99">
        <f>+'Decreto_320 05_08_2022'!D128+Acuerdo_390_30_08_2022!D128+Acuerdo_388_12_08_2022!D128+Resol_1692_25_08_2022!D128+CONSOLIDADO!AE126</f>
        <v>0</v>
      </c>
      <c r="E128" s="96">
        <f t="shared" si="1"/>
        <v>15496912000</v>
      </c>
      <c r="F128" s="144"/>
    </row>
    <row r="129" spans="1:6" ht="15">
      <c r="A129" s="91" t="s">
        <v>462</v>
      </c>
      <c r="B129" s="36" t="s">
        <v>130</v>
      </c>
      <c r="C129" s="100">
        <v>1316776000</v>
      </c>
      <c r="D129" s="99">
        <f>+'Decreto_320 05_08_2022'!D129+Acuerdo_390_30_08_2022!D129+Acuerdo_388_12_08_2022!D129+Resol_1692_25_08_2022!D129+CONSOLIDADO!AE127</f>
        <v>0</v>
      </c>
      <c r="E129" s="96">
        <f t="shared" si="1"/>
        <v>1316776000</v>
      </c>
      <c r="F129" s="144"/>
    </row>
    <row r="130" spans="1:6" ht="15">
      <c r="A130" s="91" t="s">
        <v>462</v>
      </c>
      <c r="B130" s="36" t="s">
        <v>135</v>
      </c>
      <c r="C130" s="100">
        <v>20721296000</v>
      </c>
      <c r="D130" s="99">
        <f>+'Decreto_320 05_08_2022'!D130+Acuerdo_390_30_08_2022!D130+Acuerdo_388_12_08_2022!D130+Resol_1692_25_08_2022!D130+CONSOLIDADO!AE128</f>
        <v>0</v>
      </c>
      <c r="E130" s="96">
        <f t="shared" si="1"/>
        <v>20721296000</v>
      </c>
      <c r="F130" s="144"/>
    </row>
    <row r="131" spans="1:6" ht="15">
      <c r="A131" s="91" t="s">
        <v>462</v>
      </c>
      <c r="B131" s="36" t="s">
        <v>144</v>
      </c>
      <c r="C131" s="100">
        <v>4703706000</v>
      </c>
      <c r="D131" s="99">
        <f>+'Decreto_320 05_08_2022'!D131+Acuerdo_390_30_08_2022!D131+Acuerdo_388_12_08_2022!D131+Resol_1692_25_08_2022!D131+CONSOLIDADO!AE129</f>
        <v>0</v>
      </c>
      <c r="E131" s="96">
        <f t="shared" si="1"/>
        <v>4703706000</v>
      </c>
      <c r="F131" s="144"/>
    </row>
    <row r="132" spans="1:5" s="107" customFormat="1" ht="30">
      <c r="A132" s="107" t="s">
        <v>461</v>
      </c>
      <c r="B132" s="105" t="s">
        <v>465</v>
      </c>
      <c r="C132" s="106">
        <f>SUM(C133:C139)</f>
        <v>485185936000</v>
      </c>
      <c r="D132" s="99">
        <f>+'Decreto_320 05_08_2022'!D132+Acuerdo_390_30_08_2022!D132+Acuerdo_388_12_08_2022!D132+Resol_1692_25_08_2022!D132+CONSOLIDADO!AE130</f>
        <v>4149534627</v>
      </c>
      <c r="E132" s="106">
        <f>SUM(E133:E139)</f>
        <v>489335470627</v>
      </c>
    </row>
    <row r="133" spans="1:6" ht="15">
      <c r="A133" s="91" t="s">
        <v>462</v>
      </c>
      <c r="B133" s="36" t="s">
        <v>123</v>
      </c>
      <c r="C133" s="100">
        <v>334016613969</v>
      </c>
      <c r="D133" s="151">
        <f>+'Decreto_320 05_08_2022'!D133+Acuerdo_390_30_08_2022!D133+Acuerdo_388_12_08_2022!D133+Resol_1692_25_08_2022!D133+CONSOLIDADO!AE131</f>
        <v>-3199794720</v>
      </c>
      <c r="E133" s="96">
        <f t="shared" si="1"/>
        <v>330816819249</v>
      </c>
      <c r="F133" s="144" t="s">
        <v>152</v>
      </c>
    </row>
    <row r="134" spans="1:6" ht="15">
      <c r="A134" s="91" t="s">
        <v>462</v>
      </c>
      <c r="B134" s="36" t="s">
        <v>124</v>
      </c>
      <c r="C134" s="100">
        <v>2867127800</v>
      </c>
      <c r="D134" s="151">
        <f>+'Decreto_320 05_08_2022'!D134+Acuerdo_390_30_08_2022!D134+Acuerdo_388_12_08_2022!D134+Resol_1692_25_08_2022!D134+CONSOLIDADO!AE132</f>
        <v>0</v>
      </c>
      <c r="E134" s="96">
        <f t="shared" si="1"/>
        <v>2867127800</v>
      </c>
      <c r="F134" s="144"/>
    </row>
    <row r="135" spans="1:6" ht="15">
      <c r="A135" s="91" t="s">
        <v>462</v>
      </c>
      <c r="B135" s="36" t="s">
        <v>126</v>
      </c>
      <c r="C135" s="100">
        <v>136477765058</v>
      </c>
      <c r="D135" s="151">
        <f>+'Decreto_320 05_08_2022'!D135+Acuerdo_390_30_08_2022!D135+Acuerdo_388_12_08_2022!D135+Resol_1692_25_08_2022!D135+CONSOLIDADO!AE133</f>
        <v>6949329347</v>
      </c>
      <c r="E135" s="96">
        <f t="shared" si="1"/>
        <v>143427094405</v>
      </c>
      <c r="F135" s="144" t="s">
        <v>152</v>
      </c>
    </row>
    <row r="136" spans="1:6" ht="15">
      <c r="A136" s="91" t="s">
        <v>462</v>
      </c>
      <c r="B136" s="36" t="s">
        <v>127</v>
      </c>
      <c r="C136" s="100">
        <v>200000000</v>
      </c>
      <c r="D136" s="99">
        <f>+'Decreto_320 05_08_2022'!D136+Acuerdo_390_30_08_2022!D136+Acuerdo_388_12_08_2022!D136+Resol_1692_25_08_2022!D136+CONSOLIDADO!AE134</f>
        <v>0</v>
      </c>
      <c r="E136" s="96">
        <f t="shared" si="1"/>
        <v>200000000</v>
      </c>
      <c r="F136" s="144"/>
    </row>
    <row r="137" spans="1:6" ht="15">
      <c r="A137" s="91" t="s">
        <v>462</v>
      </c>
      <c r="B137" s="36" t="s">
        <v>129</v>
      </c>
      <c r="C137" s="100">
        <v>2140786000</v>
      </c>
      <c r="D137" s="99">
        <f>+'Decreto_320 05_08_2022'!D137+Acuerdo_390_30_08_2022!D137+Acuerdo_388_12_08_2022!D137+Resol_1692_25_08_2022!D137+CONSOLIDADO!AE135</f>
        <v>400000000</v>
      </c>
      <c r="E137" s="96">
        <f t="shared" si="1"/>
        <v>2540786000</v>
      </c>
      <c r="F137" s="144"/>
    </row>
    <row r="138" spans="1:6" ht="15">
      <c r="A138" s="91" t="s">
        <v>462</v>
      </c>
      <c r="B138" s="36" t="s">
        <v>137</v>
      </c>
      <c r="C138" s="100">
        <v>6810069173</v>
      </c>
      <c r="D138" s="99">
        <f>+'Decreto_320 05_08_2022'!D138+Acuerdo_390_30_08_2022!D138+Acuerdo_388_12_08_2022!D138+Resol_1692_25_08_2022!D138+CONSOLIDADO!AE136</f>
        <v>0</v>
      </c>
      <c r="E138" s="96">
        <f t="shared" si="1"/>
        <v>6810069173</v>
      </c>
      <c r="F138" s="144"/>
    </row>
    <row r="139" spans="1:6" ht="15">
      <c r="A139" s="91" t="s">
        <v>462</v>
      </c>
      <c r="B139" s="36" t="s">
        <v>144</v>
      </c>
      <c r="C139" s="100">
        <v>2673574000</v>
      </c>
      <c r="D139" s="99">
        <f>+'Decreto_320 05_08_2022'!D139+Acuerdo_390_30_08_2022!D139+Acuerdo_388_12_08_2022!D139+Resol_1692_25_08_2022!D139+CONSOLIDADO!AE137</f>
        <v>0</v>
      </c>
      <c r="E139" s="96">
        <f t="shared" si="1"/>
        <v>2673574000</v>
      </c>
      <c r="F139" s="144"/>
    </row>
    <row r="140" spans="1:5" s="107" customFormat="1" ht="30">
      <c r="A140" s="107" t="s">
        <v>461</v>
      </c>
      <c r="B140" s="105" t="s">
        <v>466</v>
      </c>
      <c r="C140" s="106">
        <f>SUM(C141:C144)</f>
        <v>1982033392638</v>
      </c>
      <c r="D140" s="106">
        <f>+'Decreto_320 05_08_2022'!D140+Acuerdo_390_30_08_2022!D140+Acuerdo_388_12_08_2022!D140+Resol_1692_25_08_2022!D140+CONSOLIDADO!AE138</f>
        <v>29351491256</v>
      </c>
      <c r="E140" s="106">
        <f>SUM(E141:E144)</f>
        <v>2011384883894</v>
      </c>
    </row>
    <row r="141" spans="1:6" ht="15">
      <c r="A141" s="91" t="s">
        <v>462</v>
      </c>
      <c r="B141" s="36" t="s">
        <v>134</v>
      </c>
      <c r="C141" s="100">
        <v>7419008000</v>
      </c>
      <c r="D141" s="151">
        <f>+'Decreto_320 05_08_2022'!D141+Acuerdo_390_30_08_2022!D141+Acuerdo_388_12_08_2022!D141+Resol_1692_25_08_2022!D141+CONSOLIDADO!AE139</f>
        <v>-7419008000</v>
      </c>
      <c r="E141" s="96">
        <f aca="true" t="shared" si="2" ref="E141:E197">+C141+D141</f>
        <v>0</v>
      </c>
      <c r="F141" s="144" t="s">
        <v>152</v>
      </c>
    </row>
    <row r="142" spans="1:6" ht="15">
      <c r="A142" s="91" t="s">
        <v>462</v>
      </c>
      <c r="B142" s="36" t="s">
        <v>144</v>
      </c>
      <c r="C142" s="100">
        <v>1967195376638</v>
      </c>
      <c r="D142" s="151">
        <f>+'Decreto_320 05_08_2022'!D142+Acuerdo_390_30_08_2022!D142+Acuerdo_388_12_08_2022!D142+Resol_1692_25_08_2022!D142+CONSOLIDADO!AE140</f>
        <v>36946645508</v>
      </c>
      <c r="E142" s="96">
        <f t="shared" si="2"/>
        <v>2004142022146</v>
      </c>
      <c r="F142" s="144" t="s">
        <v>152</v>
      </c>
    </row>
    <row r="143" spans="1:6" ht="15">
      <c r="A143" s="91" t="s">
        <v>462</v>
      </c>
      <c r="B143" s="36" t="s">
        <v>147</v>
      </c>
      <c r="C143" s="100">
        <v>0</v>
      </c>
      <c r="D143" s="151">
        <f>+'Decreto_320 05_08_2022'!D143+Acuerdo_390_30_08_2022!D143+Acuerdo_388_12_08_2022!D143+Resol_1692_25_08_2022!D143+CONSOLIDADO!AE141</f>
        <v>0</v>
      </c>
      <c r="E143" s="96">
        <f t="shared" si="2"/>
        <v>0</v>
      </c>
      <c r="F143" s="144"/>
    </row>
    <row r="144" spans="1:6" ht="15">
      <c r="A144" s="102" t="s">
        <v>462</v>
      </c>
      <c r="B144" s="36" t="s">
        <v>163</v>
      </c>
      <c r="C144" s="100">
        <v>7419008000</v>
      </c>
      <c r="D144" s="151">
        <f>+'Decreto_320 05_08_2022'!D144+Acuerdo_390_30_08_2022!D144+Acuerdo_388_12_08_2022!D144+Resol_1692_25_08_2022!D144+CONSOLIDADO!AE142</f>
        <v>-176146252</v>
      </c>
      <c r="E144" s="96">
        <f t="shared" si="2"/>
        <v>7242861748</v>
      </c>
      <c r="F144" s="144" t="s">
        <v>152</v>
      </c>
    </row>
    <row r="145" spans="1:5" s="107" customFormat="1" ht="30">
      <c r="A145" s="107" t="s">
        <v>461</v>
      </c>
      <c r="B145" s="105" t="s">
        <v>467</v>
      </c>
      <c r="C145" s="106">
        <f>SUM(C146:C147)</f>
        <v>72129791000</v>
      </c>
      <c r="D145" s="106">
        <f>+'Decreto_320 05_08_2022'!D145+Acuerdo_390_30_08_2022!D145+Acuerdo_388_12_08_2022!D145+Resol_1692_25_08_2022!D145+CONSOLIDADO!AE143</f>
        <v>-14087750188</v>
      </c>
      <c r="E145" s="106">
        <f>SUM(E146:E147)</f>
        <v>58042040812</v>
      </c>
    </row>
    <row r="146" spans="1:6" ht="15">
      <c r="A146" s="91" t="s">
        <v>462</v>
      </c>
      <c r="B146" s="36" t="s">
        <v>139</v>
      </c>
      <c r="C146" s="100">
        <v>549000000</v>
      </c>
      <c r="D146" s="99">
        <f>+'Decreto_320 05_08_2022'!D146+Acuerdo_390_30_08_2022!D146+Acuerdo_388_12_08_2022!D146+Resol_1692_25_08_2022!D146+CONSOLIDADO!AE144</f>
        <v>0</v>
      </c>
      <c r="E146" s="96">
        <f t="shared" si="2"/>
        <v>549000000</v>
      </c>
      <c r="F146" s="144"/>
    </row>
    <row r="147" spans="1:6" ht="15">
      <c r="A147" s="91" t="s">
        <v>462</v>
      </c>
      <c r="B147" s="36" t="s">
        <v>144</v>
      </c>
      <c r="C147" s="100">
        <v>71580791000</v>
      </c>
      <c r="D147" s="151">
        <f>+'Decreto_320 05_08_2022'!D147+Acuerdo_390_30_08_2022!D147+Acuerdo_388_12_08_2022!D147+Resol_1692_25_08_2022!D147+CONSOLIDADO!AE145</f>
        <v>-14087750188</v>
      </c>
      <c r="E147" s="96">
        <f t="shared" si="2"/>
        <v>57493040812</v>
      </c>
      <c r="F147" s="144"/>
    </row>
    <row r="148" spans="1:5" s="107" customFormat="1" ht="30">
      <c r="A148" s="107" t="s">
        <v>461</v>
      </c>
      <c r="B148" s="105" t="s">
        <v>468</v>
      </c>
      <c r="C148" s="106">
        <f>SUM(C149:C155)</f>
        <v>94870560000</v>
      </c>
      <c r="D148" s="99">
        <f>+'Decreto_320 05_08_2022'!D148+Acuerdo_390_30_08_2022!D148+Acuerdo_388_12_08_2022!D148+Resol_1692_25_08_2022!D148+CONSOLIDADO!AE146</f>
        <v>-5810197644</v>
      </c>
      <c r="E148" s="106">
        <f>SUM(E149:E155)</f>
        <v>89060362356</v>
      </c>
    </row>
    <row r="149" spans="1:6" ht="15">
      <c r="A149" s="91" t="s">
        <v>462</v>
      </c>
      <c r="B149" s="36" t="s">
        <v>127</v>
      </c>
      <c r="C149" s="100">
        <v>1230000000</v>
      </c>
      <c r="D149" s="99">
        <f>+'Decreto_320 05_08_2022'!D149+Acuerdo_390_30_08_2022!D149+Acuerdo_388_12_08_2022!D149+Resol_1692_25_08_2022!D149+CONSOLIDADO!AE147</f>
        <v>0</v>
      </c>
      <c r="E149" s="96">
        <f t="shared" si="2"/>
        <v>1230000000</v>
      </c>
      <c r="F149" s="144"/>
    </row>
    <row r="150" spans="1:6" ht="15">
      <c r="A150" s="91" t="s">
        <v>462</v>
      </c>
      <c r="B150" s="36" t="s">
        <v>136</v>
      </c>
      <c r="C150" s="100">
        <v>18102727000</v>
      </c>
      <c r="D150" s="99">
        <f>+'Decreto_320 05_08_2022'!D150+Acuerdo_390_30_08_2022!D150+Acuerdo_388_12_08_2022!D150+Resol_1692_25_08_2022!D150+CONSOLIDADO!AE148</f>
        <v>0</v>
      </c>
      <c r="E150" s="96">
        <f t="shared" si="2"/>
        <v>18102727000</v>
      </c>
      <c r="F150" s="144"/>
    </row>
    <row r="151" spans="1:6" ht="15">
      <c r="A151" s="91" t="s">
        <v>462</v>
      </c>
      <c r="B151" s="36" t="s">
        <v>139</v>
      </c>
      <c r="C151" s="100">
        <v>310998000</v>
      </c>
      <c r="D151" s="99">
        <f>+'Decreto_320 05_08_2022'!D151+Acuerdo_390_30_08_2022!D151+Acuerdo_388_12_08_2022!D151+Resol_1692_25_08_2022!D151+CONSOLIDADO!AE149</f>
        <v>0</v>
      </c>
      <c r="E151" s="96">
        <f t="shared" si="2"/>
        <v>310998000</v>
      </c>
      <c r="F151" s="144"/>
    </row>
    <row r="152" spans="1:6" ht="15">
      <c r="A152" s="91" t="s">
        <v>462</v>
      </c>
      <c r="B152" s="36" t="s">
        <v>141</v>
      </c>
      <c r="C152" s="100">
        <v>40000000</v>
      </c>
      <c r="D152" s="99">
        <f>+'Decreto_320 05_08_2022'!D152+Acuerdo_390_30_08_2022!D152+Acuerdo_388_12_08_2022!D152+Resol_1692_25_08_2022!D152+CONSOLIDADO!AE150</f>
        <v>0</v>
      </c>
      <c r="E152" s="96">
        <f t="shared" si="2"/>
        <v>40000000</v>
      </c>
      <c r="F152" s="144"/>
    </row>
    <row r="153" spans="1:6" ht="15">
      <c r="A153" s="91" t="s">
        <v>462</v>
      </c>
      <c r="B153" s="36" t="s">
        <v>142</v>
      </c>
      <c r="C153" s="100">
        <v>5513625000</v>
      </c>
      <c r="D153" s="99">
        <f>+'Decreto_320 05_08_2022'!D153+Acuerdo_390_30_08_2022!D153+Acuerdo_388_12_08_2022!D153+Resol_1692_25_08_2022!D153+CONSOLIDADO!AE151</f>
        <v>0</v>
      </c>
      <c r="E153" s="96">
        <f t="shared" si="2"/>
        <v>5513625000</v>
      </c>
      <c r="F153" s="144"/>
    </row>
    <row r="154" spans="1:6" ht="15">
      <c r="A154" s="91" t="s">
        <v>462</v>
      </c>
      <c r="B154" s="36" t="s">
        <v>144</v>
      </c>
      <c r="C154" s="100">
        <v>14650808455</v>
      </c>
      <c r="D154" s="99">
        <f>+'Decreto_320 05_08_2022'!D154+Acuerdo_390_30_08_2022!D154+Acuerdo_388_12_08_2022!D154+Resol_1692_25_08_2022!D154+CONSOLIDADO!AE152</f>
        <v>-1651097400</v>
      </c>
      <c r="E154" s="96">
        <f t="shared" si="2"/>
        <v>12999711055</v>
      </c>
      <c r="F154" s="144"/>
    </row>
    <row r="155" spans="1:6" ht="15">
      <c r="A155" s="91" t="s">
        <v>462</v>
      </c>
      <c r="B155" s="36" t="s">
        <v>145</v>
      </c>
      <c r="C155" s="100">
        <v>55022401545</v>
      </c>
      <c r="D155" s="99">
        <f>+'Decreto_320 05_08_2022'!D155+Acuerdo_390_30_08_2022!D155+Acuerdo_388_12_08_2022!D155+Resol_1692_25_08_2022!D155+CONSOLIDADO!AE153</f>
        <v>-4159100244</v>
      </c>
      <c r="E155" s="96">
        <f t="shared" si="2"/>
        <v>50863301301</v>
      </c>
      <c r="F155" s="144"/>
    </row>
    <row r="156" spans="1:5" s="91" customFormat="1" ht="15">
      <c r="A156" s="91" t="s">
        <v>461</v>
      </c>
      <c r="B156" s="107" t="s">
        <v>469</v>
      </c>
      <c r="C156" s="99">
        <f>SUM(C157:C160)</f>
        <v>108901050000</v>
      </c>
      <c r="D156" s="99">
        <f>+'Decreto_320 05_08_2022'!D156+Acuerdo_390_30_08_2022!D156+Acuerdo_388_12_08_2022!D156+Resol_1692_25_08_2022!D156+CONSOLIDADO!AE154</f>
        <v>66293542388</v>
      </c>
      <c r="E156" s="99">
        <f>SUM(E157:E160)</f>
        <v>175194592388</v>
      </c>
    </row>
    <row r="157" spans="1:6" ht="15">
      <c r="A157" s="91" t="s">
        <v>462</v>
      </c>
      <c r="B157" s="36" t="s">
        <v>139</v>
      </c>
      <c r="C157" s="100">
        <v>34628454</v>
      </c>
      <c r="D157" s="151">
        <f>+'Decreto_320 05_08_2022'!D157+Acuerdo_390_30_08_2022!D157+Acuerdo_388_12_08_2022!D157+Resol_1692_25_08_2022!D157+CONSOLIDADO!AE155</f>
        <v>565371546</v>
      </c>
      <c r="E157" s="96">
        <f t="shared" si="2"/>
        <v>600000000</v>
      </c>
      <c r="F157" s="144" t="s">
        <v>152</v>
      </c>
    </row>
    <row r="158" spans="1:6" ht="15">
      <c r="A158" s="91" t="s">
        <v>462</v>
      </c>
      <c r="B158" s="36" t="s">
        <v>144</v>
      </c>
      <c r="C158" s="100">
        <v>108866421546</v>
      </c>
      <c r="D158" s="151">
        <f>+'Decreto_320 05_08_2022'!D158+Acuerdo_390_30_08_2022!D158+Acuerdo_388_12_08_2022!D158+Resol_1692_25_08_2022!D158+CONSOLIDADO!AE156</f>
        <v>5728170842</v>
      </c>
      <c r="E158" s="96">
        <f t="shared" si="2"/>
        <v>114594592388</v>
      </c>
      <c r="F158" s="144" t="s">
        <v>152</v>
      </c>
    </row>
    <row r="159" spans="1:6" ht="15">
      <c r="A159" s="91" t="s">
        <v>462</v>
      </c>
      <c r="B159" s="36" t="s">
        <v>590</v>
      </c>
      <c r="C159" s="100">
        <v>0</v>
      </c>
      <c r="D159" s="151">
        <f>+'Decreto_320 05_08_2022'!D159+Acuerdo_390_30_08_2022!D159+Acuerdo_388_12_08_2022!D159+Resol_1692_25_08_2022!D159+CONSOLIDADO!AE157</f>
        <v>0</v>
      </c>
      <c r="E159" s="96">
        <f t="shared" si="2"/>
        <v>0</v>
      </c>
      <c r="F159" s="144"/>
    </row>
    <row r="160" spans="1:6" ht="15">
      <c r="A160" s="91" t="s">
        <v>462</v>
      </c>
      <c r="B160" t="s">
        <v>591</v>
      </c>
      <c r="C160" s="95">
        <v>0</v>
      </c>
      <c r="D160" s="151">
        <f>+'Decreto_320 05_08_2022'!D160+Acuerdo_390_30_08_2022!D160+Acuerdo_388_12_08_2022!D160+Resol_1692_25_08_2022!D160+CONSOLIDADO!AE158</f>
        <v>60000000000</v>
      </c>
      <c r="E160" s="96">
        <f t="shared" si="2"/>
        <v>60000000000</v>
      </c>
      <c r="F160" s="144"/>
    </row>
    <row r="161" spans="1:5" s="91" customFormat="1" ht="15">
      <c r="A161" s="91" t="s">
        <v>461</v>
      </c>
      <c r="B161" s="107" t="s">
        <v>482</v>
      </c>
      <c r="C161" s="99">
        <f>SUM(C162:C164)</f>
        <v>168231459530</v>
      </c>
      <c r="D161" s="99">
        <f>+'Decreto_320 05_08_2022'!D161+Acuerdo_390_30_08_2022!D161+Acuerdo_388_12_08_2022!D161+Resol_1692_25_08_2022!D161+CONSOLIDADO!AE159</f>
        <v>91877652792</v>
      </c>
      <c r="E161" s="99">
        <f>SUM(E162:E164)</f>
        <v>260109112322</v>
      </c>
    </row>
    <row r="162" spans="1:6" ht="15">
      <c r="A162" s="91" t="s">
        <v>462</v>
      </c>
      <c r="B162" s="36" t="s">
        <v>128</v>
      </c>
      <c r="C162" s="100">
        <v>1588636000</v>
      </c>
      <c r="D162" s="151">
        <f>+'Decreto_320 05_08_2022'!D162+Acuerdo_390_30_08_2022!D162+Acuerdo_388_12_08_2022!D162+Resol_1692_25_08_2022!D162+CONSOLIDADO!AE160</f>
        <v>529252417</v>
      </c>
      <c r="E162" s="96">
        <f t="shared" si="2"/>
        <v>2117888417</v>
      </c>
      <c r="F162" s="144" t="s">
        <v>152</v>
      </c>
    </row>
    <row r="163" spans="1:6" ht="15">
      <c r="A163" s="91" t="s">
        <v>462</v>
      </c>
      <c r="B163" s="36" t="s">
        <v>131</v>
      </c>
      <c r="C163" s="100">
        <v>14273944000</v>
      </c>
      <c r="D163" s="151">
        <f>+'Decreto_320 05_08_2022'!D163+Acuerdo_390_30_08_2022!D163+Acuerdo_388_12_08_2022!D163+Resol_1692_25_08_2022!D163+CONSOLIDADO!AE161</f>
        <v>-5130417298</v>
      </c>
      <c r="E163" s="96">
        <f t="shared" si="2"/>
        <v>9143526702</v>
      </c>
      <c r="F163" s="144" t="s">
        <v>152</v>
      </c>
    </row>
    <row r="164" spans="1:6" ht="15">
      <c r="A164" s="91" t="s">
        <v>462</v>
      </c>
      <c r="B164" s="36" t="s">
        <v>144</v>
      </c>
      <c r="C164" s="100">
        <v>152368879530</v>
      </c>
      <c r="D164" s="151">
        <f>+'Decreto_320 05_08_2022'!D164+Acuerdo_390_30_08_2022!D164+Acuerdo_388_12_08_2022!D164+Resol_1692_25_08_2022!D164+CONSOLIDADO!AE162</f>
        <v>96478817673</v>
      </c>
      <c r="E164" s="96">
        <f t="shared" si="2"/>
        <v>248847697203</v>
      </c>
      <c r="F164" s="144" t="s">
        <v>152</v>
      </c>
    </row>
    <row r="165" spans="1:5" s="91" customFormat="1" ht="15">
      <c r="A165" s="91" t="s">
        <v>461</v>
      </c>
      <c r="B165" s="107" t="s">
        <v>470</v>
      </c>
      <c r="C165" s="99">
        <f>+C166</f>
        <v>11542523000</v>
      </c>
      <c r="D165" s="99">
        <f>+'Decreto_320 05_08_2022'!D165+Acuerdo_390_30_08_2022!D165+Acuerdo_388_12_08_2022!D165+Resol_1692_25_08_2022!D165+CONSOLIDADO!AE163</f>
        <v>6968344231</v>
      </c>
      <c r="E165" s="99">
        <f>+E166</f>
        <v>18510867231</v>
      </c>
    </row>
    <row r="166" spans="1:6" ht="15">
      <c r="A166" s="91" t="s">
        <v>462</v>
      </c>
      <c r="B166" s="36" t="s">
        <v>144</v>
      </c>
      <c r="C166" s="100">
        <v>11542523000</v>
      </c>
      <c r="D166" s="151">
        <f>+'Decreto_320 05_08_2022'!D166+Acuerdo_390_30_08_2022!D166+Acuerdo_388_12_08_2022!D166+Resol_1692_25_08_2022!D166+CONSOLIDADO!AE164</f>
        <v>6968344231</v>
      </c>
      <c r="E166" s="96">
        <f t="shared" si="2"/>
        <v>18510867231</v>
      </c>
      <c r="F166" s="144"/>
    </row>
    <row r="167" spans="1:5" s="91" customFormat="1" ht="15">
      <c r="A167" s="91" t="s">
        <v>461</v>
      </c>
      <c r="B167" s="91" t="s">
        <v>471</v>
      </c>
      <c r="C167" s="99">
        <f>+C168</f>
        <v>15782051000</v>
      </c>
      <c r="D167" s="99">
        <f>+'Decreto_320 05_08_2022'!D167+Acuerdo_390_30_08_2022!D167+Acuerdo_388_12_08_2022!D167+Resol_1692_25_08_2022!D167+CONSOLIDADO!AE165</f>
        <v>22530978349</v>
      </c>
      <c r="E167" s="99">
        <f>+E168</f>
        <v>38313029349</v>
      </c>
    </row>
    <row r="168" spans="1:6" ht="15">
      <c r="A168" s="91" t="s">
        <v>462</v>
      </c>
      <c r="B168" s="36" t="s">
        <v>144</v>
      </c>
      <c r="C168" s="100">
        <v>15782051000</v>
      </c>
      <c r="D168" s="151">
        <f>+'Decreto_320 05_08_2022'!D168+Acuerdo_390_30_08_2022!D168+Acuerdo_388_12_08_2022!D168+Resol_1692_25_08_2022!D168+CONSOLIDADO!AE166</f>
        <v>22530978349</v>
      </c>
      <c r="E168" s="96">
        <f t="shared" si="2"/>
        <v>38313029349</v>
      </c>
      <c r="F168" s="144"/>
    </row>
    <row r="169" spans="1:5" s="107" customFormat="1" ht="30">
      <c r="A169" s="107" t="s">
        <v>461</v>
      </c>
      <c r="B169" s="105" t="s">
        <v>472</v>
      </c>
      <c r="C169" s="106">
        <f>+C170</f>
        <v>10492000000</v>
      </c>
      <c r="D169" s="99">
        <f>+'Decreto_320 05_08_2022'!D169+Acuerdo_390_30_08_2022!D169+Acuerdo_388_12_08_2022!D169+Resol_1692_25_08_2022!D169+CONSOLIDADO!AE167</f>
        <v>0</v>
      </c>
      <c r="E169" s="106">
        <f>+E170</f>
        <v>10492000000</v>
      </c>
    </row>
    <row r="170" spans="1:6" ht="15">
      <c r="A170" s="91" t="s">
        <v>462</v>
      </c>
      <c r="B170" s="36" t="s">
        <v>144</v>
      </c>
      <c r="C170" s="100">
        <v>10492000000</v>
      </c>
      <c r="D170" s="99">
        <f>+'Decreto_320 05_08_2022'!D170+Acuerdo_390_30_08_2022!D170+Acuerdo_388_12_08_2022!D170+Resol_1692_25_08_2022!D170+CONSOLIDADO!AE168</f>
        <v>0</v>
      </c>
      <c r="E170" s="96">
        <f t="shared" si="2"/>
        <v>10492000000</v>
      </c>
      <c r="F170" s="144"/>
    </row>
    <row r="171" spans="1:5" s="91" customFormat="1" ht="15">
      <c r="A171" s="91" t="s">
        <v>461</v>
      </c>
      <c r="B171" s="91" t="s">
        <v>473</v>
      </c>
      <c r="C171" s="99">
        <f>+C172</f>
        <v>26838590000</v>
      </c>
      <c r="D171" s="99">
        <f>+'Decreto_320 05_08_2022'!D171+Acuerdo_390_30_08_2022!D171+Acuerdo_388_12_08_2022!D171+Resol_1692_25_08_2022!D171+CONSOLIDADO!AE169</f>
        <v>29554287082</v>
      </c>
      <c r="E171" s="99">
        <f>+E172</f>
        <v>56392877082</v>
      </c>
    </row>
    <row r="172" spans="1:6" ht="15">
      <c r="A172" s="91" t="s">
        <v>462</v>
      </c>
      <c r="B172" s="36" t="s">
        <v>144</v>
      </c>
      <c r="C172" s="100">
        <v>26838590000</v>
      </c>
      <c r="D172" s="151">
        <f>+'Decreto_320 05_08_2022'!D172+Acuerdo_390_30_08_2022!D172+Acuerdo_388_12_08_2022!D172+Resol_1692_25_08_2022!D172+CONSOLIDADO!AE170</f>
        <v>29554287082</v>
      </c>
      <c r="E172" s="96">
        <f t="shared" si="2"/>
        <v>56392877082</v>
      </c>
      <c r="F172" s="144"/>
    </row>
    <row r="173" spans="1:5" s="107" customFormat="1" ht="45">
      <c r="A173" s="107" t="s">
        <v>461</v>
      </c>
      <c r="B173" s="105" t="s">
        <v>474</v>
      </c>
      <c r="C173" s="106">
        <f>+C174</f>
        <v>3146198000</v>
      </c>
      <c r="D173" s="106">
        <f>+'Decreto_320 05_08_2022'!D173+Acuerdo_390_30_08_2022!D173+Acuerdo_388_12_08_2022!D173+Resol_1692_25_08_2022!D173+CONSOLIDADO!AE171</f>
        <v>5750718139</v>
      </c>
      <c r="E173" s="106">
        <f>+E174</f>
        <v>8896916139</v>
      </c>
    </row>
    <row r="174" spans="1:6" ht="15">
      <c r="A174" s="91" t="s">
        <v>462</v>
      </c>
      <c r="B174" s="36" t="s">
        <v>144</v>
      </c>
      <c r="C174" s="100">
        <v>3146198000</v>
      </c>
      <c r="D174" s="151">
        <f>+'Decreto_320 05_08_2022'!D174+Acuerdo_390_30_08_2022!D174+Acuerdo_388_12_08_2022!D174+Resol_1692_25_08_2022!D174+CONSOLIDADO!AE172</f>
        <v>5750718139</v>
      </c>
      <c r="E174" s="96">
        <f t="shared" si="2"/>
        <v>8896916139</v>
      </c>
      <c r="F174" s="144"/>
    </row>
    <row r="175" spans="1:5" s="107" customFormat="1" ht="30">
      <c r="A175" s="107" t="s">
        <v>461</v>
      </c>
      <c r="B175" s="105" t="s">
        <v>475</v>
      </c>
      <c r="C175" s="106">
        <f>+C176</f>
        <v>3547247470</v>
      </c>
      <c r="D175" s="106">
        <f>+'Decreto_320 05_08_2022'!D175+Acuerdo_390_30_08_2022!D175+Acuerdo_388_12_08_2022!D175+Resol_1692_25_08_2022!D175+CONSOLIDADO!AE173</f>
        <v>854430312</v>
      </c>
      <c r="E175" s="106">
        <f>+E176</f>
        <v>4401677782</v>
      </c>
    </row>
    <row r="176" spans="1:6" ht="15">
      <c r="A176" s="91" t="s">
        <v>462</v>
      </c>
      <c r="B176" s="36" t="s">
        <v>144</v>
      </c>
      <c r="C176" s="100">
        <v>3547247470</v>
      </c>
      <c r="D176" s="151">
        <f>+'Decreto_320 05_08_2022'!D176+Acuerdo_390_30_08_2022!D176+Acuerdo_388_12_08_2022!D176+Resol_1692_25_08_2022!D176+CONSOLIDADO!AE174</f>
        <v>854430312</v>
      </c>
      <c r="E176" s="96">
        <f t="shared" si="2"/>
        <v>4401677782</v>
      </c>
      <c r="F176" s="144"/>
    </row>
    <row r="177" spans="1:5" s="107" customFormat="1" ht="30">
      <c r="A177" s="107" t="s">
        <v>461</v>
      </c>
      <c r="B177" s="105" t="s">
        <v>476</v>
      </c>
      <c r="C177" s="106">
        <f>+C178</f>
        <v>13502590000</v>
      </c>
      <c r="D177" s="99">
        <f>+'Decreto_320 05_08_2022'!D177+Acuerdo_390_30_08_2022!D177+Acuerdo_388_12_08_2022!D177+Resol_1692_25_08_2022!D177+CONSOLIDADO!AE175</f>
        <v>0</v>
      </c>
      <c r="E177" s="106">
        <f>+E178</f>
        <v>13502590000</v>
      </c>
    </row>
    <row r="178" spans="1:6" ht="15">
      <c r="A178" s="91" t="s">
        <v>462</v>
      </c>
      <c r="B178" s="36" t="s">
        <v>144</v>
      </c>
      <c r="C178" s="100">
        <v>13502590000</v>
      </c>
      <c r="D178" s="99">
        <f>+'Decreto_320 05_08_2022'!D178+Acuerdo_390_30_08_2022!D178+Acuerdo_388_12_08_2022!D178+Resol_1692_25_08_2022!D178+CONSOLIDADO!AE176</f>
        <v>0</v>
      </c>
      <c r="E178" s="96">
        <f t="shared" si="2"/>
        <v>13502590000</v>
      </c>
      <c r="F178" s="144"/>
    </row>
    <row r="179" spans="1:5" s="107" customFormat="1" ht="15">
      <c r="A179" s="107" t="s">
        <v>461</v>
      </c>
      <c r="B179" s="105" t="s">
        <v>477</v>
      </c>
      <c r="C179" s="106">
        <f>SUM(C180:C183)</f>
        <v>18973070000</v>
      </c>
      <c r="D179" s="99">
        <f>+'Decreto_320 05_08_2022'!D179+Acuerdo_390_30_08_2022!D179+Acuerdo_388_12_08_2022!D179+Resol_1692_25_08_2022!D179+CONSOLIDADO!AE177</f>
        <v>0</v>
      </c>
      <c r="E179" s="106">
        <f>SUM(E180:E183)</f>
        <v>18973070000</v>
      </c>
    </row>
    <row r="180" spans="1:6" ht="15">
      <c r="A180" s="91" t="s">
        <v>462</v>
      </c>
      <c r="B180" s="36" t="s">
        <v>125</v>
      </c>
      <c r="C180" s="100">
        <v>1335175000</v>
      </c>
      <c r="D180" s="99">
        <f>+'Decreto_320 05_08_2022'!D180+Acuerdo_390_30_08_2022!D180+Acuerdo_388_12_08_2022!D180+Resol_1692_25_08_2022!D180+CONSOLIDADO!AE178</f>
        <v>0</v>
      </c>
      <c r="E180" s="96">
        <f t="shared" si="2"/>
        <v>1335175000</v>
      </c>
      <c r="F180" s="144"/>
    </row>
    <row r="181" spans="1:6" ht="15">
      <c r="A181" s="91" t="s">
        <v>462</v>
      </c>
      <c r="B181" s="36" t="s">
        <v>130</v>
      </c>
      <c r="C181" s="100">
        <v>103000000</v>
      </c>
      <c r="D181" s="99">
        <f>+'Decreto_320 05_08_2022'!D181+Acuerdo_390_30_08_2022!D181+Acuerdo_388_12_08_2022!D181+Resol_1692_25_08_2022!D181+CONSOLIDADO!AE179</f>
        <v>0</v>
      </c>
      <c r="E181" s="96">
        <f t="shared" si="2"/>
        <v>103000000</v>
      </c>
      <c r="F181" s="144"/>
    </row>
    <row r="182" spans="1:6" ht="15">
      <c r="A182" s="91" t="s">
        <v>462</v>
      </c>
      <c r="B182" s="36" t="s">
        <v>135</v>
      </c>
      <c r="C182" s="100">
        <v>15006070000</v>
      </c>
      <c r="D182" s="99">
        <f>+'Decreto_320 05_08_2022'!D182+Acuerdo_390_30_08_2022!D182+Acuerdo_388_12_08_2022!D182+Resol_1692_25_08_2022!D182+CONSOLIDADO!AE180</f>
        <v>0</v>
      </c>
      <c r="E182" s="96">
        <f t="shared" si="2"/>
        <v>15006070000</v>
      </c>
      <c r="F182" s="144"/>
    </row>
    <row r="183" spans="1:6" ht="15">
      <c r="A183" s="91" t="s">
        <v>462</v>
      </c>
      <c r="B183" s="36" t="s">
        <v>144</v>
      </c>
      <c r="C183" s="100">
        <v>2528825000</v>
      </c>
      <c r="D183" s="99">
        <f>+'Decreto_320 05_08_2022'!D183+Acuerdo_390_30_08_2022!D183+Acuerdo_388_12_08_2022!D183+Resol_1692_25_08_2022!D183+CONSOLIDADO!AE181</f>
        <v>0</v>
      </c>
      <c r="E183" s="96">
        <f t="shared" si="2"/>
        <v>2528825000</v>
      </c>
      <c r="F183" s="144"/>
    </row>
    <row r="184" spans="1:5" s="107" customFormat="1" ht="30">
      <c r="A184" s="107" t="s">
        <v>461</v>
      </c>
      <c r="B184" s="105" t="s">
        <v>478</v>
      </c>
      <c r="C184" s="106">
        <f>SUM(C185:C187)</f>
        <v>17686142000</v>
      </c>
      <c r="D184" s="99">
        <f>+'Decreto_320 05_08_2022'!D184+Acuerdo_390_30_08_2022!D184+Acuerdo_388_12_08_2022!D184+Resol_1692_25_08_2022!D184+CONSOLIDADO!AE182</f>
        <v>0</v>
      </c>
      <c r="E184" s="106">
        <f>SUM(E185:E187)</f>
        <v>17686142000</v>
      </c>
    </row>
    <row r="185" spans="1:6" ht="15">
      <c r="A185" s="91" t="s">
        <v>462</v>
      </c>
      <c r="B185" s="36" t="s">
        <v>132</v>
      </c>
      <c r="C185" s="100">
        <v>1528961000</v>
      </c>
      <c r="D185" s="99">
        <f>+'Decreto_320 05_08_2022'!D185+Acuerdo_390_30_08_2022!D185+Acuerdo_388_12_08_2022!D185+Resol_1692_25_08_2022!D185+CONSOLIDADO!AE183</f>
        <v>0</v>
      </c>
      <c r="E185" s="96">
        <f t="shared" si="2"/>
        <v>1528961000</v>
      </c>
      <c r="F185" s="144"/>
    </row>
    <row r="186" spans="1:6" ht="15">
      <c r="A186" s="91" t="s">
        <v>462</v>
      </c>
      <c r="B186" s="36" t="s">
        <v>142</v>
      </c>
      <c r="C186" s="100">
        <v>221280000</v>
      </c>
      <c r="D186" s="99">
        <f>+'Decreto_320 05_08_2022'!D186+Acuerdo_390_30_08_2022!D186+Acuerdo_388_12_08_2022!D186+Resol_1692_25_08_2022!D186+CONSOLIDADO!AE184</f>
        <v>0</v>
      </c>
      <c r="E186" s="96">
        <f t="shared" si="2"/>
        <v>221280000</v>
      </c>
      <c r="F186" s="144"/>
    </row>
    <row r="187" spans="1:6" ht="15">
      <c r="A187" s="91" t="s">
        <v>462</v>
      </c>
      <c r="B187" s="36" t="s">
        <v>144</v>
      </c>
      <c r="C187" s="100">
        <v>15935901000</v>
      </c>
      <c r="D187" s="99">
        <f>+'Decreto_320 05_08_2022'!D187+Acuerdo_390_30_08_2022!D187+Acuerdo_388_12_08_2022!D187+Resol_1692_25_08_2022!D187+CONSOLIDADO!AE185</f>
        <v>0</v>
      </c>
      <c r="E187" s="96">
        <f t="shared" si="2"/>
        <v>15935901000</v>
      </c>
      <c r="F187" s="144"/>
    </row>
    <row r="188" spans="1:5" s="107" customFormat="1" ht="30">
      <c r="A188" s="107" t="s">
        <v>461</v>
      </c>
      <c r="B188" s="105" t="s">
        <v>479</v>
      </c>
      <c r="C188" s="106">
        <f>SUM(C189:C193)</f>
        <v>18149000000</v>
      </c>
      <c r="D188" s="99">
        <f>+'Decreto_320 05_08_2022'!D188+Acuerdo_390_30_08_2022!D188+Acuerdo_388_12_08_2022!D188+Resol_1692_25_08_2022!D188+CONSOLIDADO!AE186</f>
        <v>0</v>
      </c>
      <c r="E188" s="106">
        <f>SUM(E189:E193)</f>
        <v>18149000000</v>
      </c>
    </row>
    <row r="189" spans="1:6" ht="15">
      <c r="A189" s="91" t="s">
        <v>462</v>
      </c>
      <c r="B189" s="36" t="s">
        <v>133</v>
      </c>
      <c r="C189" s="100">
        <v>5653264</v>
      </c>
      <c r="D189" s="99">
        <f>+'Decreto_320 05_08_2022'!D189+Acuerdo_390_30_08_2022!D189+Acuerdo_388_12_08_2022!D189+Resol_1692_25_08_2022!D189+CONSOLIDADO!AE187</f>
        <v>0</v>
      </c>
      <c r="E189" s="96">
        <f t="shared" si="2"/>
        <v>5653264</v>
      </c>
      <c r="F189" s="144"/>
    </row>
    <row r="190" spans="1:6" ht="15">
      <c r="A190" s="91" t="s">
        <v>462</v>
      </c>
      <c r="B190" s="36" t="s">
        <v>138</v>
      </c>
      <c r="C190" s="100">
        <v>30000000</v>
      </c>
      <c r="D190" s="99">
        <f>+'Decreto_320 05_08_2022'!D190+Acuerdo_390_30_08_2022!D190+Acuerdo_388_12_08_2022!D190+Resol_1692_25_08_2022!D190+CONSOLIDADO!AE188</f>
        <v>0</v>
      </c>
      <c r="E190" s="96">
        <f t="shared" si="2"/>
        <v>30000000</v>
      </c>
      <c r="F190" s="144"/>
    </row>
    <row r="191" spans="1:6" ht="15">
      <c r="A191" s="91" t="s">
        <v>462</v>
      </c>
      <c r="B191" s="36" t="s">
        <v>141</v>
      </c>
      <c r="C191" s="100">
        <v>598110000</v>
      </c>
      <c r="D191" s="99">
        <f>+'Decreto_320 05_08_2022'!D191+Acuerdo_390_30_08_2022!D191+Acuerdo_388_12_08_2022!D191+Resol_1692_25_08_2022!D191+CONSOLIDADO!AE189</f>
        <v>0</v>
      </c>
      <c r="E191" s="96">
        <f t="shared" si="2"/>
        <v>598110000</v>
      </c>
      <c r="F191" s="144"/>
    </row>
    <row r="192" spans="1:6" ht="15">
      <c r="A192" s="91" t="s">
        <v>462</v>
      </c>
      <c r="B192" s="36" t="s">
        <v>143</v>
      </c>
      <c r="C192" s="100">
        <v>1562800000</v>
      </c>
      <c r="D192" s="99">
        <f>+'Decreto_320 05_08_2022'!D192+Acuerdo_390_30_08_2022!D192+Acuerdo_388_12_08_2022!D192+Resol_1692_25_08_2022!D192+CONSOLIDADO!AE190</f>
        <v>0</v>
      </c>
      <c r="E192" s="96">
        <f t="shared" si="2"/>
        <v>1562800000</v>
      </c>
      <c r="F192" s="144"/>
    </row>
    <row r="193" spans="1:6" ht="15">
      <c r="A193" s="91" t="s">
        <v>462</v>
      </c>
      <c r="B193" s="36" t="s">
        <v>144</v>
      </c>
      <c r="C193" s="100">
        <v>15952436736</v>
      </c>
      <c r="D193" s="99">
        <f>+'Decreto_320 05_08_2022'!D193+Acuerdo_390_30_08_2022!D193+Acuerdo_388_12_08_2022!D193+Resol_1692_25_08_2022!D193+CONSOLIDADO!AE191</f>
        <v>0</v>
      </c>
      <c r="E193" s="96">
        <f t="shared" si="2"/>
        <v>15952436736</v>
      </c>
      <c r="F193" s="144"/>
    </row>
    <row r="194" spans="1:5" s="107" customFormat="1" ht="30">
      <c r="A194" s="107" t="s">
        <v>461</v>
      </c>
      <c r="B194" s="105" t="s">
        <v>480</v>
      </c>
      <c r="C194" s="106">
        <f>SUM(C195:C197)</f>
        <v>5263460000</v>
      </c>
      <c r="D194" s="99">
        <f>+'Decreto_320 05_08_2022'!D194+Acuerdo_390_30_08_2022!D194+Acuerdo_388_12_08_2022!D194+Resol_1692_25_08_2022!D194+CONSOLIDADO!AE192</f>
        <v>0</v>
      </c>
      <c r="E194" s="106">
        <f>SUM(E195:E197)</f>
        <v>5263460000</v>
      </c>
    </row>
    <row r="195" spans="1:6" ht="15">
      <c r="A195" s="91" t="s">
        <v>462</v>
      </c>
      <c r="B195" s="36" t="s">
        <v>140</v>
      </c>
      <c r="C195" s="100">
        <v>510743000</v>
      </c>
      <c r="D195" s="99">
        <f>+'Decreto_320 05_08_2022'!D195+Acuerdo_390_30_08_2022!D195+Acuerdo_388_12_08_2022!D195+Resol_1692_25_08_2022!D195+CONSOLIDADO!AE193</f>
        <v>0</v>
      </c>
      <c r="E195" s="96">
        <f t="shared" si="2"/>
        <v>510743000</v>
      </c>
      <c r="F195" s="144"/>
    </row>
    <row r="196" spans="1:6" ht="15">
      <c r="A196" s="91" t="s">
        <v>462</v>
      </c>
      <c r="B196" s="36" t="s">
        <v>141</v>
      </c>
      <c r="C196" s="100">
        <v>543822000</v>
      </c>
      <c r="D196" s="99">
        <f>+'Decreto_320 05_08_2022'!D196+Acuerdo_390_30_08_2022!D196+Acuerdo_388_12_08_2022!D196+Resol_1692_25_08_2022!D196+CONSOLIDADO!AE194</f>
        <v>0</v>
      </c>
      <c r="E196" s="96">
        <f t="shared" si="2"/>
        <v>543822000</v>
      </c>
      <c r="F196" s="144"/>
    </row>
    <row r="197" spans="1:6" ht="15">
      <c r="A197" s="91" t="s">
        <v>462</v>
      </c>
      <c r="B197" s="36" t="s">
        <v>144</v>
      </c>
      <c r="C197" s="100">
        <v>4208895000</v>
      </c>
      <c r="D197" s="99">
        <f>+'Decreto_320 05_08_2022'!D197+Acuerdo_390_30_08_2022!D197+Acuerdo_388_12_08_2022!D197+Resol_1692_25_08_2022!D197</f>
        <v>0</v>
      </c>
      <c r="E197" s="96">
        <f t="shared" si="2"/>
        <v>4208895000</v>
      </c>
      <c r="F197" s="144"/>
    </row>
    <row r="199" spans="2:5" ht="76.5" customHeight="1">
      <c r="B199" s="181" t="s">
        <v>615</v>
      </c>
      <c r="C199" s="181"/>
      <c r="D199" s="181"/>
      <c r="E199" s="181"/>
    </row>
  </sheetData>
  <sheetProtection/>
  <autoFilter ref="A122:F197"/>
  <mergeCells count="4">
    <mergeCell ref="B1:E1"/>
    <mergeCell ref="B2:E2"/>
    <mergeCell ref="B3:E3"/>
    <mergeCell ref="B199:E199"/>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Q198"/>
  <sheetViews>
    <sheetView showGridLines="0" zoomScalePageLayoutView="0" workbookViewId="0" topLeftCell="AL1">
      <pane xSplit="9435" ySplit="1800" topLeftCell="AC115" activePane="bottomRight" state="split"/>
      <selection pane="topLeft" activeCell="R1" sqref="R1:R2"/>
      <selection pane="topRight" activeCell="AL1" sqref="AL1"/>
      <selection pane="bottomLeft" activeCell="AL168" sqref="AL168"/>
      <selection pane="bottomRight" activeCell="AF131" sqref="AF131:AF162"/>
    </sheetView>
  </sheetViews>
  <sheetFormatPr defaultColWidth="11.421875" defaultRowHeight="15"/>
  <cols>
    <col min="2" max="2" width="24.7109375" style="0" bestFit="1" customWidth="1"/>
    <col min="3" max="3" width="50.00390625" style="0" bestFit="1" customWidth="1"/>
    <col min="4" max="4" width="20.57421875" style="0" bestFit="1" customWidth="1"/>
    <col min="5" max="9" width="18.7109375" style="0" customWidth="1"/>
    <col min="10" max="10" width="14.140625" style="0" bestFit="1" customWidth="1"/>
    <col min="11" max="11" width="18.7109375" style="0" customWidth="1"/>
    <col min="12" max="12" width="12.57421875" style="0" bestFit="1" customWidth="1"/>
    <col min="13" max="13" width="12.57421875" style="6" customWidth="1"/>
    <col min="14" max="14" width="18.57421875" style="6" bestFit="1" customWidth="1"/>
    <col min="15" max="15" width="16.421875" style="6" customWidth="1"/>
    <col min="16" max="16" width="14.8515625" style="6" bestFit="1" customWidth="1"/>
    <col min="17" max="17" width="14.140625" style="6" customWidth="1"/>
    <col min="18" max="18" width="14.28125" style="0" customWidth="1"/>
    <col min="19" max="19" width="13.8515625" style="6" customWidth="1"/>
    <col min="20" max="20" width="13.57421875" style="6" customWidth="1"/>
    <col min="21" max="24" width="11.421875" style="0" customWidth="1"/>
    <col min="25" max="25" width="19.00390625" style="6" customWidth="1"/>
    <col min="26" max="30" width="18.7109375" style="0" customWidth="1"/>
    <col min="31" max="32" width="18.7109375" style="6" customWidth="1"/>
    <col min="33" max="33" width="30.421875" style="0" customWidth="1"/>
    <col min="34" max="34" width="22.00390625" style="0" bestFit="1" customWidth="1"/>
    <col min="35" max="35" width="17.421875" style="0" bestFit="1" customWidth="1"/>
    <col min="36" max="36" width="20.421875" style="6" bestFit="1" customWidth="1"/>
    <col min="37" max="37" width="20.140625" style="6" bestFit="1" customWidth="1"/>
    <col min="38" max="38" width="72.7109375" style="0" bestFit="1" customWidth="1"/>
    <col min="39" max="39" width="17.8515625" style="0" bestFit="1" customWidth="1"/>
    <col min="41" max="41" width="72.7109375" style="0" bestFit="1" customWidth="1"/>
    <col min="42" max="43" width="17.8515625" style="0" bestFit="1" customWidth="1"/>
  </cols>
  <sheetData>
    <row r="1" spans="2:37" s="41" customFormat="1" ht="60">
      <c r="B1" s="170" t="s">
        <v>431</v>
      </c>
      <c r="C1" s="168" t="s">
        <v>440</v>
      </c>
      <c r="D1" s="65" t="s">
        <v>432</v>
      </c>
      <c r="E1" s="168" t="s">
        <v>451</v>
      </c>
      <c r="F1" s="168" t="s">
        <v>450</v>
      </c>
      <c r="G1" s="168" t="s">
        <v>449</v>
      </c>
      <c r="H1" s="168" t="s">
        <v>448</v>
      </c>
      <c r="I1" s="168" t="s">
        <v>447</v>
      </c>
      <c r="J1" s="168" t="s">
        <v>578</v>
      </c>
      <c r="K1" s="168" t="s">
        <v>579</v>
      </c>
      <c r="L1" s="168" t="s">
        <v>583</v>
      </c>
      <c r="M1" s="172" t="s">
        <v>584</v>
      </c>
      <c r="N1" s="172" t="s">
        <v>594</v>
      </c>
      <c r="O1" s="172" t="s">
        <v>596</v>
      </c>
      <c r="P1" s="172" t="s">
        <v>597</v>
      </c>
      <c r="Q1" s="176" t="s">
        <v>595</v>
      </c>
      <c r="R1" s="174" t="s">
        <v>601</v>
      </c>
      <c r="S1" s="176" t="s">
        <v>606</v>
      </c>
      <c r="T1" s="176" t="s">
        <v>607</v>
      </c>
      <c r="U1" s="168" t="s">
        <v>436</v>
      </c>
      <c r="V1" s="168" t="s">
        <v>436</v>
      </c>
      <c r="W1" s="168" t="s">
        <v>436</v>
      </c>
      <c r="X1" s="168" t="s">
        <v>436</v>
      </c>
      <c r="Y1" s="145" t="s">
        <v>435</v>
      </c>
      <c r="Z1" s="168" t="s">
        <v>442</v>
      </c>
      <c r="AA1" s="168" t="s">
        <v>441</v>
      </c>
      <c r="AB1" s="168" t="s">
        <v>580</v>
      </c>
      <c r="AC1" s="168" t="s">
        <v>581</v>
      </c>
      <c r="AD1" s="168" t="s">
        <v>585</v>
      </c>
      <c r="AE1" s="172" t="s">
        <v>598</v>
      </c>
      <c r="AF1" s="172" t="s">
        <v>612</v>
      </c>
      <c r="AG1" s="141" t="s">
        <v>444</v>
      </c>
      <c r="AH1" s="68" t="s">
        <v>437</v>
      </c>
      <c r="AJ1" s="140" t="s">
        <v>582</v>
      </c>
      <c r="AK1" s="43"/>
    </row>
    <row r="2" spans="2:37" s="40" customFormat="1" ht="60">
      <c r="B2" s="171"/>
      <c r="C2" s="169"/>
      <c r="D2" s="46" t="s">
        <v>438</v>
      </c>
      <c r="E2" s="169"/>
      <c r="F2" s="169"/>
      <c r="G2" s="169"/>
      <c r="H2" s="169"/>
      <c r="I2" s="169"/>
      <c r="J2" s="169"/>
      <c r="K2" s="169"/>
      <c r="L2" s="169"/>
      <c r="M2" s="173"/>
      <c r="N2" s="173"/>
      <c r="O2" s="173"/>
      <c r="P2" s="173"/>
      <c r="Q2" s="177"/>
      <c r="R2" s="175"/>
      <c r="S2" s="177"/>
      <c r="T2" s="177"/>
      <c r="U2" s="169"/>
      <c r="V2" s="169"/>
      <c r="W2" s="169"/>
      <c r="X2" s="169"/>
      <c r="Y2" s="146" t="s">
        <v>458</v>
      </c>
      <c r="Z2" s="169"/>
      <c r="AA2" s="169"/>
      <c r="AB2" s="169"/>
      <c r="AC2" s="169"/>
      <c r="AD2" s="169"/>
      <c r="AE2" s="173"/>
      <c r="AF2" s="173"/>
      <c r="AG2" s="142" t="s">
        <v>443</v>
      </c>
      <c r="AH2" s="69" t="s">
        <v>445</v>
      </c>
      <c r="AJ2" s="6">
        <v>23016670000</v>
      </c>
      <c r="AK2" s="153"/>
    </row>
    <row r="3" spans="2:39" ht="15">
      <c r="B3" s="58" t="s">
        <v>165</v>
      </c>
      <c r="C3" s="58" t="s">
        <v>166</v>
      </c>
      <c r="D3" s="47">
        <v>2617517000</v>
      </c>
      <c r="E3" s="47">
        <v>0</v>
      </c>
      <c r="F3" s="48">
        <v>0</v>
      </c>
      <c r="G3" s="49">
        <v>0</v>
      </c>
      <c r="H3" s="49">
        <v>0</v>
      </c>
      <c r="I3" s="50">
        <v>0</v>
      </c>
      <c r="J3" s="51"/>
      <c r="K3" s="47">
        <v>0</v>
      </c>
      <c r="L3" s="51"/>
      <c r="M3" s="39"/>
      <c r="N3" s="39"/>
      <c r="O3" s="39"/>
      <c r="P3" s="39"/>
      <c r="Q3" s="39"/>
      <c r="R3" s="51"/>
      <c r="S3" s="39"/>
      <c r="T3" s="39"/>
      <c r="U3" s="51"/>
      <c r="V3" s="51"/>
      <c r="W3" s="51"/>
      <c r="X3" s="51"/>
      <c r="Y3" s="39">
        <f aca="true" t="shared" si="0" ref="Y3:Y34">SUM(E3:X3)</f>
        <v>0</v>
      </c>
      <c r="Z3" s="52"/>
      <c r="AA3" s="52"/>
      <c r="AB3" s="52"/>
      <c r="AC3" s="52"/>
      <c r="AD3" s="52"/>
      <c r="AE3" s="39"/>
      <c r="AF3" s="39"/>
      <c r="AG3" s="112">
        <f>SUM(Z3:AC3)</f>
        <v>0</v>
      </c>
      <c r="AH3" s="113">
        <f aca="true" t="shared" si="1" ref="AH3:AH34">+Y3+D3+AG3</f>
        <v>2617517000</v>
      </c>
      <c r="AJ3" s="6">
        <v>2617517000</v>
      </c>
      <c r="AK3" s="6">
        <f>+AH3-AJ3</f>
        <v>0</v>
      </c>
      <c r="AL3" t="s">
        <v>11</v>
      </c>
      <c r="AM3" s="6">
        <v>2617517000</v>
      </c>
    </row>
    <row r="4" spans="2:39" ht="15">
      <c r="B4" s="58" t="s">
        <v>167</v>
      </c>
      <c r="C4" s="58" t="s">
        <v>168</v>
      </c>
      <c r="D4" s="47">
        <v>1485000000</v>
      </c>
      <c r="E4" s="47">
        <v>0</v>
      </c>
      <c r="F4" s="48">
        <v>0</v>
      </c>
      <c r="G4" s="47">
        <v>0</v>
      </c>
      <c r="H4" s="49">
        <v>0</v>
      </c>
      <c r="I4" s="49">
        <v>0</v>
      </c>
      <c r="J4" s="51"/>
      <c r="K4" s="47">
        <v>0</v>
      </c>
      <c r="L4" s="51"/>
      <c r="M4" s="39"/>
      <c r="N4" s="39"/>
      <c r="O4" s="39"/>
      <c r="P4" s="39"/>
      <c r="Q4" s="39"/>
      <c r="R4" s="51"/>
      <c r="S4" s="39"/>
      <c r="T4" s="39"/>
      <c r="U4" s="51"/>
      <c r="V4" s="51"/>
      <c r="W4" s="51"/>
      <c r="X4" s="51"/>
      <c r="Y4" s="39">
        <f t="shared" si="0"/>
        <v>0</v>
      </c>
      <c r="Z4" s="52"/>
      <c r="AA4" s="52"/>
      <c r="AB4" s="52"/>
      <c r="AC4" s="52"/>
      <c r="AD4" s="52"/>
      <c r="AE4" s="39"/>
      <c r="AF4" s="39"/>
      <c r="AG4" s="112">
        <f aca="true" t="shared" si="2" ref="AG4:AG35">SUM(Z4:AB4)</f>
        <v>0</v>
      </c>
      <c r="AH4" s="113">
        <f t="shared" si="1"/>
        <v>1485000000</v>
      </c>
      <c r="AJ4" s="6">
        <v>1485000000</v>
      </c>
      <c r="AK4" s="6">
        <f aca="true" t="shared" si="3" ref="AK4:AK67">+AH4-AJ4</f>
        <v>0</v>
      </c>
      <c r="AL4" t="s">
        <v>12</v>
      </c>
      <c r="AM4" s="6">
        <v>1485000000</v>
      </c>
    </row>
    <row r="5" spans="2:39" ht="15">
      <c r="B5" s="58" t="s">
        <v>169</v>
      </c>
      <c r="C5" s="58" t="s">
        <v>170</v>
      </c>
      <c r="D5" s="47">
        <v>1266000</v>
      </c>
      <c r="E5" s="47">
        <v>0</v>
      </c>
      <c r="F5" s="48">
        <v>0</v>
      </c>
      <c r="G5" s="47">
        <v>0</v>
      </c>
      <c r="H5" s="49">
        <v>0</v>
      </c>
      <c r="I5" s="49">
        <v>0</v>
      </c>
      <c r="J5" s="51"/>
      <c r="K5" s="47">
        <v>0</v>
      </c>
      <c r="L5" s="51"/>
      <c r="M5" s="39"/>
      <c r="N5" s="39"/>
      <c r="O5" s="39"/>
      <c r="P5" s="39"/>
      <c r="Q5" s="39"/>
      <c r="R5" s="51"/>
      <c r="S5" s="39"/>
      <c r="T5" s="39"/>
      <c r="U5" s="51"/>
      <c r="V5" s="51"/>
      <c r="W5" s="51"/>
      <c r="X5" s="51"/>
      <c r="Y5" s="39">
        <f t="shared" si="0"/>
        <v>0</v>
      </c>
      <c r="Z5" s="52"/>
      <c r="AA5" s="52"/>
      <c r="AB5" s="52"/>
      <c r="AC5" s="52"/>
      <c r="AD5" s="52"/>
      <c r="AE5" s="39"/>
      <c r="AF5" s="39"/>
      <c r="AG5" s="112">
        <f t="shared" si="2"/>
        <v>0</v>
      </c>
      <c r="AH5" s="113">
        <f t="shared" si="1"/>
        <v>1266000</v>
      </c>
      <c r="AJ5" s="6">
        <v>1266000</v>
      </c>
      <c r="AK5" s="6">
        <f t="shared" si="3"/>
        <v>0</v>
      </c>
      <c r="AL5" t="s">
        <v>13</v>
      </c>
      <c r="AM5" s="6">
        <v>1266000</v>
      </c>
    </row>
    <row r="6" spans="2:39" ht="15">
      <c r="B6" s="58" t="s">
        <v>171</v>
      </c>
      <c r="C6" s="58" t="s">
        <v>172</v>
      </c>
      <c r="D6" s="47">
        <v>1055000</v>
      </c>
      <c r="E6" s="47">
        <v>0</v>
      </c>
      <c r="F6" s="48">
        <v>0</v>
      </c>
      <c r="G6" s="47">
        <v>0</v>
      </c>
      <c r="H6" s="49">
        <v>0</v>
      </c>
      <c r="I6" s="49">
        <v>9000000</v>
      </c>
      <c r="J6" s="51"/>
      <c r="K6" s="47">
        <v>0</v>
      </c>
      <c r="L6" s="51"/>
      <c r="M6" s="39"/>
      <c r="N6" s="39"/>
      <c r="O6" s="39"/>
      <c r="P6" s="39"/>
      <c r="Q6" s="39"/>
      <c r="R6" s="51"/>
      <c r="S6" s="39"/>
      <c r="T6" s="39"/>
      <c r="U6" s="51"/>
      <c r="V6" s="51"/>
      <c r="W6" s="51"/>
      <c r="X6" s="51"/>
      <c r="Y6" s="39">
        <f t="shared" si="0"/>
        <v>9000000</v>
      </c>
      <c r="Z6" s="52"/>
      <c r="AA6" s="52"/>
      <c r="AB6" s="52"/>
      <c r="AC6" s="52"/>
      <c r="AD6" s="52"/>
      <c r="AE6" s="39"/>
      <c r="AF6" s="39"/>
      <c r="AG6" s="112">
        <f t="shared" si="2"/>
        <v>0</v>
      </c>
      <c r="AH6" s="113">
        <f t="shared" si="1"/>
        <v>10055000</v>
      </c>
      <c r="AJ6" s="6">
        <v>10055000</v>
      </c>
      <c r="AK6" s="6">
        <f t="shared" si="3"/>
        <v>0</v>
      </c>
      <c r="AL6" t="s">
        <v>14</v>
      </c>
      <c r="AM6" s="6">
        <v>10055000</v>
      </c>
    </row>
    <row r="7" spans="2:39" ht="15">
      <c r="B7" s="58" t="s">
        <v>173</v>
      </c>
      <c r="C7" s="58" t="s">
        <v>174</v>
      </c>
      <c r="D7" s="47">
        <v>39219000</v>
      </c>
      <c r="E7" s="47">
        <v>0</v>
      </c>
      <c r="F7" s="48">
        <v>0</v>
      </c>
      <c r="G7" s="47">
        <v>0</v>
      </c>
      <c r="H7" s="49">
        <v>0</v>
      </c>
      <c r="I7" s="49">
        <v>0</v>
      </c>
      <c r="J7" s="51"/>
      <c r="K7" s="47">
        <v>0</v>
      </c>
      <c r="L7" s="51"/>
      <c r="M7" s="39">
        <v>-12341100</v>
      </c>
      <c r="N7" s="39"/>
      <c r="O7" s="39"/>
      <c r="P7" s="39"/>
      <c r="Q7" s="39"/>
      <c r="R7" s="51"/>
      <c r="S7" s="39">
        <f>-245677-54960-49000-11469000-1225900+11818637+1225900</f>
        <v>0</v>
      </c>
      <c r="T7" s="39"/>
      <c r="U7" s="51"/>
      <c r="V7" s="51"/>
      <c r="W7" s="51"/>
      <c r="X7" s="51"/>
      <c r="Y7" s="39">
        <f t="shared" si="0"/>
        <v>-12341100</v>
      </c>
      <c r="Z7" s="52"/>
      <c r="AA7" s="52"/>
      <c r="AB7" s="52"/>
      <c r="AC7" s="52"/>
      <c r="AD7" s="52"/>
      <c r="AE7" s="39"/>
      <c r="AF7" s="39"/>
      <c r="AG7" s="112">
        <f t="shared" si="2"/>
        <v>0</v>
      </c>
      <c r="AH7" s="113">
        <f t="shared" si="1"/>
        <v>26877900</v>
      </c>
      <c r="AJ7" s="6">
        <v>26877900</v>
      </c>
      <c r="AK7" s="6">
        <f t="shared" si="3"/>
        <v>0</v>
      </c>
      <c r="AL7" t="s">
        <v>15</v>
      </c>
      <c r="AM7" s="6">
        <v>26877900</v>
      </c>
    </row>
    <row r="8" spans="2:39" ht="15">
      <c r="B8" s="58" t="s">
        <v>175</v>
      </c>
      <c r="C8" s="58" t="s">
        <v>176</v>
      </c>
      <c r="D8" s="47">
        <v>1000000</v>
      </c>
      <c r="E8" s="47">
        <v>0</v>
      </c>
      <c r="F8" s="48">
        <v>0</v>
      </c>
      <c r="G8" s="47">
        <v>0</v>
      </c>
      <c r="H8" s="49">
        <v>0</v>
      </c>
      <c r="I8" s="49">
        <v>0</v>
      </c>
      <c r="J8" s="51"/>
      <c r="K8" s="47">
        <v>0</v>
      </c>
      <c r="L8" s="51"/>
      <c r="M8" s="39"/>
      <c r="N8" s="39"/>
      <c r="O8" s="39"/>
      <c r="P8" s="39"/>
      <c r="Q8" s="39"/>
      <c r="R8" s="51"/>
      <c r="S8" s="39">
        <f>12806012</f>
        <v>12806012</v>
      </c>
      <c r="T8" s="39"/>
      <c r="U8" s="51"/>
      <c r="V8" s="51"/>
      <c r="W8" s="51"/>
      <c r="X8" s="51"/>
      <c r="Y8" s="39">
        <f t="shared" si="0"/>
        <v>12806012</v>
      </c>
      <c r="Z8" s="52"/>
      <c r="AA8" s="52"/>
      <c r="AB8" s="52"/>
      <c r="AC8" s="52"/>
      <c r="AD8" s="52"/>
      <c r="AE8" s="39"/>
      <c r="AF8" s="39"/>
      <c r="AG8" s="112">
        <f t="shared" si="2"/>
        <v>0</v>
      </c>
      <c r="AH8" s="113">
        <f t="shared" si="1"/>
        <v>13806012</v>
      </c>
      <c r="AJ8" s="6">
        <v>13806012</v>
      </c>
      <c r="AK8" s="6">
        <f t="shared" si="3"/>
        <v>0</v>
      </c>
      <c r="AL8" t="s">
        <v>16</v>
      </c>
      <c r="AM8" s="6">
        <v>13806012</v>
      </c>
    </row>
    <row r="9" spans="2:39" ht="15">
      <c r="B9" s="58" t="s">
        <v>177</v>
      </c>
      <c r="C9" s="58" t="s">
        <v>178</v>
      </c>
      <c r="D9" s="47">
        <v>2764000</v>
      </c>
      <c r="E9" s="47">
        <v>0</v>
      </c>
      <c r="F9" s="48">
        <v>0</v>
      </c>
      <c r="G9" s="47">
        <v>0</v>
      </c>
      <c r="H9" s="49">
        <v>0</v>
      </c>
      <c r="I9" s="49">
        <v>78000000</v>
      </c>
      <c r="J9" s="51"/>
      <c r="K9" s="47">
        <v>0</v>
      </c>
      <c r="L9" s="51"/>
      <c r="M9" s="39">
        <v>12739600</v>
      </c>
      <c r="N9" s="39"/>
      <c r="O9" s="39"/>
      <c r="P9" s="39"/>
      <c r="Q9" s="39"/>
      <c r="R9" s="51"/>
      <c r="S9" s="39">
        <f>-943500-12341100+478588</f>
        <v>-12806012</v>
      </c>
      <c r="T9" s="39"/>
      <c r="U9" s="51"/>
      <c r="V9" s="51"/>
      <c r="W9" s="51"/>
      <c r="X9" s="51"/>
      <c r="Y9" s="39">
        <f t="shared" si="0"/>
        <v>77933588</v>
      </c>
      <c r="Z9" s="52"/>
      <c r="AA9" s="52"/>
      <c r="AB9" s="52"/>
      <c r="AC9" s="52"/>
      <c r="AD9" s="52"/>
      <c r="AE9" s="39"/>
      <c r="AF9" s="39"/>
      <c r="AG9" s="112">
        <f t="shared" si="2"/>
        <v>0</v>
      </c>
      <c r="AH9" s="113">
        <f t="shared" si="1"/>
        <v>80697588</v>
      </c>
      <c r="AJ9" s="6">
        <v>80697588</v>
      </c>
      <c r="AK9" s="6">
        <f t="shared" si="3"/>
        <v>0</v>
      </c>
      <c r="AL9" t="s">
        <v>17</v>
      </c>
      <c r="AM9" s="6">
        <v>80697588</v>
      </c>
    </row>
    <row r="10" spans="2:39" ht="15">
      <c r="B10" s="58" t="s">
        <v>179</v>
      </c>
      <c r="C10" s="58" t="s">
        <v>180</v>
      </c>
      <c r="D10" s="47">
        <v>44026000</v>
      </c>
      <c r="E10" s="47">
        <v>0</v>
      </c>
      <c r="F10" s="48">
        <v>0</v>
      </c>
      <c r="G10" s="47">
        <v>0</v>
      </c>
      <c r="H10" s="49">
        <v>0</v>
      </c>
      <c r="I10" s="49">
        <v>0</v>
      </c>
      <c r="J10" s="51"/>
      <c r="K10" s="47">
        <v>0</v>
      </c>
      <c r="L10" s="51"/>
      <c r="M10" s="39"/>
      <c r="N10" s="39"/>
      <c r="O10" s="39"/>
      <c r="P10" s="39"/>
      <c r="Q10" s="39"/>
      <c r="R10" s="51"/>
      <c r="S10" s="39"/>
      <c r="T10" s="39"/>
      <c r="U10" s="51"/>
      <c r="V10" s="51"/>
      <c r="W10" s="51"/>
      <c r="X10" s="51"/>
      <c r="Y10" s="39">
        <f t="shared" si="0"/>
        <v>0</v>
      </c>
      <c r="Z10" s="52"/>
      <c r="AA10" s="52"/>
      <c r="AB10" s="52"/>
      <c r="AC10" s="52"/>
      <c r="AD10" s="52"/>
      <c r="AE10" s="39"/>
      <c r="AF10" s="39"/>
      <c r="AG10" s="112">
        <f t="shared" si="2"/>
        <v>0</v>
      </c>
      <c r="AH10" s="113">
        <f t="shared" si="1"/>
        <v>44026000</v>
      </c>
      <c r="AJ10" s="6">
        <v>44026000</v>
      </c>
      <c r="AK10" s="6">
        <f t="shared" si="3"/>
        <v>0</v>
      </c>
      <c r="AL10" t="s">
        <v>18</v>
      </c>
      <c r="AM10" s="6">
        <v>44026000</v>
      </c>
    </row>
    <row r="11" spans="2:39" ht="15">
      <c r="B11" s="58" t="s">
        <v>181</v>
      </c>
      <c r="C11" s="58" t="s">
        <v>182</v>
      </c>
      <c r="D11" s="47">
        <v>502000</v>
      </c>
      <c r="E11" s="47">
        <v>0</v>
      </c>
      <c r="F11" s="48">
        <v>0</v>
      </c>
      <c r="G11" s="47">
        <v>0</v>
      </c>
      <c r="H11" s="49">
        <v>0</v>
      </c>
      <c r="I11" s="49">
        <v>0</v>
      </c>
      <c r="J11" s="51"/>
      <c r="K11" s="47">
        <v>0</v>
      </c>
      <c r="L11" s="51"/>
      <c r="M11" s="39">
        <v>-398500</v>
      </c>
      <c r="N11" s="39"/>
      <c r="O11" s="39"/>
      <c r="P11" s="39"/>
      <c r="Q11" s="39"/>
      <c r="R11" s="51"/>
      <c r="S11" s="39"/>
      <c r="T11" s="39"/>
      <c r="U11" s="51"/>
      <c r="V11" s="51"/>
      <c r="W11" s="51"/>
      <c r="X11" s="51"/>
      <c r="Y11" s="39">
        <f t="shared" si="0"/>
        <v>-398500</v>
      </c>
      <c r="Z11" s="52"/>
      <c r="AA11" s="52"/>
      <c r="AB11" s="52"/>
      <c r="AC11" s="52"/>
      <c r="AD11" s="52"/>
      <c r="AE11" s="39"/>
      <c r="AF11" s="39"/>
      <c r="AG11" s="112">
        <f t="shared" si="2"/>
        <v>0</v>
      </c>
      <c r="AH11" s="113">
        <f t="shared" si="1"/>
        <v>103500</v>
      </c>
      <c r="AJ11" s="6">
        <v>103500</v>
      </c>
      <c r="AK11" s="6">
        <f t="shared" si="3"/>
        <v>0</v>
      </c>
      <c r="AL11" t="s">
        <v>19</v>
      </c>
      <c r="AM11" s="6">
        <v>103500</v>
      </c>
    </row>
    <row r="12" spans="2:39" ht="15">
      <c r="B12" s="58" t="s">
        <v>183</v>
      </c>
      <c r="C12" s="58" t="s">
        <v>184</v>
      </c>
      <c r="D12" s="47">
        <v>114000</v>
      </c>
      <c r="E12" s="47">
        <v>0</v>
      </c>
      <c r="F12" s="48">
        <v>0</v>
      </c>
      <c r="G12" s="47">
        <v>0</v>
      </c>
      <c r="H12" s="49">
        <v>0</v>
      </c>
      <c r="I12" s="49">
        <v>0</v>
      </c>
      <c r="J12" s="51"/>
      <c r="K12" s="47">
        <v>0</v>
      </c>
      <c r="L12" s="51"/>
      <c r="M12" s="39"/>
      <c r="N12" s="39"/>
      <c r="O12" s="39"/>
      <c r="P12" s="39"/>
      <c r="Q12" s="39"/>
      <c r="R12" s="51"/>
      <c r="S12" s="39"/>
      <c r="T12" s="39"/>
      <c r="U12" s="51"/>
      <c r="V12" s="51"/>
      <c r="W12" s="51"/>
      <c r="X12" s="51"/>
      <c r="Y12" s="39">
        <f t="shared" si="0"/>
        <v>0</v>
      </c>
      <c r="Z12" s="52"/>
      <c r="AA12" s="52"/>
      <c r="AB12" s="52"/>
      <c r="AC12" s="52"/>
      <c r="AD12" s="52"/>
      <c r="AE12" s="39"/>
      <c r="AF12" s="39"/>
      <c r="AG12" s="112">
        <f t="shared" si="2"/>
        <v>0</v>
      </c>
      <c r="AH12" s="113">
        <f t="shared" si="1"/>
        <v>114000</v>
      </c>
      <c r="AJ12" s="6">
        <v>114000</v>
      </c>
      <c r="AK12" s="6">
        <f t="shared" si="3"/>
        <v>0</v>
      </c>
      <c r="AL12" t="s">
        <v>20</v>
      </c>
      <c r="AM12" s="6">
        <v>114000</v>
      </c>
    </row>
    <row r="13" spans="2:39" ht="15">
      <c r="B13" s="58" t="s">
        <v>185</v>
      </c>
      <c r="C13" s="58" t="s">
        <v>186</v>
      </c>
      <c r="D13" s="47">
        <v>479000</v>
      </c>
      <c r="E13" s="47">
        <v>0</v>
      </c>
      <c r="F13" s="48">
        <v>0</v>
      </c>
      <c r="G13" s="47">
        <v>0</v>
      </c>
      <c r="H13" s="49">
        <v>0</v>
      </c>
      <c r="I13" s="49">
        <v>0</v>
      </c>
      <c r="J13" s="51"/>
      <c r="K13" s="47">
        <v>0</v>
      </c>
      <c r="L13" s="51"/>
      <c r="M13" s="39"/>
      <c r="N13" s="39"/>
      <c r="O13" s="39"/>
      <c r="P13" s="39"/>
      <c r="Q13" s="39"/>
      <c r="R13" s="51"/>
      <c r="S13" s="39"/>
      <c r="T13" s="39"/>
      <c r="U13" s="51"/>
      <c r="V13" s="51"/>
      <c r="W13" s="51"/>
      <c r="X13" s="51"/>
      <c r="Y13" s="39">
        <f t="shared" si="0"/>
        <v>0</v>
      </c>
      <c r="Z13" s="52"/>
      <c r="AA13" s="52"/>
      <c r="AB13" s="52"/>
      <c r="AC13" s="52"/>
      <c r="AD13" s="52"/>
      <c r="AE13" s="39"/>
      <c r="AF13" s="39"/>
      <c r="AG13" s="112">
        <f t="shared" si="2"/>
        <v>0</v>
      </c>
      <c r="AH13" s="113">
        <f t="shared" si="1"/>
        <v>479000</v>
      </c>
      <c r="AJ13" s="6">
        <v>479000</v>
      </c>
      <c r="AK13" s="6">
        <f t="shared" si="3"/>
        <v>0</v>
      </c>
      <c r="AL13" t="s">
        <v>21</v>
      </c>
      <c r="AM13" s="6">
        <v>479000</v>
      </c>
    </row>
    <row r="14" spans="2:39" ht="15">
      <c r="B14" s="58" t="s">
        <v>187</v>
      </c>
      <c r="C14" s="58" t="s">
        <v>188</v>
      </c>
      <c r="D14" s="47">
        <v>81000</v>
      </c>
      <c r="E14" s="47">
        <v>0</v>
      </c>
      <c r="F14" s="48">
        <v>0</v>
      </c>
      <c r="G14" s="47">
        <v>0</v>
      </c>
      <c r="H14" s="49">
        <v>0</v>
      </c>
      <c r="I14" s="49">
        <v>0</v>
      </c>
      <c r="J14" s="51"/>
      <c r="K14" s="47">
        <v>0</v>
      </c>
      <c r="L14" s="51"/>
      <c r="M14" s="39"/>
      <c r="N14" s="39"/>
      <c r="O14" s="39"/>
      <c r="P14" s="39"/>
      <c r="Q14" s="39"/>
      <c r="R14" s="51"/>
      <c r="S14" s="39"/>
      <c r="T14" s="39"/>
      <c r="U14" s="51"/>
      <c r="V14" s="51"/>
      <c r="W14" s="51"/>
      <c r="X14" s="51"/>
      <c r="Y14" s="39">
        <f t="shared" si="0"/>
        <v>0</v>
      </c>
      <c r="Z14" s="52"/>
      <c r="AA14" s="52"/>
      <c r="AB14" s="52"/>
      <c r="AC14" s="52"/>
      <c r="AD14" s="52"/>
      <c r="AE14" s="39"/>
      <c r="AF14" s="39"/>
      <c r="AG14" s="112">
        <f t="shared" si="2"/>
        <v>0</v>
      </c>
      <c r="AH14" s="113">
        <f t="shared" si="1"/>
        <v>81000</v>
      </c>
      <c r="AJ14" s="6">
        <v>81000</v>
      </c>
      <c r="AK14" s="6">
        <f t="shared" si="3"/>
        <v>0</v>
      </c>
      <c r="AL14" t="s">
        <v>22</v>
      </c>
      <c r="AM14" s="6">
        <v>81000</v>
      </c>
    </row>
    <row r="15" spans="2:39" ht="15">
      <c r="B15" s="58" t="s">
        <v>189</v>
      </c>
      <c r="C15" s="58" t="s">
        <v>190</v>
      </c>
      <c r="D15" s="47">
        <v>785000</v>
      </c>
      <c r="E15" s="47">
        <v>0</v>
      </c>
      <c r="F15" s="48">
        <v>0</v>
      </c>
      <c r="G15" s="47">
        <v>0</v>
      </c>
      <c r="H15" s="49">
        <v>0</v>
      </c>
      <c r="I15" s="49">
        <v>0</v>
      </c>
      <c r="J15" s="51"/>
      <c r="K15" s="47">
        <v>0</v>
      </c>
      <c r="L15" s="51"/>
      <c r="M15" s="39"/>
      <c r="N15" s="39"/>
      <c r="O15" s="39"/>
      <c r="P15" s="39"/>
      <c r="Q15" s="39"/>
      <c r="R15" s="51"/>
      <c r="S15" s="39"/>
      <c r="T15" s="39"/>
      <c r="U15" s="51"/>
      <c r="V15" s="51"/>
      <c r="W15" s="51"/>
      <c r="X15" s="51"/>
      <c r="Y15" s="39">
        <f t="shared" si="0"/>
        <v>0</v>
      </c>
      <c r="Z15" s="52"/>
      <c r="AA15" s="52"/>
      <c r="AB15" s="52"/>
      <c r="AC15" s="52"/>
      <c r="AD15" s="52"/>
      <c r="AE15" s="39"/>
      <c r="AF15" s="39"/>
      <c r="AG15" s="112">
        <f t="shared" si="2"/>
        <v>0</v>
      </c>
      <c r="AH15" s="113">
        <f t="shared" si="1"/>
        <v>785000</v>
      </c>
      <c r="AJ15" s="6">
        <v>785000</v>
      </c>
      <c r="AK15" s="6">
        <f t="shared" si="3"/>
        <v>0</v>
      </c>
      <c r="AL15" t="s">
        <v>23</v>
      </c>
      <c r="AM15" s="6">
        <v>785000</v>
      </c>
    </row>
    <row r="16" spans="2:39" ht="15">
      <c r="B16" s="58" t="s">
        <v>191</v>
      </c>
      <c r="C16" s="58" t="s">
        <v>192</v>
      </c>
      <c r="D16" s="47">
        <v>396000</v>
      </c>
      <c r="E16" s="47">
        <v>0</v>
      </c>
      <c r="F16" s="48">
        <v>0</v>
      </c>
      <c r="G16" s="47">
        <v>0</v>
      </c>
      <c r="H16" s="49">
        <v>0</v>
      </c>
      <c r="I16" s="49">
        <v>0</v>
      </c>
      <c r="J16" s="51"/>
      <c r="K16" s="47">
        <v>0</v>
      </c>
      <c r="L16" s="51"/>
      <c r="M16" s="39"/>
      <c r="N16" s="39"/>
      <c r="O16" s="39"/>
      <c r="P16" s="39"/>
      <c r="Q16" s="39"/>
      <c r="R16" s="51"/>
      <c r="S16" s="39"/>
      <c r="T16" s="39"/>
      <c r="U16" s="51"/>
      <c r="V16" s="51"/>
      <c r="W16" s="51"/>
      <c r="X16" s="51"/>
      <c r="Y16" s="39">
        <f t="shared" si="0"/>
        <v>0</v>
      </c>
      <c r="Z16" s="52"/>
      <c r="AA16" s="52"/>
      <c r="AB16" s="52"/>
      <c r="AC16" s="52"/>
      <c r="AD16" s="52"/>
      <c r="AE16" s="39"/>
      <c r="AF16" s="39"/>
      <c r="AG16" s="112">
        <f t="shared" si="2"/>
        <v>0</v>
      </c>
      <c r="AH16" s="113">
        <f t="shared" si="1"/>
        <v>396000</v>
      </c>
      <c r="AJ16" s="6">
        <v>396000</v>
      </c>
      <c r="AK16" s="6">
        <f t="shared" si="3"/>
        <v>0</v>
      </c>
      <c r="AL16" t="s">
        <v>24</v>
      </c>
      <c r="AM16" s="6">
        <v>396000</v>
      </c>
    </row>
    <row r="17" spans="2:39" ht="15">
      <c r="B17" s="58" t="s">
        <v>193</v>
      </c>
      <c r="C17" s="58" t="s">
        <v>194</v>
      </c>
      <c r="D17" s="47">
        <v>1627000</v>
      </c>
      <c r="E17" s="47">
        <v>0</v>
      </c>
      <c r="F17" s="48">
        <v>0</v>
      </c>
      <c r="G17" s="47">
        <v>0</v>
      </c>
      <c r="H17" s="49">
        <v>0</v>
      </c>
      <c r="I17" s="49">
        <v>0</v>
      </c>
      <c r="J17" s="51"/>
      <c r="K17" s="47">
        <v>0</v>
      </c>
      <c r="L17" s="51"/>
      <c r="M17" s="39"/>
      <c r="N17" s="39"/>
      <c r="O17" s="39"/>
      <c r="P17" s="39"/>
      <c r="Q17" s="39"/>
      <c r="R17" s="51"/>
      <c r="S17" s="39"/>
      <c r="T17" s="39"/>
      <c r="U17" s="51"/>
      <c r="V17" s="51"/>
      <c r="W17" s="51"/>
      <c r="X17" s="51"/>
      <c r="Y17" s="39">
        <f t="shared" si="0"/>
        <v>0</v>
      </c>
      <c r="Z17" s="52"/>
      <c r="AA17" s="52"/>
      <c r="AB17" s="52"/>
      <c r="AC17" s="52"/>
      <c r="AD17" s="52"/>
      <c r="AE17" s="39"/>
      <c r="AF17" s="39"/>
      <c r="AG17" s="112">
        <f t="shared" si="2"/>
        <v>0</v>
      </c>
      <c r="AH17" s="113">
        <f t="shared" si="1"/>
        <v>1627000</v>
      </c>
      <c r="AJ17" s="6">
        <v>1627000</v>
      </c>
      <c r="AK17" s="6">
        <f t="shared" si="3"/>
        <v>0</v>
      </c>
      <c r="AL17" t="s">
        <v>25</v>
      </c>
      <c r="AM17" s="6">
        <v>1627000</v>
      </c>
    </row>
    <row r="18" spans="2:39" ht="15">
      <c r="B18" s="58" t="s">
        <v>195</v>
      </c>
      <c r="C18" s="58" t="s">
        <v>196</v>
      </c>
      <c r="D18" s="47">
        <v>864000</v>
      </c>
      <c r="E18" s="47">
        <v>0</v>
      </c>
      <c r="F18" s="48">
        <v>0</v>
      </c>
      <c r="G18" s="47">
        <v>0</v>
      </c>
      <c r="H18" s="49">
        <v>0</v>
      </c>
      <c r="I18" s="49">
        <v>0</v>
      </c>
      <c r="J18" s="51"/>
      <c r="K18" s="47">
        <v>0</v>
      </c>
      <c r="L18" s="51"/>
      <c r="M18" s="39"/>
      <c r="N18" s="39"/>
      <c r="O18" s="39"/>
      <c r="P18" s="39"/>
      <c r="Q18" s="39"/>
      <c r="R18" s="51"/>
      <c r="S18" s="39"/>
      <c r="T18" s="39"/>
      <c r="U18" s="51"/>
      <c r="V18" s="51"/>
      <c r="W18" s="51"/>
      <c r="X18" s="51"/>
      <c r="Y18" s="39">
        <f t="shared" si="0"/>
        <v>0</v>
      </c>
      <c r="Z18" s="52"/>
      <c r="AA18" s="52"/>
      <c r="AB18" s="52"/>
      <c r="AC18" s="52"/>
      <c r="AD18" s="52"/>
      <c r="AE18" s="39"/>
      <c r="AF18" s="39"/>
      <c r="AG18" s="112">
        <f t="shared" si="2"/>
        <v>0</v>
      </c>
      <c r="AH18" s="113">
        <f t="shared" si="1"/>
        <v>864000</v>
      </c>
      <c r="AJ18" s="6">
        <v>864000</v>
      </c>
      <c r="AK18" s="6">
        <f t="shared" si="3"/>
        <v>0</v>
      </c>
      <c r="AL18" t="s">
        <v>26</v>
      </c>
      <c r="AM18" s="6">
        <v>864000</v>
      </c>
    </row>
    <row r="19" spans="2:39" ht="15">
      <c r="B19" s="58" t="s">
        <v>197</v>
      </c>
      <c r="C19" s="58" t="s">
        <v>198</v>
      </c>
      <c r="D19" s="47">
        <v>630000</v>
      </c>
      <c r="E19" s="47">
        <v>0</v>
      </c>
      <c r="F19" s="48">
        <v>0</v>
      </c>
      <c r="G19" s="47">
        <v>0</v>
      </c>
      <c r="H19" s="49">
        <v>0</v>
      </c>
      <c r="I19" s="49">
        <v>0</v>
      </c>
      <c r="J19" s="51"/>
      <c r="K19" s="47">
        <v>0</v>
      </c>
      <c r="L19" s="51"/>
      <c r="M19" s="39"/>
      <c r="N19" s="39"/>
      <c r="O19" s="39"/>
      <c r="P19" s="39"/>
      <c r="Q19" s="39"/>
      <c r="R19" s="51"/>
      <c r="S19" s="39"/>
      <c r="T19" s="39"/>
      <c r="U19" s="51"/>
      <c r="V19" s="51"/>
      <c r="W19" s="51"/>
      <c r="X19" s="51"/>
      <c r="Y19" s="39">
        <f t="shared" si="0"/>
        <v>0</v>
      </c>
      <c r="Z19" s="52"/>
      <c r="AA19" s="52"/>
      <c r="AB19" s="52"/>
      <c r="AC19" s="52"/>
      <c r="AD19" s="52"/>
      <c r="AE19" s="39"/>
      <c r="AF19" s="39"/>
      <c r="AG19" s="112">
        <f t="shared" si="2"/>
        <v>0</v>
      </c>
      <c r="AH19" s="113">
        <f t="shared" si="1"/>
        <v>630000</v>
      </c>
      <c r="AJ19" s="6">
        <v>630000</v>
      </c>
      <c r="AK19" s="6">
        <f t="shared" si="3"/>
        <v>0</v>
      </c>
      <c r="AL19" t="s">
        <v>27</v>
      </c>
      <c r="AM19" s="6">
        <v>630000</v>
      </c>
    </row>
    <row r="20" spans="2:39" ht="15">
      <c r="B20" s="58" t="s">
        <v>199</v>
      </c>
      <c r="C20" s="58" t="s">
        <v>200</v>
      </c>
      <c r="D20" s="47">
        <v>247000</v>
      </c>
      <c r="E20" s="47">
        <v>0</v>
      </c>
      <c r="F20" s="48">
        <v>0</v>
      </c>
      <c r="G20" s="47">
        <v>0</v>
      </c>
      <c r="H20" s="49">
        <v>0</v>
      </c>
      <c r="I20" s="49">
        <v>0</v>
      </c>
      <c r="J20" s="51"/>
      <c r="K20" s="47">
        <v>0</v>
      </c>
      <c r="L20" s="51"/>
      <c r="M20" s="39"/>
      <c r="N20" s="39"/>
      <c r="O20" s="39"/>
      <c r="P20" s="39"/>
      <c r="Q20" s="39"/>
      <c r="R20" s="51"/>
      <c r="S20" s="39"/>
      <c r="T20" s="39"/>
      <c r="U20" s="51"/>
      <c r="V20" s="51"/>
      <c r="W20" s="51"/>
      <c r="X20" s="51"/>
      <c r="Y20" s="39">
        <f t="shared" si="0"/>
        <v>0</v>
      </c>
      <c r="Z20" s="52"/>
      <c r="AA20" s="52"/>
      <c r="AB20" s="52"/>
      <c r="AC20" s="52"/>
      <c r="AD20" s="52"/>
      <c r="AE20" s="39"/>
      <c r="AF20" s="39"/>
      <c r="AG20" s="112">
        <f t="shared" si="2"/>
        <v>0</v>
      </c>
      <c r="AH20" s="113">
        <f t="shared" si="1"/>
        <v>247000</v>
      </c>
      <c r="AJ20" s="6">
        <v>247000</v>
      </c>
      <c r="AK20" s="6">
        <f t="shared" si="3"/>
        <v>0</v>
      </c>
      <c r="AL20" t="s">
        <v>28</v>
      </c>
      <c r="AM20" s="6">
        <v>247000</v>
      </c>
    </row>
    <row r="21" spans="2:39" ht="15">
      <c r="B21" s="114" t="s">
        <v>452</v>
      </c>
      <c r="C21" s="58" t="s">
        <v>453</v>
      </c>
      <c r="D21" s="47">
        <v>0</v>
      </c>
      <c r="E21" s="47">
        <v>0</v>
      </c>
      <c r="F21" s="48"/>
      <c r="G21" s="47"/>
      <c r="H21" s="49"/>
      <c r="I21" s="49"/>
      <c r="J21" s="51"/>
      <c r="K21" s="49">
        <v>5000000</v>
      </c>
      <c r="L21" s="51"/>
      <c r="M21" s="39"/>
      <c r="N21" s="39"/>
      <c r="O21" s="39"/>
      <c r="P21" s="39"/>
      <c r="Q21" s="39"/>
      <c r="R21" s="51"/>
      <c r="S21" s="39"/>
      <c r="T21" s="39"/>
      <c r="U21" s="51"/>
      <c r="V21" s="51"/>
      <c r="W21" s="51"/>
      <c r="X21" s="51"/>
      <c r="Y21" s="39">
        <f t="shared" si="0"/>
        <v>5000000</v>
      </c>
      <c r="Z21" s="52"/>
      <c r="AA21" s="52"/>
      <c r="AB21" s="52"/>
      <c r="AC21" s="52"/>
      <c r="AD21" s="52"/>
      <c r="AE21" s="39"/>
      <c r="AF21" s="39"/>
      <c r="AG21" s="112">
        <f t="shared" si="2"/>
        <v>0</v>
      </c>
      <c r="AH21" s="113">
        <f t="shared" si="1"/>
        <v>5000000</v>
      </c>
      <c r="AJ21" s="6">
        <v>5000000</v>
      </c>
      <c r="AK21" s="6">
        <f t="shared" si="3"/>
        <v>0</v>
      </c>
      <c r="AL21" t="s">
        <v>602</v>
      </c>
      <c r="AM21" s="6">
        <v>5000000</v>
      </c>
    </row>
    <row r="22" spans="2:39" ht="15">
      <c r="B22" s="58" t="s">
        <v>201</v>
      </c>
      <c r="C22" s="58" t="s">
        <v>202</v>
      </c>
      <c r="D22" s="47">
        <v>8184000</v>
      </c>
      <c r="E22" s="47">
        <v>0</v>
      </c>
      <c r="F22" s="48">
        <v>0</v>
      </c>
      <c r="G22" s="47">
        <v>0</v>
      </c>
      <c r="H22" s="49">
        <v>0</v>
      </c>
      <c r="I22" s="49">
        <v>0</v>
      </c>
      <c r="J22" s="51"/>
      <c r="K22" s="49">
        <v>0</v>
      </c>
      <c r="L22" s="51"/>
      <c r="M22" s="39"/>
      <c r="N22" s="39"/>
      <c r="O22" s="39"/>
      <c r="P22" s="39"/>
      <c r="Q22" s="39"/>
      <c r="R22" s="51"/>
      <c r="S22" s="39"/>
      <c r="T22" s="39"/>
      <c r="U22" s="51"/>
      <c r="V22" s="51"/>
      <c r="W22" s="51"/>
      <c r="X22" s="51"/>
      <c r="Y22" s="39">
        <f t="shared" si="0"/>
        <v>0</v>
      </c>
      <c r="Z22" s="52"/>
      <c r="AA22" s="52"/>
      <c r="AB22" s="52"/>
      <c r="AC22" s="52"/>
      <c r="AD22" s="52"/>
      <c r="AE22" s="39"/>
      <c r="AF22" s="39"/>
      <c r="AG22" s="112">
        <f t="shared" si="2"/>
        <v>0</v>
      </c>
      <c r="AH22" s="113">
        <f t="shared" si="1"/>
        <v>8184000</v>
      </c>
      <c r="AJ22" s="6">
        <v>8184000</v>
      </c>
      <c r="AK22" s="6">
        <f t="shared" si="3"/>
        <v>0</v>
      </c>
      <c r="AL22" t="s">
        <v>29</v>
      </c>
      <c r="AM22" s="6">
        <v>8184000</v>
      </c>
    </row>
    <row r="23" spans="2:39" ht="15">
      <c r="B23" s="58" t="s">
        <v>203</v>
      </c>
      <c r="C23" s="58" t="s">
        <v>204</v>
      </c>
      <c r="D23" s="47">
        <v>4224000</v>
      </c>
      <c r="E23" s="47">
        <v>0</v>
      </c>
      <c r="F23" s="48">
        <v>0</v>
      </c>
      <c r="G23" s="47">
        <v>0</v>
      </c>
      <c r="H23" s="49">
        <v>0</v>
      </c>
      <c r="I23" s="49">
        <v>0</v>
      </c>
      <c r="J23" s="51"/>
      <c r="K23" s="47">
        <v>0</v>
      </c>
      <c r="L23" s="51"/>
      <c r="M23" s="39"/>
      <c r="N23" s="39"/>
      <c r="O23" s="39"/>
      <c r="P23" s="39"/>
      <c r="Q23" s="39"/>
      <c r="R23" s="51"/>
      <c r="S23" s="39"/>
      <c r="T23" s="39"/>
      <c r="U23" s="51"/>
      <c r="V23" s="51"/>
      <c r="W23" s="51"/>
      <c r="X23" s="51"/>
      <c r="Y23" s="39">
        <f t="shared" si="0"/>
        <v>0</v>
      </c>
      <c r="Z23" s="52"/>
      <c r="AA23" s="52"/>
      <c r="AB23" s="52"/>
      <c r="AC23" s="52"/>
      <c r="AD23" s="52"/>
      <c r="AE23" s="39"/>
      <c r="AF23" s="39"/>
      <c r="AG23" s="112">
        <f t="shared" si="2"/>
        <v>0</v>
      </c>
      <c r="AH23" s="113">
        <f t="shared" si="1"/>
        <v>4224000</v>
      </c>
      <c r="AJ23" s="6">
        <v>4224000</v>
      </c>
      <c r="AK23" s="6">
        <f t="shared" si="3"/>
        <v>0</v>
      </c>
      <c r="AL23" t="s">
        <v>30</v>
      </c>
      <c r="AM23" s="6">
        <v>4224000</v>
      </c>
    </row>
    <row r="24" spans="2:39" ht="15">
      <c r="B24" s="58" t="s">
        <v>205</v>
      </c>
      <c r="C24" s="58" t="s">
        <v>206</v>
      </c>
      <c r="D24" s="47">
        <v>10230000</v>
      </c>
      <c r="E24" s="47">
        <v>0</v>
      </c>
      <c r="F24" s="48">
        <v>0</v>
      </c>
      <c r="G24" s="47">
        <v>0</v>
      </c>
      <c r="H24" s="49">
        <v>0</v>
      </c>
      <c r="I24" s="49">
        <v>0</v>
      </c>
      <c r="J24" s="51"/>
      <c r="K24" s="47">
        <v>0</v>
      </c>
      <c r="L24" s="51"/>
      <c r="M24" s="39"/>
      <c r="N24" s="39"/>
      <c r="O24" s="39"/>
      <c r="P24" s="39"/>
      <c r="Q24" s="39"/>
      <c r="R24" s="51"/>
      <c r="S24" s="39"/>
      <c r="T24" s="39"/>
      <c r="U24" s="51"/>
      <c r="V24" s="51"/>
      <c r="W24" s="51"/>
      <c r="X24" s="51"/>
      <c r="Y24" s="39">
        <f t="shared" si="0"/>
        <v>0</v>
      </c>
      <c r="Z24" s="52"/>
      <c r="AA24" s="52"/>
      <c r="AB24" s="52"/>
      <c r="AC24" s="52"/>
      <c r="AD24" s="52"/>
      <c r="AE24" s="39"/>
      <c r="AF24" s="39"/>
      <c r="AG24" s="112">
        <f t="shared" si="2"/>
        <v>0</v>
      </c>
      <c r="AH24" s="113">
        <f t="shared" si="1"/>
        <v>10230000</v>
      </c>
      <c r="AJ24" s="6">
        <v>10230000</v>
      </c>
      <c r="AK24" s="6">
        <f t="shared" si="3"/>
        <v>0</v>
      </c>
      <c r="AL24" t="s">
        <v>31</v>
      </c>
      <c r="AM24" s="6">
        <v>10230000</v>
      </c>
    </row>
    <row r="25" spans="2:39" ht="15">
      <c r="B25" s="58" t="s">
        <v>207</v>
      </c>
      <c r="C25" s="58" t="s">
        <v>208</v>
      </c>
      <c r="D25" s="47">
        <v>24180000</v>
      </c>
      <c r="E25" s="47">
        <v>0</v>
      </c>
      <c r="F25" s="48">
        <v>0</v>
      </c>
      <c r="G25" s="47">
        <v>0</v>
      </c>
      <c r="H25" s="49">
        <v>0</v>
      </c>
      <c r="I25" s="49">
        <v>21600000</v>
      </c>
      <c r="J25" s="51"/>
      <c r="K25" s="47">
        <v>0</v>
      </c>
      <c r="L25" s="51"/>
      <c r="M25" s="39"/>
      <c r="N25" s="39"/>
      <c r="O25" s="39"/>
      <c r="P25" s="39"/>
      <c r="Q25" s="39"/>
      <c r="R25" s="51"/>
      <c r="S25" s="39"/>
      <c r="T25" s="39"/>
      <c r="U25" s="51"/>
      <c r="V25" s="51"/>
      <c r="W25" s="51"/>
      <c r="X25" s="51"/>
      <c r="Y25" s="39">
        <f t="shared" si="0"/>
        <v>21600000</v>
      </c>
      <c r="Z25" s="52"/>
      <c r="AA25" s="52"/>
      <c r="AB25" s="52"/>
      <c r="AC25" s="52"/>
      <c r="AD25" s="52"/>
      <c r="AE25" s="39"/>
      <c r="AF25" s="39"/>
      <c r="AG25" s="112">
        <f t="shared" si="2"/>
        <v>0</v>
      </c>
      <c r="AH25" s="113">
        <f t="shared" si="1"/>
        <v>45780000</v>
      </c>
      <c r="AJ25" s="6">
        <v>45780000</v>
      </c>
      <c r="AK25" s="6">
        <f t="shared" si="3"/>
        <v>0</v>
      </c>
      <c r="AL25" t="s">
        <v>32</v>
      </c>
      <c r="AM25" s="6">
        <v>45780000</v>
      </c>
    </row>
    <row r="26" spans="2:39" ht="15">
      <c r="B26" s="58" t="s">
        <v>209</v>
      </c>
      <c r="C26" s="58" t="s">
        <v>208</v>
      </c>
      <c r="D26" s="47">
        <v>8640000</v>
      </c>
      <c r="E26" s="47">
        <v>0</v>
      </c>
      <c r="F26" s="48">
        <v>0</v>
      </c>
      <c r="G26" s="47">
        <v>0</v>
      </c>
      <c r="H26" s="49">
        <v>0</v>
      </c>
      <c r="I26" s="49">
        <v>38400000</v>
      </c>
      <c r="J26" s="51"/>
      <c r="K26" s="47">
        <v>0</v>
      </c>
      <c r="L26" s="51"/>
      <c r="M26" s="39"/>
      <c r="N26" s="39"/>
      <c r="O26" s="39"/>
      <c r="P26" s="39"/>
      <c r="Q26" s="39"/>
      <c r="R26" s="51"/>
      <c r="S26" s="39"/>
      <c r="T26" s="39"/>
      <c r="U26" s="51"/>
      <c r="V26" s="51"/>
      <c r="W26" s="51"/>
      <c r="X26" s="51"/>
      <c r="Y26" s="39">
        <f t="shared" si="0"/>
        <v>38400000</v>
      </c>
      <c r="Z26" s="52"/>
      <c r="AA26" s="52"/>
      <c r="AB26" s="52"/>
      <c r="AC26" s="52"/>
      <c r="AD26" s="52"/>
      <c r="AE26" s="39"/>
      <c r="AF26" s="39"/>
      <c r="AG26" s="112">
        <f t="shared" si="2"/>
        <v>0</v>
      </c>
      <c r="AH26" s="113">
        <f t="shared" si="1"/>
        <v>47040000</v>
      </c>
      <c r="AJ26" s="6">
        <v>47040000</v>
      </c>
      <c r="AK26" s="6">
        <f t="shared" si="3"/>
        <v>0</v>
      </c>
      <c r="AL26" t="s">
        <v>33</v>
      </c>
      <c r="AM26" s="6">
        <v>47040000</v>
      </c>
    </row>
    <row r="27" spans="2:39" ht="15">
      <c r="B27" s="58" t="s">
        <v>210</v>
      </c>
      <c r="C27" s="58" t="s">
        <v>211</v>
      </c>
      <c r="D27" s="47">
        <v>4058000</v>
      </c>
      <c r="E27" s="47">
        <v>0</v>
      </c>
      <c r="F27" s="48">
        <v>0</v>
      </c>
      <c r="G27" s="47">
        <v>0</v>
      </c>
      <c r="H27" s="49">
        <v>0</v>
      </c>
      <c r="I27" s="49">
        <v>0</v>
      </c>
      <c r="J27" s="51"/>
      <c r="K27" s="47">
        <v>0</v>
      </c>
      <c r="L27" s="51"/>
      <c r="M27" s="39"/>
      <c r="N27" s="39"/>
      <c r="O27" s="39"/>
      <c r="P27" s="39"/>
      <c r="Q27" s="39"/>
      <c r="R27" s="51"/>
      <c r="S27" s="39"/>
      <c r="T27" s="39"/>
      <c r="U27" s="51"/>
      <c r="V27" s="51"/>
      <c r="W27" s="51"/>
      <c r="X27" s="51"/>
      <c r="Y27" s="39">
        <f t="shared" si="0"/>
        <v>0</v>
      </c>
      <c r="Z27" s="52"/>
      <c r="AA27" s="52"/>
      <c r="AB27" s="52"/>
      <c r="AC27" s="52"/>
      <c r="AD27" s="52"/>
      <c r="AE27" s="39"/>
      <c r="AF27" s="39"/>
      <c r="AG27" s="112">
        <f t="shared" si="2"/>
        <v>0</v>
      </c>
      <c r="AH27" s="113">
        <f t="shared" si="1"/>
        <v>4058000</v>
      </c>
      <c r="AJ27" s="6">
        <v>4058000</v>
      </c>
      <c r="AK27" s="6">
        <f t="shared" si="3"/>
        <v>0</v>
      </c>
      <c r="AL27" t="s">
        <v>34</v>
      </c>
      <c r="AM27" s="6">
        <v>4058000</v>
      </c>
    </row>
    <row r="28" spans="2:39" ht="15">
      <c r="B28" s="58" t="s">
        <v>212</v>
      </c>
      <c r="C28" s="58" t="s">
        <v>213</v>
      </c>
      <c r="D28" s="47">
        <v>13764000</v>
      </c>
      <c r="E28" s="47">
        <v>0</v>
      </c>
      <c r="F28" s="48">
        <v>0</v>
      </c>
      <c r="G28" s="47">
        <v>0</v>
      </c>
      <c r="H28" s="49">
        <v>0</v>
      </c>
      <c r="I28" s="49">
        <v>0</v>
      </c>
      <c r="J28" s="51"/>
      <c r="K28" s="47">
        <v>0</v>
      </c>
      <c r="L28" s="51"/>
      <c r="M28" s="39"/>
      <c r="N28" s="39"/>
      <c r="O28" s="39"/>
      <c r="P28" s="39"/>
      <c r="Q28" s="39"/>
      <c r="R28" s="51"/>
      <c r="S28" s="39"/>
      <c r="T28" s="39"/>
      <c r="U28" s="51"/>
      <c r="V28" s="51"/>
      <c r="W28" s="51"/>
      <c r="X28" s="51"/>
      <c r="Y28" s="39">
        <f t="shared" si="0"/>
        <v>0</v>
      </c>
      <c r="Z28" s="52"/>
      <c r="AA28" s="52"/>
      <c r="AB28" s="52"/>
      <c r="AC28" s="52"/>
      <c r="AD28" s="52"/>
      <c r="AE28" s="39"/>
      <c r="AF28" s="39"/>
      <c r="AG28" s="112">
        <f t="shared" si="2"/>
        <v>0</v>
      </c>
      <c r="AH28" s="113">
        <f t="shared" si="1"/>
        <v>13764000</v>
      </c>
      <c r="AJ28" s="6">
        <v>13764000</v>
      </c>
      <c r="AK28" s="6">
        <f t="shared" si="3"/>
        <v>0</v>
      </c>
      <c r="AL28" t="s">
        <v>35</v>
      </c>
      <c r="AM28" s="6">
        <v>13764000</v>
      </c>
    </row>
    <row r="29" spans="2:39" ht="15">
      <c r="B29" s="58" t="s">
        <v>214</v>
      </c>
      <c r="C29" s="58" t="s">
        <v>215</v>
      </c>
      <c r="D29" s="47">
        <v>8960000</v>
      </c>
      <c r="E29" s="47">
        <v>0</v>
      </c>
      <c r="F29" s="48">
        <v>0</v>
      </c>
      <c r="G29" s="47">
        <v>0</v>
      </c>
      <c r="H29" s="49">
        <v>0</v>
      </c>
      <c r="I29" s="49">
        <v>0</v>
      </c>
      <c r="J29" s="51"/>
      <c r="K29" s="47">
        <v>0</v>
      </c>
      <c r="L29" s="51"/>
      <c r="M29" s="39"/>
      <c r="N29" s="39"/>
      <c r="O29" s="39"/>
      <c r="P29" s="39"/>
      <c r="Q29" s="39"/>
      <c r="R29" s="51"/>
      <c r="S29" s="39"/>
      <c r="T29" s="39"/>
      <c r="U29" s="51"/>
      <c r="V29" s="51"/>
      <c r="W29" s="51"/>
      <c r="X29" s="51"/>
      <c r="Y29" s="39">
        <f t="shared" si="0"/>
        <v>0</v>
      </c>
      <c r="Z29" s="52"/>
      <c r="AA29" s="52"/>
      <c r="AB29" s="52"/>
      <c r="AC29" s="52"/>
      <c r="AD29" s="52"/>
      <c r="AE29" s="39"/>
      <c r="AF29" s="39"/>
      <c r="AG29" s="112">
        <f t="shared" si="2"/>
        <v>0</v>
      </c>
      <c r="AH29" s="113">
        <f t="shared" si="1"/>
        <v>8960000</v>
      </c>
      <c r="AJ29" s="6">
        <v>8960000</v>
      </c>
      <c r="AK29" s="6">
        <f t="shared" si="3"/>
        <v>0</v>
      </c>
      <c r="AL29" t="s">
        <v>36</v>
      </c>
      <c r="AM29" s="6">
        <v>8960000</v>
      </c>
    </row>
    <row r="30" spans="2:39" ht="15">
      <c r="B30" s="58" t="s">
        <v>216</v>
      </c>
      <c r="C30" s="58" t="s">
        <v>217</v>
      </c>
      <c r="D30" s="47">
        <v>2335000</v>
      </c>
      <c r="E30" s="47">
        <v>0</v>
      </c>
      <c r="F30" s="48">
        <v>0</v>
      </c>
      <c r="G30" s="47">
        <v>0</v>
      </c>
      <c r="H30" s="49">
        <v>0</v>
      </c>
      <c r="I30" s="49">
        <v>0</v>
      </c>
      <c r="J30" s="51"/>
      <c r="K30" s="47">
        <v>0</v>
      </c>
      <c r="L30" s="51"/>
      <c r="M30" s="39">
        <v>-1757764</v>
      </c>
      <c r="N30" s="39"/>
      <c r="O30" s="39"/>
      <c r="P30" s="39"/>
      <c r="Q30" s="39"/>
      <c r="R30" s="51"/>
      <c r="S30" s="39"/>
      <c r="T30" s="39"/>
      <c r="U30" s="51"/>
      <c r="V30" s="51"/>
      <c r="W30" s="51"/>
      <c r="X30" s="51"/>
      <c r="Y30" s="39">
        <f t="shared" si="0"/>
        <v>-1757764</v>
      </c>
      <c r="Z30" s="52"/>
      <c r="AA30" s="52"/>
      <c r="AB30" s="52"/>
      <c r="AC30" s="52"/>
      <c r="AD30" s="52"/>
      <c r="AE30" s="39"/>
      <c r="AF30" s="39"/>
      <c r="AG30" s="112">
        <f t="shared" si="2"/>
        <v>0</v>
      </c>
      <c r="AH30" s="113">
        <f t="shared" si="1"/>
        <v>577236</v>
      </c>
      <c r="AJ30" s="6">
        <v>577236</v>
      </c>
      <c r="AK30" s="6">
        <f t="shared" si="3"/>
        <v>0</v>
      </c>
      <c r="AL30" t="s">
        <v>37</v>
      </c>
      <c r="AM30" s="6">
        <v>577236</v>
      </c>
    </row>
    <row r="31" spans="2:39" ht="15">
      <c r="B31" s="58" t="s">
        <v>218</v>
      </c>
      <c r="C31" s="58" t="s">
        <v>219</v>
      </c>
      <c r="D31" s="47">
        <v>48397000</v>
      </c>
      <c r="E31" s="47">
        <v>0</v>
      </c>
      <c r="F31" s="48">
        <v>0</v>
      </c>
      <c r="G31" s="47">
        <v>0</v>
      </c>
      <c r="H31" s="49">
        <v>0</v>
      </c>
      <c r="I31" s="49">
        <v>0</v>
      </c>
      <c r="J31" s="51"/>
      <c r="K31" s="47">
        <v>0</v>
      </c>
      <c r="L31" s="51"/>
      <c r="M31" s="39">
        <v>35085030</v>
      </c>
      <c r="N31" s="39"/>
      <c r="O31" s="39"/>
      <c r="P31" s="39"/>
      <c r="Q31" s="39"/>
      <c r="R31" s="51"/>
      <c r="S31" s="39"/>
      <c r="T31" s="39"/>
      <c r="U31" s="51"/>
      <c r="V31" s="51"/>
      <c r="W31" s="51"/>
      <c r="X31" s="51"/>
      <c r="Y31" s="39">
        <f t="shared" si="0"/>
        <v>35085030</v>
      </c>
      <c r="Z31" s="52"/>
      <c r="AA31" s="52"/>
      <c r="AB31" s="52"/>
      <c r="AC31" s="52"/>
      <c r="AD31" s="52"/>
      <c r="AE31" s="39"/>
      <c r="AF31" s="39"/>
      <c r="AG31" s="112">
        <f t="shared" si="2"/>
        <v>0</v>
      </c>
      <c r="AH31" s="113">
        <f t="shared" si="1"/>
        <v>83482030</v>
      </c>
      <c r="AJ31" s="6">
        <v>83482030</v>
      </c>
      <c r="AK31" s="6">
        <f t="shared" si="3"/>
        <v>0</v>
      </c>
      <c r="AL31" t="s">
        <v>38</v>
      </c>
      <c r="AM31" s="6">
        <v>83482030</v>
      </c>
    </row>
    <row r="32" spans="2:39" ht="15">
      <c r="B32" s="58" t="s">
        <v>220</v>
      </c>
      <c r="C32" s="58" t="s">
        <v>221</v>
      </c>
      <c r="D32" s="47">
        <v>1141000</v>
      </c>
      <c r="E32" s="47">
        <v>0</v>
      </c>
      <c r="F32" s="48">
        <v>0</v>
      </c>
      <c r="G32" s="47">
        <v>0</v>
      </c>
      <c r="H32" s="49">
        <v>0</v>
      </c>
      <c r="I32" s="49">
        <v>0</v>
      </c>
      <c r="J32" s="51"/>
      <c r="K32" s="47">
        <v>0</v>
      </c>
      <c r="L32" s="51"/>
      <c r="M32" s="39">
        <v>26502896</v>
      </c>
      <c r="N32" s="39"/>
      <c r="O32" s="39"/>
      <c r="P32" s="39"/>
      <c r="Q32" s="39"/>
      <c r="R32" s="51"/>
      <c r="S32" s="39"/>
      <c r="T32" s="39"/>
      <c r="U32" s="51"/>
      <c r="V32" s="51"/>
      <c r="W32" s="51"/>
      <c r="X32" s="51"/>
      <c r="Y32" s="39">
        <f t="shared" si="0"/>
        <v>26502896</v>
      </c>
      <c r="Z32" s="52"/>
      <c r="AA32" s="52"/>
      <c r="AB32" s="52"/>
      <c r="AC32" s="52"/>
      <c r="AD32" s="52"/>
      <c r="AE32" s="39"/>
      <c r="AF32" s="39"/>
      <c r="AG32" s="112">
        <f t="shared" si="2"/>
        <v>0</v>
      </c>
      <c r="AH32" s="113">
        <f t="shared" si="1"/>
        <v>27643896</v>
      </c>
      <c r="AJ32" s="6">
        <v>27643896</v>
      </c>
      <c r="AK32" s="6">
        <f t="shared" si="3"/>
        <v>0</v>
      </c>
      <c r="AL32" t="s">
        <v>39</v>
      </c>
      <c r="AM32" s="6">
        <v>27643896</v>
      </c>
    </row>
    <row r="33" spans="2:39" ht="15">
      <c r="B33" s="114" t="s">
        <v>222</v>
      </c>
      <c r="C33" s="58" t="s">
        <v>223</v>
      </c>
      <c r="D33" s="47">
        <v>13650000</v>
      </c>
      <c r="E33" s="47">
        <v>0</v>
      </c>
      <c r="F33" s="48">
        <v>0</v>
      </c>
      <c r="G33" s="47">
        <v>0</v>
      </c>
      <c r="H33" s="49">
        <v>0</v>
      </c>
      <c r="I33" s="49">
        <v>0</v>
      </c>
      <c r="J33" s="51"/>
      <c r="K33" s="47">
        <v>0</v>
      </c>
      <c r="L33" s="51"/>
      <c r="M33" s="39">
        <v>-8011000</v>
      </c>
      <c r="N33" s="39"/>
      <c r="O33" s="39"/>
      <c r="P33" s="39"/>
      <c r="Q33" s="39"/>
      <c r="R33" s="51"/>
      <c r="S33" s="39"/>
      <c r="T33" s="39"/>
      <c r="U33" s="51"/>
      <c r="V33" s="51"/>
      <c r="W33" s="51"/>
      <c r="X33" s="51"/>
      <c r="Y33" s="39">
        <f t="shared" si="0"/>
        <v>-8011000</v>
      </c>
      <c r="Z33" s="52"/>
      <c r="AA33" s="52"/>
      <c r="AB33" s="52"/>
      <c r="AC33" s="52"/>
      <c r="AD33" s="52"/>
      <c r="AE33" s="39"/>
      <c r="AF33" s="39"/>
      <c r="AG33" s="112">
        <f t="shared" si="2"/>
        <v>0</v>
      </c>
      <c r="AH33" s="113">
        <f t="shared" si="1"/>
        <v>5639000</v>
      </c>
      <c r="AJ33" s="6">
        <v>5639000</v>
      </c>
      <c r="AK33" s="6">
        <f t="shared" si="3"/>
        <v>0</v>
      </c>
      <c r="AL33" t="s">
        <v>40</v>
      </c>
      <c r="AM33" s="6">
        <v>5639000</v>
      </c>
    </row>
    <row r="34" spans="2:39" ht="15">
      <c r="B34" s="58" t="s">
        <v>224</v>
      </c>
      <c r="C34" s="58" t="s">
        <v>225</v>
      </c>
      <c r="D34" s="47">
        <v>319000</v>
      </c>
      <c r="E34" s="47">
        <v>0</v>
      </c>
      <c r="F34" s="48">
        <v>0</v>
      </c>
      <c r="G34" s="47">
        <v>0</v>
      </c>
      <c r="H34" s="49">
        <v>0</v>
      </c>
      <c r="I34" s="49">
        <v>0</v>
      </c>
      <c r="J34" s="51"/>
      <c r="K34" s="47">
        <v>0</v>
      </c>
      <c r="L34" s="51"/>
      <c r="M34" s="39">
        <v>1614750</v>
      </c>
      <c r="N34" s="39"/>
      <c r="O34" s="39"/>
      <c r="P34" s="39"/>
      <c r="Q34" s="39"/>
      <c r="R34" s="51"/>
      <c r="S34" s="39"/>
      <c r="T34" s="39"/>
      <c r="U34" s="51"/>
      <c r="V34" s="51"/>
      <c r="W34" s="51"/>
      <c r="X34" s="51"/>
      <c r="Y34" s="39">
        <f t="shared" si="0"/>
        <v>1614750</v>
      </c>
      <c r="Z34" s="52"/>
      <c r="AA34" s="52"/>
      <c r="AB34" s="52"/>
      <c r="AC34" s="52"/>
      <c r="AD34" s="52"/>
      <c r="AE34" s="39"/>
      <c r="AF34" s="39"/>
      <c r="AG34" s="112">
        <f t="shared" si="2"/>
        <v>0</v>
      </c>
      <c r="AH34" s="113">
        <f t="shared" si="1"/>
        <v>1933750</v>
      </c>
      <c r="AJ34" s="6">
        <v>1933750</v>
      </c>
      <c r="AK34" s="6">
        <f t="shared" si="3"/>
        <v>0</v>
      </c>
      <c r="AL34" t="s">
        <v>41</v>
      </c>
      <c r="AM34" s="6">
        <v>1933750</v>
      </c>
    </row>
    <row r="35" spans="2:39" ht="15">
      <c r="B35" s="58" t="s">
        <v>226</v>
      </c>
      <c r="C35" s="58" t="s">
        <v>227</v>
      </c>
      <c r="D35" s="47">
        <v>55467000</v>
      </c>
      <c r="E35" s="47">
        <v>0</v>
      </c>
      <c r="F35" s="48">
        <v>0</v>
      </c>
      <c r="G35" s="47">
        <v>0</v>
      </c>
      <c r="H35" s="49">
        <v>0</v>
      </c>
      <c r="I35" s="49">
        <v>0</v>
      </c>
      <c r="J35" s="51"/>
      <c r="K35" s="47">
        <v>0</v>
      </c>
      <c r="L35" s="51"/>
      <c r="M35" s="39">
        <v>-55467000</v>
      </c>
      <c r="N35" s="39"/>
      <c r="O35" s="39"/>
      <c r="P35" s="39"/>
      <c r="Q35" s="39"/>
      <c r="R35" s="51"/>
      <c r="S35" s="39"/>
      <c r="T35" s="39"/>
      <c r="U35" s="51"/>
      <c r="V35" s="51"/>
      <c r="W35" s="51"/>
      <c r="X35" s="51"/>
      <c r="Y35" s="39">
        <f aca="true" t="shared" si="4" ref="Y35:Y66">SUM(E35:X35)</f>
        <v>-55467000</v>
      </c>
      <c r="Z35" s="52"/>
      <c r="AA35" s="52"/>
      <c r="AB35" s="52"/>
      <c r="AC35" s="52"/>
      <c r="AD35" s="52"/>
      <c r="AE35" s="39"/>
      <c r="AF35" s="39"/>
      <c r="AG35" s="112">
        <f t="shared" si="2"/>
        <v>0</v>
      </c>
      <c r="AH35" s="113">
        <f aca="true" t="shared" si="5" ref="AH35:AH66">+Y35+D35+AG35</f>
        <v>0</v>
      </c>
      <c r="AJ35" s="6">
        <v>0</v>
      </c>
      <c r="AK35" s="6">
        <f t="shared" si="3"/>
        <v>0</v>
      </c>
      <c r="AL35" t="s">
        <v>42</v>
      </c>
      <c r="AM35" s="6">
        <v>0</v>
      </c>
    </row>
    <row r="36" spans="2:39" ht="15">
      <c r="B36" s="58" t="s">
        <v>228</v>
      </c>
      <c r="C36" s="58" t="s">
        <v>229</v>
      </c>
      <c r="D36" s="47">
        <v>199000</v>
      </c>
      <c r="E36" s="47">
        <v>0</v>
      </c>
      <c r="F36" s="48">
        <v>0</v>
      </c>
      <c r="G36" s="47">
        <v>0</v>
      </c>
      <c r="H36" s="49">
        <v>0</v>
      </c>
      <c r="I36" s="49">
        <v>0</v>
      </c>
      <c r="J36" s="51"/>
      <c r="K36" s="47">
        <v>0</v>
      </c>
      <c r="L36" s="51"/>
      <c r="M36" s="39">
        <v>6334150</v>
      </c>
      <c r="N36" s="39"/>
      <c r="O36" s="39"/>
      <c r="P36" s="39"/>
      <c r="Q36" s="39"/>
      <c r="R36" s="51"/>
      <c r="S36" s="39"/>
      <c r="T36" s="39"/>
      <c r="U36" s="51"/>
      <c r="V36" s="51"/>
      <c r="W36" s="51"/>
      <c r="X36" s="51"/>
      <c r="Y36" s="39">
        <f t="shared" si="4"/>
        <v>6334150</v>
      </c>
      <c r="Z36" s="52"/>
      <c r="AA36" s="52"/>
      <c r="AB36" s="52"/>
      <c r="AC36" s="52"/>
      <c r="AD36" s="52"/>
      <c r="AE36" s="39"/>
      <c r="AF36" s="39"/>
      <c r="AG36" s="112">
        <f aca="true" t="shared" si="6" ref="AG36:AG67">SUM(Z36:AB36)</f>
        <v>0</v>
      </c>
      <c r="AH36" s="113">
        <f t="shared" si="5"/>
        <v>6533150</v>
      </c>
      <c r="AJ36" s="6">
        <v>6533150</v>
      </c>
      <c r="AK36" s="6">
        <f t="shared" si="3"/>
        <v>0</v>
      </c>
      <c r="AL36" t="s">
        <v>43</v>
      </c>
      <c r="AM36" s="6">
        <v>6533150</v>
      </c>
    </row>
    <row r="37" spans="2:39" ht="15">
      <c r="B37" s="58" t="s">
        <v>230</v>
      </c>
      <c r="C37" s="58" t="s">
        <v>231</v>
      </c>
      <c r="D37" s="47">
        <v>4507000</v>
      </c>
      <c r="E37" s="47">
        <v>0</v>
      </c>
      <c r="F37" s="48">
        <v>0</v>
      </c>
      <c r="G37" s="47">
        <v>0</v>
      </c>
      <c r="H37" s="49">
        <v>0</v>
      </c>
      <c r="I37" s="49">
        <v>0</v>
      </c>
      <c r="J37" s="51"/>
      <c r="K37" s="47">
        <v>0</v>
      </c>
      <c r="L37" s="51"/>
      <c r="M37" s="39">
        <v>-730915</v>
      </c>
      <c r="N37" s="39"/>
      <c r="O37" s="39"/>
      <c r="P37" s="39"/>
      <c r="Q37" s="39"/>
      <c r="R37" s="51"/>
      <c r="S37" s="39"/>
      <c r="T37" s="39"/>
      <c r="U37" s="51"/>
      <c r="V37" s="51"/>
      <c r="W37" s="51"/>
      <c r="X37" s="51"/>
      <c r="Y37" s="39">
        <f t="shared" si="4"/>
        <v>-730915</v>
      </c>
      <c r="Z37" s="52"/>
      <c r="AA37" s="52"/>
      <c r="AB37" s="52"/>
      <c r="AC37" s="52"/>
      <c r="AD37" s="52"/>
      <c r="AE37" s="39"/>
      <c r="AF37" s="39"/>
      <c r="AG37" s="112">
        <f t="shared" si="6"/>
        <v>0</v>
      </c>
      <c r="AH37" s="113">
        <f t="shared" si="5"/>
        <v>3776085</v>
      </c>
      <c r="AJ37" s="6">
        <v>3776085</v>
      </c>
      <c r="AK37" s="6">
        <f t="shared" si="3"/>
        <v>0</v>
      </c>
      <c r="AL37" t="s">
        <v>44</v>
      </c>
      <c r="AM37" s="6">
        <v>3776085</v>
      </c>
    </row>
    <row r="38" spans="2:39" ht="15">
      <c r="B38" s="58" t="s">
        <v>232</v>
      </c>
      <c r="C38" s="58" t="s">
        <v>233</v>
      </c>
      <c r="D38" s="47">
        <v>9260000</v>
      </c>
      <c r="E38" s="47">
        <v>0</v>
      </c>
      <c r="F38" s="48">
        <v>0</v>
      </c>
      <c r="G38" s="47">
        <v>0</v>
      </c>
      <c r="H38" s="49">
        <v>0</v>
      </c>
      <c r="I38" s="49">
        <v>0</v>
      </c>
      <c r="J38" s="51"/>
      <c r="K38" s="47">
        <v>0</v>
      </c>
      <c r="L38" s="51"/>
      <c r="M38" s="39">
        <v>-6270016</v>
      </c>
      <c r="N38" s="39"/>
      <c r="O38" s="39"/>
      <c r="P38" s="39"/>
      <c r="Q38" s="39"/>
      <c r="R38" s="51"/>
      <c r="S38" s="39"/>
      <c r="T38" s="39"/>
      <c r="U38" s="51"/>
      <c r="V38" s="51"/>
      <c r="W38" s="51"/>
      <c r="X38" s="51"/>
      <c r="Y38" s="39">
        <f t="shared" si="4"/>
        <v>-6270016</v>
      </c>
      <c r="Z38" s="52"/>
      <c r="AA38" s="52"/>
      <c r="AB38" s="52"/>
      <c r="AC38" s="52"/>
      <c r="AD38" s="52"/>
      <c r="AE38" s="39"/>
      <c r="AF38" s="39"/>
      <c r="AG38" s="112">
        <f t="shared" si="6"/>
        <v>0</v>
      </c>
      <c r="AH38" s="113">
        <f t="shared" si="5"/>
        <v>2989984</v>
      </c>
      <c r="AJ38" s="6">
        <v>2989984</v>
      </c>
      <c r="AK38" s="6">
        <f t="shared" si="3"/>
        <v>0</v>
      </c>
      <c r="AL38" t="s">
        <v>45</v>
      </c>
      <c r="AM38" s="6">
        <v>2989984</v>
      </c>
    </row>
    <row r="39" spans="2:39" ht="15">
      <c r="B39" s="58" t="s">
        <v>234</v>
      </c>
      <c r="C39" s="58" t="s">
        <v>235</v>
      </c>
      <c r="D39" s="47">
        <v>2505000</v>
      </c>
      <c r="E39" s="47">
        <v>0</v>
      </c>
      <c r="F39" s="48">
        <v>0</v>
      </c>
      <c r="G39" s="47">
        <v>0</v>
      </c>
      <c r="H39" s="49">
        <v>0</v>
      </c>
      <c r="I39" s="49">
        <v>0</v>
      </c>
      <c r="J39" s="51"/>
      <c r="K39" s="47">
        <v>0</v>
      </c>
      <c r="L39" s="51"/>
      <c r="M39" s="39">
        <v>2181395</v>
      </c>
      <c r="N39" s="39"/>
      <c r="O39" s="39"/>
      <c r="P39" s="39"/>
      <c r="Q39" s="39"/>
      <c r="R39" s="51"/>
      <c r="S39" s="39"/>
      <c r="T39" s="39"/>
      <c r="U39" s="51"/>
      <c r="V39" s="51"/>
      <c r="W39" s="51"/>
      <c r="X39" s="51"/>
      <c r="Y39" s="39">
        <f t="shared" si="4"/>
        <v>2181395</v>
      </c>
      <c r="Z39" s="52"/>
      <c r="AA39" s="52"/>
      <c r="AB39" s="52"/>
      <c r="AC39" s="52"/>
      <c r="AD39" s="52"/>
      <c r="AE39" s="39"/>
      <c r="AF39" s="39"/>
      <c r="AG39" s="112">
        <f t="shared" si="6"/>
        <v>0</v>
      </c>
      <c r="AH39" s="113">
        <f t="shared" si="5"/>
        <v>4686395</v>
      </c>
      <c r="AJ39" s="6">
        <v>4686395</v>
      </c>
      <c r="AK39" s="6">
        <f t="shared" si="3"/>
        <v>0</v>
      </c>
      <c r="AL39" t="s">
        <v>46</v>
      </c>
      <c r="AM39" s="6">
        <v>4686395</v>
      </c>
    </row>
    <row r="40" spans="2:39" ht="15">
      <c r="B40" s="58" t="s">
        <v>236</v>
      </c>
      <c r="C40" s="58" t="s">
        <v>237</v>
      </c>
      <c r="D40" s="47">
        <v>5043000</v>
      </c>
      <c r="E40" s="47">
        <v>0</v>
      </c>
      <c r="F40" s="48">
        <v>0</v>
      </c>
      <c r="G40" s="47">
        <v>0</v>
      </c>
      <c r="H40" s="49">
        <v>0</v>
      </c>
      <c r="I40" s="49">
        <v>0</v>
      </c>
      <c r="J40" s="51"/>
      <c r="K40" s="47">
        <v>0</v>
      </c>
      <c r="L40" s="51"/>
      <c r="M40" s="39">
        <f>714374+62100</f>
        <v>776474</v>
      </c>
      <c r="N40" s="39"/>
      <c r="O40" s="39"/>
      <c r="P40" s="39"/>
      <c r="Q40" s="39"/>
      <c r="R40" s="51"/>
      <c r="S40" s="39"/>
      <c r="T40" s="39"/>
      <c r="U40" s="51"/>
      <c r="V40" s="51"/>
      <c r="W40" s="51"/>
      <c r="X40" s="51"/>
      <c r="Y40" s="39">
        <f t="shared" si="4"/>
        <v>776474</v>
      </c>
      <c r="Z40" s="52"/>
      <c r="AA40" s="52"/>
      <c r="AB40" s="52"/>
      <c r="AC40" s="52"/>
      <c r="AD40" s="52"/>
      <c r="AE40" s="39"/>
      <c r="AF40" s="39"/>
      <c r="AG40" s="112">
        <f t="shared" si="6"/>
        <v>0</v>
      </c>
      <c r="AH40" s="113">
        <f t="shared" si="5"/>
        <v>5819474</v>
      </c>
      <c r="AJ40" s="6">
        <v>5819474</v>
      </c>
      <c r="AK40" s="6">
        <f t="shared" si="3"/>
        <v>0</v>
      </c>
      <c r="AL40" t="s">
        <v>47</v>
      </c>
      <c r="AM40" s="6">
        <v>5819474</v>
      </c>
    </row>
    <row r="41" spans="2:39" ht="15">
      <c r="B41" s="58" t="s">
        <v>238</v>
      </c>
      <c r="C41" s="58" t="s">
        <v>239</v>
      </c>
      <c r="D41" s="47">
        <v>2875000</v>
      </c>
      <c r="E41" s="47">
        <v>0</v>
      </c>
      <c r="F41" s="48">
        <v>0</v>
      </c>
      <c r="G41" s="47">
        <v>0</v>
      </c>
      <c r="H41" s="49">
        <v>0</v>
      </c>
      <c r="I41" s="49">
        <v>0</v>
      </c>
      <c r="J41" s="51"/>
      <c r="K41" s="47">
        <v>0</v>
      </c>
      <c r="L41" s="51"/>
      <c r="M41" s="39"/>
      <c r="N41" s="39"/>
      <c r="O41" s="39"/>
      <c r="P41" s="39"/>
      <c r="Q41" s="39"/>
      <c r="R41" s="51"/>
      <c r="S41" s="39"/>
      <c r="T41" s="39"/>
      <c r="U41" s="51"/>
      <c r="V41" s="51"/>
      <c r="W41" s="51"/>
      <c r="X41" s="51"/>
      <c r="Y41" s="39">
        <f t="shared" si="4"/>
        <v>0</v>
      </c>
      <c r="Z41" s="52"/>
      <c r="AA41" s="52"/>
      <c r="AB41" s="52"/>
      <c r="AC41" s="52"/>
      <c r="AD41" s="52"/>
      <c r="AE41" s="39"/>
      <c r="AF41" s="39"/>
      <c r="AG41" s="112">
        <f t="shared" si="6"/>
        <v>0</v>
      </c>
      <c r="AH41" s="113">
        <f t="shared" si="5"/>
        <v>2875000</v>
      </c>
      <c r="AJ41" s="6">
        <v>2875000</v>
      </c>
      <c r="AK41" s="6">
        <f t="shared" si="3"/>
        <v>0</v>
      </c>
      <c r="AL41" t="s">
        <v>48</v>
      </c>
      <c r="AM41" s="6">
        <v>2875000</v>
      </c>
    </row>
    <row r="42" spans="2:39" ht="15">
      <c r="B42" s="58" t="s">
        <v>240</v>
      </c>
      <c r="C42" s="58" t="s">
        <v>241</v>
      </c>
      <c r="D42" s="47">
        <v>258000</v>
      </c>
      <c r="E42" s="47">
        <v>0</v>
      </c>
      <c r="F42" s="48">
        <v>0</v>
      </c>
      <c r="G42" s="47">
        <v>0</v>
      </c>
      <c r="H42" s="49">
        <v>0</v>
      </c>
      <c r="I42" s="49">
        <v>0</v>
      </c>
      <c r="J42" s="51"/>
      <c r="K42" s="47">
        <v>0</v>
      </c>
      <c r="L42" s="51"/>
      <c r="M42" s="39">
        <v>-258000</v>
      </c>
      <c r="N42" s="39"/>
      <c r="O42" s="39"/>
      <c r="P42" s="39"/>
      <c r="Q42" s="39"/>
      <c r="R42" s="51"/>
      <c r="S42" s="39"/>
      <c r="T42" s="39"/>
      <c r="U42" s="51"/>
      <c r="V42" s="51"/>
      <c r="W42" s="51"/>
      <c r="X42" s="51"/>
      <c r="Y42" s="39">
        <f t="shared" si="4"/>
        <v>-258000</v>
      </c>
      <c r="Z42" s="52"/>
      <c r="AA42" s="52"/>
      <c r="AB42" s="52"/>
      <c r="AC42" s="52"/>
      <c r="AD42" s="52"/>
      <c r="AE42" s="39"/>
      <c r="AF42" s="39"/>
      <c r="AG42" s="112">
        <f t="shared" si="6"/>
        <v>0</v>
      </c>
      <c r="AH42" s="113">
        <f t="shared" si="5"/>
        <v>0</v>
      </c>
      <c r="AJ42" s="6">
        <v>0</v>
      </c>
      <c r="AK42" s="6">
        <f t="shared" si="3"/>
        <v>0</v>
      </c>
      <c r="AL42" t="s">
        <v>49</v>
      </c>
      <c r="AM42" s="6">
        <v>0</v>
      </c>
    </row>
    <row r="43" spans="2:39" ht="15">
      <c r="B43" s="58" t="s">
        <v>242</v>
      </c>
      <c r="C43" s="58" t="s">
        <v>243</v>
      </c>
      <c r="D43" s="47">
        <v>82433000</v>
      </c>
      <c r="E43" s="47">
        <v>0</v>
      </c>
      <c r="F43" s="48">
        <v>0</v>
      </c>
      <c r="G43" s="47">
        <v>0</v>
      </c>
      <c r="H43" s="49">
        <v>0</v>
      </c>
      <c r="I43" s="49">
        <v>0</v>
      </c>
      <c r="J43" s="51"/>
      <c r="K43" s="47">
        <v>0</v>
      </c>
      <c r="L43" s="51"/>
      <c r="M43" s="39">
        <v>38371052</v>
      </c>
      <c r="N43" s="39"/>
      <c r="O43" s="39"/>
      <c r="P43" s="39"/>
      <c r="Q43" s="39"/>
      <c r="R43" s="51"/>
      <c r="S43" s="39"/>
      <c r="T43" s="39"/>
      <c r="U43" s="51"/>
      <c r="V43" s="51"/>
      <c r="W43" s="51"/>
      <c r="X43" s="51"/>
      <c r="Y43" s="39">
        <f t="shared" si="4"/>
        <v>38371052</v>
      </c>
      <c r="Z43" s="52"/>
      <c r="AA43" s="52"/>
      <c r="AB43" s="52"/>
      <c r="AC43" s="52"/>
      <c r="AD43" s="52"/>
      <c r="AE43" s="39"/>
      <c r="AF43" s="39"/>
      <c r="AG43" s="112">
        <f t="shared" si="6"/>
        <v>0</v>
      </c>
      <c r="AH43" s="113">
        <f t="shared" si="5"/>
        <v>120804052</v>
      </c>
      <c r="AJ43" s="6">
        <v>120804052</v>
      </c>
      <c r="AK43" s="6">
        <f t="shared" si="3"/>
        <v>0</v>
      </c>
      <c r="AL43" t="s">
        <v>50</v>
      </c>
      <c r="AM43" s="6">
        <v>120804052</v>
      </c>
    </row>
    <row r="44" spans="2:39" ht="15">
      <c r="B44" s="58" t="s">
        <v>244</v>
      </c>
      <c r="C44" s="58" t="s">
        <v>245</v>
      </c>
      <c r="D44" s="47">
        <v>15630000</v>
      </c>
      <c r="E44" s="47">
        <v>0</v>
      </c>
      <c r="F44" s="48">
        <v>0</v>
      </c>
      <c r="G44" s="47">
        <v>0</v>
      </c>
      <c r="H44" s="49">
        <v>0</v>
      </c>
      <c r="I44" s="49">
        <v>0</v>
      </c>
      <c r="J44" s="51"/>
      <c r="K44" s="47">
        <v>0</v>
      </c>
      <c r="L44" s="51"/>
      <c r="M44" s="39"/>
      <c r="N44" s="39"/>
      <c r="O44" s="39"/>
      <c r="P44" s="39"/>
      <c r="Q44" s="39"/>
      <c r="R44" s="51"/>
      <c r="S44" s="39"/>
      <c r="T44" s="39"/>
      <c r="U44" s="51"/>
      <c r="V44" s="51"/>
      <c r="W44" s="51"/>
      <c r="X44" s="51"/>
      <c r="Y44" s="39">
        <f t="shared" si="4"/>
        <v>0</v>
      </c>
      <c r="Z44" s="52"/>
      <c r="AA44" s="52"/>
      <c r="AB44" s="52"/>
      <c r="AC44" s="52"/>
      <c r="AD44" s="52"/>
      <c r="AE44" s="39"/>
      <c r="AF44" s="39"/>
      <c r="AG44" s="112">
        <f t="shared" si="6"/>
        <v>0</v>
      </c>
      <c r="AH44" s="113">
        <f t="shared" si="5"/>
        <v>15630000</v>
      </c>
      <c r="AJ44" s="6">
        <v>15630000</v>
      </c>
      <c r="AK44" s="6">
        <f t="shared" si="3"/>
        <v>0</v>
      </c>
      <c r="AL44" t="s">
        <v>51</v>
      </c>
      <c r="AM44" s="6">
        <v>15630000</v>
      </c>
    </row>
    <row r="45" spans="2:39" ht="15">
      <c r="B45" s="58" t="s">
        <v>246</v>
      </c>
      <c r="C45" s="58" t="s">
        <v>247</v>
      </c>
      <c r="D45" s="47">
        <v>38000</v>
      </c>
      <c r="E45" s="47">
        <v>0</v>
      </c>
      <c r="F45" s="48">
        <v>0</v>
      </c>
      <c r="G45" s="47">
        <v>0</v>
      </c>
      <c r="H45" s="49">
        <v>0</v>
      </c>
      <c r="I45" s="49">
        <v>0</v>
      </c>
      <c r="J45" s="51"/>
      <c r="K45" s="47">
        <v>0</v>
      </c>
      <c r="L45" s="51"/>
      <c r="M45" s="39"/>
      <c r="N45" s="39"/>
      <c r="O45" s="39"/>
      <c r="P45" s="39"/>
      <c r="Q45" s="39"/>
      <c r="R45" s="51"/>
      <c r="S45" s="39"/>
      <c r="T45" s="39"/>
      <c r="U45" s="51"/>
      <c r="V45" s="51"/>
      <c r="W45" s="51"/>
      <c r="X45" s="51"/>
      <c r="Y45" s="39">
        <f t="shared" si="4"/>
        <v>0</v>
      </c>
      <c r="Z45" s="52"/>
      <c r="AA45" s="52"/>
      <c r="AB45" s="52"/>
      <c r="AC45" s="52"/>
      <c r="AD45" s="52"/>
      <c r="AE45" s="39"/>
      <c r="AF45" s="39"/>
      <c r="AG45" s="112">
        <f t="shared" si="6"/>
        <v>0</v>
      </c>
      <c r="AH45" s="113">
        <f t="shared" si="5"/>
        <v>38000</v>
      </c>
      <c r="AJ45" s="6">
        <v>38000</v>
      </c>
      <c r="AK45" s="6">
        <f t="shared" si="3"/>
        <v>0</v>
      </c>
      <c r="AL45" t="s">
        <v>52</v>
      </c>
      <c r="AM45" s="6">
        <v>38000</v>
      </c>
    </row>
    <row r="46" spans="2:39" ht="15">
      <c r="B46" s="58" t="s">
        <v>248</v>
      </c>
      <c r="C46" s="58" t="s">
        <v>249</v>
      </c>
      <c r="D46" s="47">
        <v>3176000</v>
      </c>
      <c r="E46" s="47">
        <v>0</v>
      </c>
      <c r="F46" s="48">
        <v>0</v>
      </c>
      <c r="G46" s="47">
        <v>0</v>
      </c>
      <c r="H46" s="49">
        <v>0</v>
      </c>
      <c r="I46" s="49">
        <v>0</v>
      </c>
      <c r="J46" s="51"/>
      <c r="K46" s="47">
        <v>0</v>
      </c>
      <c r="L46" s="51"/>
      <c r="M46" s="39">
        <v>3241200</v>
      </c>
      <c r="N46" s="39"/>
      <c r="O46" s="39"/>
      <c r="P46" s="39"/>
      <c r="Q46" s="39"/>
      <c r="R46" s="51"/>
      <c r="S46" s="39"/>
      <c r="T46" s="39"/>
      <c r="U46" s="51"/>
      <c r="V46" s="51"/>
      <c r="W46" s="51"/>
      <c r="X46" s="51"/>
      <c r="Y46" s="39">
        <f t="shared" si="4"/>
        <v>3241200</v>
      </c>
      <c r="Z46" s="52"/>
      <c r="AA46" s="52"/>
      <c r="AB46" s="52"/>
      <c r="AC46" s="52"/>
      <c r="AD46" s="52"/>
      <c r="AE46" s="39"/>
      <c r="AF46" s="39"/>
      <c r="AG46" s="112">
        <f t="shared" si="6"/>
        <v>0</v>
      </c>
      <c r="AH46" s="113">
        <f t="shared" si="5"/>
        <v>6417200</v>
      </c>
      <c r="AJ46" s="6">
        <v>6417200</v>
      </c>
      <c r="AK46" s="6">
        <f t="shared" si="3"/>
        <v>0</v>
      </c>
      <c r="AL46" t="s">
        <v>53</v>
      </c>
      <c r="AM46" s="6">
        <v>6417200</v>
      </c>
    </row>
    <row r="47" spans="2:39" ht="15">
      <c r="B47" s="58" t="s">
        <v>250</v>
      </c>
      <c r="C47" s="58" t="s">
        <v>251</v>
      </c>
      <c r="D47" s="47">
        <v>246000</v>
      </c>
      <c r="E47" s="47">
        <v>0</v>
      </c>
      <c r="F47" s="48">
        <v>0</v>
      </c>
      <c r="G47" s="47">
        <v>0</v>
      </c>
      <c r="H47" s="49">
        <v>0</v>
      </c>
      <c r="I47" s="49">
        <v>0</v>
      </c>
      <c r="J47" s="51"/>
      <c r="K47" s="47">
        <v>0</v>
      </c>
      <c r="L47" s="51"/>
      <c r="M47" s="39">
        <v>174900</v>
      </c>
      <c r="N47" s="39"/>
      <c r="O47" s="39"/>
      <c r="P47" s="39"/>
      <c r="Q47" s="39"/>
      <c r="R47" s="51"/>
      <c r="S47" s="39"/>
      <c r="T47" s="39"/>
      <c r="U47" s="51"/>
      <c r="V47" s="51"/>
      <c r="W47" s="51"/>
      <c r="X47" s="51"/>
      <c r="Y47" s="39">
        <f t="shared" si="4"/>
        <v>174900</v>
      </c>
      <c r="Z47" s="52"/>
      <c r="AA47" s="52"/>
      <c r="AB47" s="52"/>
      <c r="AC47" s="52"/>
      <c r="AD47" s="52"/>
      <c r="AE47" s="39"/>
      <c r="AF47" s="39"/>
      <c r="AG47" s="112">
        <f t="shared" si="6"/>
        <v>0</v>
      </c>
      <c r="AH47" s="113">
        <f t="shared" si="5"/>
        <v>420900</v>
      </c>
      <c r="AJ47" s="6">
        <v>420900</v>
      </c>
      <c r="AK47" s="6">
        <f t="shared" si="3"/>
        <v>0</v>
      </c>
      <c r="AL47" t="s">
        <v>54</v>
      </c>
      <c r="AM47" s="6">
        <v>420900</v>
      </c>
    </row>
    <row r="48" spans="2:39" ht="15">
      <c r="B48" s="58" t="s">
        <v>252</v>
      </c>
      <c r="C48" s="58" t="s">
        <v>253</v>
      </c>
      <c r="D48" s="47">
        <v>109000</v>
      </c>
      <c r="E48" s="47">
        <v>0</v>
      </c>
      <c r="F48" s="48">
        <v>0</v>
      </c>
      <c r="G48" s="47">
        <v>0</v>
      </c>
      <c r="H48" s="49">
        <v>0</v>
      </c>
      <c r="I48" s="49">
        <v>0</v>
      </c>
      <c r="J48" s="51"/>
      <c r="K48" s="47">
        <v>0</v>
      </c>
      <c r="L48" s="51"/>
      <c r="M48" s="39">
        <v>71250</v>
      </c>
      <c r="N48" s="39"/>
      <c r="O48" s="39"/>
      <c r="P48" s="39"/>
      <c r="Q48" s="39"/>
      <c r="R48" s="51"/>
      <c r="S48" s="39"/>
      <c r="T48" s="39"/>
      <c r="U48" s="51"/>
      <c r="V48" s="51"/>
      <c r="W48" s="51"/>
      <c r="X48" s="51"/>
      <c r="Y48" s="39">
        <f t="shared" si="4"/>
        <v>71250</v>
      </c>
      <c r="Z48" s="52"/>
      <c r="AA48" s="52"/>
      <c r="AB48" s="52"/>
      <c r="AC48" s="52"/>
      <c r="AD48" s="52"/>
      <c r="AE48" s="39"/>
      <c r="AF48" s="39"/>
      <c r="AG48" s="112">
        <f t="shared" si="6"/>
        <v>0</v>
      </c>
      <c r="AH48" s="113">
        <f t="shared" si="5"/>
        <v>180250</v>
      </c>
      <c r="AJ48" s="6">
        <v>180250</v>
      </c>
      <c r="AK48" s="6">
        <f t="shared" si="3"/>
        <v>0</v>
      </c>
      <c r="AL48" t="s">
        <v>55</v>
      </c>
      <c r="AM48" s="6">
        <v>180250</v>
      </c>
    </row>
    <row r="49" spans="2:39" ht="15">
      <c r="B49" s="58" t="s">
        <v>254</v>
      </c>
      <c r="C49" s="58" t="s">
        <v>255</v>
      </c>
      <c r="D49" s="47">
        <v>1019000</v>
      </c>
      <c r="E49" s="47">
        <v>0</v>
      </c>
      <c r="F49" s="48">
        <v>0</v>
      </c>
      <c r="G49" s="47">
        <v>0</v>
      </c>
      <c r="H49" s="49">
        <v>0</v>
      </c>
      <c r="I49" s="49">
        <v>0</v>
      </c>
      <c r="J49" s="51"/>
      <c r="K49" s="47">
        <v>0</v>
      </c>
      <c r="L49" s="51"/>
      <c r="M49" s="39"/>
      <c r="N49" s="39"/>
      <c r="O49" s="39"/>
      <c r="P49" s="39"/>
      <c r="Q49" s="39"/>
      <c r="R49" s="51"/>
      <c r="S49" s="39"/>
      <c r="T49" s="39"/>
      <c r="U49" s="51"/>
      <c r="V49" s="51"/>
      <c r="W49" s="51"/>
      <c r="X49" s="51"/>
      <c r="Y49" s="39">
        <f t="shared" si="4"/>
        <v>0</v>
      </c>
      <c r="Z49" s="52"/>
      <c r="AA49" s="52"/>
      <c r="AB49" s="52"/>
      <c r="AC49" s="52"/>
      <c r="AD49" s="52"/>
      <c r="AE49" s="39"/>
      <c r="AF49" s="39"/>
      <c r="AG49" s="112">
        <f t="shared" si="6"/>
        <v>0</v>
      </c>
      <c r="AH49" s="113">
        <f t="shared" si="5"/>
        <v>1019000</v>
      </c>
      <c r="AJ49" s="6">
        <v>1019000</v>
      </c>
      <c r="AK49" s="6">
        <f t="shared" si="3"/>
        <v>0</v>
      </c>
      <c r="AL49" t="s">
        <v>56</v>
      </c>
      <c r="AM49" s="6">
        <v>1019000</v>
      </c>
    </row>
    <row r="50" spans="2:39" ht="15">
      <c r="B50" s="58" t="s">
        <v>256</v>
      </c>
      <c r="C50" s="58" t="s">
        <v>257</v>
      </c>
      <c r="D50" s="47">
        <v>2066000</v>
      </c>
      <c r="E50" s="47">
        <v>0</v>
      </c>
      <c r="F50" s="48">
        <v>0</v>
      </c>
      <c r="G50" s="47">
        <v>0</v>
      </c>
      <c r="H50" s="49">
        <v>0</v>
      </c>
      <c r="I50" s="49">
        <v>0</v>
      </c>
      <c r="J50" s="51"/>
      <c r="K50" s="47">
        <v>0</v>
      </c>
      <c r="L50" s="51"/>
      <c r="M50" s="39"/>
      <c r="N50" s="39"/>
      <c r="O50" s="39"/>
      <c r="P50" s="39"/>
      <c r="Q50" s="39"/>
      <c r="R50" s="51"/>
      <c r="S50" s="39"/>
      <c r="T50" s="39"/>
      <c r="U50" s="51"/>
      <c r="V50" s="51"/>
      <c r="W50" s="51"/>
      <c r="X50" s="51"/>
      <c r="Y50" s="39">
        <f t="shared" si="4"/>
        <v>0</v>
      </c>
      <c r="Z50" s="52"/>
      <c r="AA50" s="52"/>
      <c r="AB50" s="52"/>
      <c r="AC50" s="52"/>
      <c r="AD50" s="52"/>
      <c r="AE50" s="39"/>
      <c r="AF50" s="39"/>
      <c r="AG50" s="112">
        <f t="shared" si="6"/>
        <v>0</v>
      </c>
      <c r="AH50" s="113">
        <f t="shared" si="5"/>
        <v>2066000</v>
      </c>
      <c r="AJ50" s="6">
        <v>2066000</v>
      </c>
      <c r="AK50" s="6">
        <f t="shared" si="3"/>
        <v>0</v>
      </c>
      <c r="AL50" t="s">
        <v>57</v>
      </c>
      <c r="AM50" s="6">
        <v>2066000</v>
      </c>
    </row>
    <row r="51" spans="2:39" ht="15">
      <c r="B51" s="58" t="s">
        <v>258</v>
      </c>
      <c r="C51" s="58" t="s">
        <v>259</v>
      </c>
      <c r="D51" s="47">
        <v>4255000</v>
      </c>
      <c r="E51" s="47">
        <v>0</v>
      </c>
      <c r="F51" s="48">
        <v>0</v>
      </c>
      <c r="G51" s="47">
        <v>0</v>
      </c>
      <c r="H51" s="49">
        <v>0</v>
      </c>
      <c r="I51" s="49">
        <v>15000000</v>
      </c>
      <c r="J51" s="51"/>
      <c r="K51" s="47">
        <v>0</v>
      </c>
      <c r="L51" s="51"/>
      <c r="M51" s="39">
        <v>-3771000</v>
      </c>
      <c r="N51" s="39"/>
      <c r="O51" s="39"/>
      <c r="P51" s="39"/>
      <c r="Q51" s="39"/>
      <c r="R51" s="51"/>
      <c r="S51" s="39"/>
      <c r="T51" s="39"/>
      <c r="U51" s="51"/>
      <c r="V51" s="51"/>
      <c r="W51" s="51"/>
      <c r="X51" s="51"/>
      <c r="Y51" s="39">
        <f t="shared" si="4"/>
        <v>11229000</v>
      </c>
      <c r="Z51" s="52"/>
      <c r="AA51" s="52"/>
      <c r="AB51" s="52"/>
      <c r="AC51" s="52"/>
      <c r="AD51" s="52"/>
      <c r="AE51" s="39"/>
      <c r="AF51" s="39"/>
      <c r="AG51" s="112">
        <f t="shared" si="6"/>
        <v>0</v>
      </c>
      <c r="AH51" s="113">
        <f t="shared" si="5"/>
        <v>15484000</v>
      </c>
      <c r="AJ51" s="6">
        <v>15484000</v>
      </c>
      <c r="AK51" s="6">
        <f t="shared" si="3"/>
        <v>0</v>
      </c>
      <c r="AL51" t="s">
        <v>58</v>
      </c>
      <c r="AM51" s="6">
        <v>15484000</v>
      </c>
    </row>
    <row r="52" spans="2:39" ht="15">
      <c r="B52" s="58" t="s">
        <v>260</v>
      </c>
      <c r="C52" s="58" t="s">
        <v>261</v>
      </c>
      <c r="D52" s="47">
        <v>20817000</v>
      </c>
      <c r="E52" s="47">
        <v>0</v>
      </c>
      <c r="F52" s="48">
        <v>0</v>
      </c>
      <c r="G52" s="47">
        <v>0</v>
      </c>
      <c r="H52" s="49">
        <v>0</v>
      </c>
      <c r="I52" s="49">
        <v>0</v>
      </c>
      <c r="J52" s="51"/>
      <c r="K52" s="47">
        <v>0</v>
      </c>
      <c r="L52" s="51"/>
      <c r="M52" s="39">
        <v>-20370500</v>
      </c>
      <c r="N52" s="39"/>
      <c r="O52" s="39"/>
      <c r="P52" s="39"/>
      <c r="Q52" s="39"/>
      <c r="R52" s="51"/>
      <c r="S52" s="39"/>
      <c r="T52" s="39"/>
      <c r="U52" s="51"/>
      <c r="V52" s="51"/>
      <c r="W52" s="51"/>
      <c r="X52" s="51"/>
      <c r="Y52" s="39">
        <f t="shared" si="4"/>
        <v>-20370500</v>
      </c>
      <c r="Z52" s="52"/>
      <c r="AA52" s="52"/>
      <c r="AB52" s="52"/>
      <c r="AC52" s="52"/>
      <c r="AD52" s="52"/>
      <c r="AE52" s="39"/>
      <c r="AF52" s="39"/>
      <c r="AG52" s="112">
        <f t="shared" si="6"/>
        <v>0</v>
      </c>
      <c r="AH52" s="113">
        <f t="shared" si="5"/>
        <v>446500</v>
      </c>
      <c r="AJ52" s="6">
        <v>446500</v>
      </c>
      <c r="AK52" s="6">
        <f t="shared" si="3"/>
        <v>0</v>
      </c>
      <c r="AL52" t="s">
        <v>59</v>
      </c>
      <c r="AM52" s="6">
        <v>446500</v>
      </c>
    </row>
    <row r="53" spans="2:39" ht="15">
      <c r="B53" s="58" t="s">
        <v>262</v>
      </c>
      <c r="C53" s="58" t="s">
        <v>263</v>
      </c>
      <c r="D53" s="47">
        <v>330208000</v>
      </c>
      <c r="E53" s="47">
        <v>0</v>
      </c>
      <c r="F53" s="48">
        <v>0</v>
      </c>
      <c r="G53" s="47">
        <v>0</v>
      </c>
      <c r="H53" s="49">
        <v>0</v>
      </c>
      <c r="I53" s="49">
        <v>0</v>
      </c>
      <c r="J53" s="51"/>
      <c r="K53" s="47">
        <v>0</v>
      </c>
      <c r="L53" s="51"/>
      <c r="M53" s="39"/>
      <c r="N53" s="39"/>
      <c r="O53" s="39"/>
      <c r="P53" s="39"/>
      <c r="Q53" s="39"/>
      <c r="R53" s="51"/>
      <c r="S53" s="39"/>
      <c r="T53" s="39"/>
      <c r="U53" s="51"/>
      <c r="V53" s="51"/>
      <c r="W53" s="51"/>
      <c r="X53" s="51"/>
      <c r="Y53" s="39">
        <f t="shared" si="4"/>
        <v>0</v>
      </c>
      <c r="Z53" s="52"/>
      <c r="AA53" s="52"/>
      <c r="AB53" s="52"/>
      <c r="AC53" s="52"/>
      <c r="AD53" s="52"/>
      <c r="AE53" s="39"/>
      <c r="AF53" s="39"/>
      <c r="AG53" s="112">
        <f t="shared" si="6"/>
        <v>0</v>
      </c>
      <c r="AH53" s="113">
        <f t="shared" si="5"/>
        <v>330208000</v>
      </c>
      <c r="AJ53" s="6">
        <v>330208000</v>
      </c>
      <c r="AK53" s="6">
        <f t="shared" si="3"/>
        <v>0</v>
      </c>
      <c r="AL53" t="s">
        <v>60</v>
      </c>
      <c r="AM53" s="6">
        <v>330208000</v>
      </c>
    </row>
    <row r="54" spans="2:39" ht="15">
      <c r="B54" s="114" t="s">
        <v>454</v>
      </c>
      <c r="C54" s="58" t="s">
        <v>455</v>
      </c>
      <c r="D54" s="47">
        <v>0</v>
      </c>
      <c r="E54" s="47">
        <v>0</v>
      </c>
      <c r="F54" s="48"/>
      <c r="G54" s="47"/>
      <c r="H54" s="49"/>
      <c r="I54" s="49"/>
      <c r="J54" s="51"/>
      <c r="K54" s="49">
        <v>45000000</v>
      </c>
      <c r="L54" s="51"/>
      <c r="M54" s="39"/>
      <c r="N54" s="39"/>
      <c r="O54" s="39"/>
      <c r="P54" s="39"/>
      <c r="Q54" s="39"/>
      <c r="R54" s="51"/>
      <c r="S54" s="39"/>
      <c r="T54" s="39"/>
      <c r="U54" s="51"/>
      <c r="V54" s="51"/>
      <c r="W54" s="51"/>
      <c r="X54" s="51"/>
      <c r="Y54" s="39">
        <f t="shared" si="4"/>
        <v>45000000</v>
      </c>
      <c r="Z54" s="52"/>
      <c r="AA54" s="52"/>
      <c r="AB54" s="52"/>
      <c r="AC54" s="52"/>
      <c r="AD54" s="52"/>
      <c r="AE54" s="39"/>
      <c r="AF54" s="39"/>
      <c r="AG54" s="112">
        <f t="shared" si="6"/>
        <v>0</v>
      </c>
      <c r="AH54" s="113">
        <f t="shared" si="5"/>
        <v>45000000</v>
      </c>
      <c r="AJ54" s="6">
        <v>45000000</v>
      </c>
      <c r="AK54" s="6">
        <f t="shared" si="3"/>
        <v>0</v>
      </c>
      <c r="AL54" t="s">
        <v>161</v>
      </c>
      <c r="AM54" s="6">
        <v>45000000</v>
      </c>
    </row>
    <row r="55" spans="2:39" ht="15">
      <c r="B55" s="58" t="s">
        <v>264</v>
      </c>
      <c r="C55" s="58" t="s">
        <v>265</v>
      </c>
      <c r="D55" s="47">
        <v>818000</v>
      </c>
      <c r="E55" s="47">
        <v>0</v>
      </c>
      <c r="F55" s="48">
        <v>0</v>
      </c>
      <c r="G55" s="47">
        <v>0</v>
      </c>
      <c r="H55" s="49">
        <v>0</v>
      </c>
      <c r="I55" s="49">
        <v>0</v>
      </c>
      <c r="J55" s="51"/>
      <c r="K55" s="47">
        <v>0</v>
      </c>
      <c r="L55" s="51"/>
      <c r="M55" s="39">
        <v>2561600</v>
      </c>
      <c r="N55" s="39"/>
      <c r="O55" s="39"/>
      <c r="P55" s="39"/>
      <c r="Q55" s="39"/>
      <c r="R55" s="51"/>
      <c r="S55" s="39"/>
      <c r="T55" s="39"/>
      <c r="U55" s="51"/>
      <c r="V55" s="51"/>
      <c r="W55" s="51"/>
      <c r="X55" s="51"/>
      <c r="Y55" s="39">
        <f t="shared" si="4"/>
        <v>2561600</v>
      </c>
      <c r="Z55" s="52"/>
      <c r="AA55" s="52"/>
      <c r="AB55" s="52"/>
      <c r="AC55" s="52"/>
      <c r="AD55" s="52"/>
      <c r="AE55" s="39"/>
      <c r="AF55" s="39"/>
      <c r="AG55" s="112">
        <f t="shared" si="6"/>
        <v>0</v>
      </c>
      <c r="AH55" s="113">
        <f t="shared" si="5"/>
        <v>3379600</v>
      </c>
      <c r="AJ55" s="6">
        <v>3379600</v>
      </c>
      <c r="AK55" s="6">
        <f t="shared" si="3"/>
        <v>0</v>
      </c>
      <c r="AL55" t="s">
        <v>61</v>
      </c>
      <c r="AM55" s="6">
        <v>3379600</v>
      </c>
    </row>
    <row r="56" spans="2:39" ht="15">
      <c r="B56" s="58" t="s">
        <v>266</v>
      </c>
      <c r="C56" s="58" t="s">
        <v>267</v>
      </c>
      <c r="D56" s="47">
        <v>559000</v>
      </c>
      <c r="E56" s="47">
        <v>0</v>
      </c>
      <c r="F56" s="48">
        <v>0</v>
      </c>
      <c r="G56" s="47">
        <v>0</v>
      </c>
      <c r="H56" s="49">
        <v>0</v>
      </c>
      <c r="I56" s="49">
        <v>0</v>
      </c>
      <c r="J56" s="51"/>
      <c r="K56" s="47">
        <v>0</v>
      </c>
      <c r="L56" s="51"/>
      <c r="M56" s="39">
        <v>3725800</v>
      </c>
      <c r="N56" s="39"/>
      <c r="O56" s="39"/>
      <c r="P56" s="39"/>
      <c r="Q56" s="39"/>
      <c r="R56" s="51"/>
      <c r="S56" s="39"/>
      <c r="T56" s="39"/>
      <c r="U56" s="51"/>
      <c r="V56" s="51"/>
      <c r="W56" s="51"/>
      <c r="X56" s="51"/>
      <c r="Y56" s="39">
        <f t="shared" si="4"/>
        <v>3725800</v>
      </c>
      <c r="Z56" s="52"/>
      <c r="AA56" s="52"/>
      <c r="AB56" s="52"/>
      <c r="AC56" s="52"/>
      <c r="AD56" s="52"/>
      <c r="AE56" s="39"/>
      <c r="AF56" s="39"/>
      <c r="AG56" s="112">
        <f t="shared" si="6"/>
        <v>0</v>
      </c>
      <c r="AH56" s="113">
        <f t="shared" si="5"/>
        <v>4284800</v>
      </c>
      <c r="AJ56" s="6">
        <v>4284800</v>
      </c>
      <c r="AK56" s="6">
        <f t="shared" si="3"/>
        <v>0</v>
      </c>
      <c r="AL56" t="s">
        <v>62</v>
      </c>
      <c r="AM56" s="6">
        <v>4284800</v>
      </c>
    </row>
    <row r="57" spans="2:39" ht="15">
      <c r="B57" s="58" t="s">
        <v>268</v>
      </c>
      <c r="C57" s="58" t="s">
        <v>269</v>
      </c>
      <c r="D57" s="47">
        <v>6720000</v>
      </c>
      <c r="E57" s="47">
        <v>0</v>
      </c>
      <c r="F57" s="48">
        <v>0</v>
      </c>
      <c r="G57" s="47">
        <v>0</v>
      </c>
      <c r="H57" s="49">
        <v>0</v>
      </c>
      <c r="I57" s="49">
        <v>0</v>
      </c>
      <c r="J57" s="51"/>
      <c r="K57" s="47">
        <v>0</v>
      </c>
      <c r="L57" s="51"/>
      <c r="M57" s="39">
        <v>11628200</v>
      </c>
      <c r="N57" s="122"/>
      <c r="O57" s="39"/>
      <c r="P57" s="39"/>
      <c r="Q57" s="39"/>
      <c r="R57" s="51"/>
      <c r="S57" s="39"/>
      <c r="T57" s="39"/>
      <c r="U57" s="51"/>
      <c r="V57" s="51"/>
      <c r="W57" s="51"/>
      <c r="X57" s="51"/>
      <c r="Y57" s="39">
        <f t="shared" si="4"/>
        <v>11628200</v>
      </c>
      <c r="Z57" s="52"/>
      <c r="AA57" s="52"/>
      <c r="AB57" s="52"/>
      <c r="AC57" s="52"/>
      <c r="AD57" s="52"/>
      <c r="AE57" s="39"/>
      <c r="AF57" s="39"/>
      <c r="AG57" s="112">
        <f t="shared" si="6"/>
        <v>0</v>
      </c>
      <c r="AH57" s="113">
        <f t="shared" si="5"/>
        <v>18348200</v>
      </c>
      <c r="AJ57" s="6">
        <v>18348200</v>
      </c>
      <c r="AK57" s="6">
        <f t="shared" si="3"/>
        <v>0</v>
      </c>
      <c r="AL57" t="s">
        <v>63</v>
      </c>
      <c r="AM57" s="6">
        <v>18348200</v>
      </c>
    </row>
    <row r="58" spans="2:39" ht="15">
      <c r="B58" s="114" t="s">
        <v>456</v>
      </c>
      <c r="C58" s="58" t="s">
        <v>457</v>
      </c>
      <c r="D58" s="47">
        <v>0</v>
      </c>
      <c r="E58" s="47">
        <v>0</v>
      </c>
      <c r="F58" s="48"/>
      <c r="G58" s="47"/>
      <c r="H58" s="49"/>
      <c r="I58" s="49"/>
      <c r="J58" s="51"/>
      <c r="K58" s="49">
        <f>179457500+86242500</f>
        <v>265700000</v>
      </c>
      <c r="L58" s="51"/>
      <c r="M58" s="39"/>
      <c r="N58" s="39"/>
      <c r="O58" s="39"/>
      <c r="P58" s="39"/>
      <c r="Q58" s="39"/>
      <c r="R58" s="51"/>
      <c r="S58" s="39"/>
      <c r="T58" s="39"/>
      <c r="U58" s="51"/>
      <c r="V58" s="51"/>
      <c r="W58" s="51"/>
      <c r="X58" s="51"/>
      <c r="Y58" s="39">
        <f t="shared" si="4"/>
        <v>265700000</v>
      </c>
      <c r="Z58" s="52"/>
      <c r="AA58" s="52"/>
      <c r="AB58" s="52"/>
      <c r="AC58" s="52"/>
      <c r="AD58" s="52"/>
      <c r="AE58" s="39"/>
      <c r="AF58" s="39"/>
      <c r="AG58" s="112">
        <f t="shared" si="6"/>
        <v>0</v>
      </c>
      <c r="AH58" s="113">
        <f t="shared" si="5"/>
        <v>265700000</v>
      </c>
      <c r="AJ58" s="6">
        <v>265700000</v>
      </c>
      <c r="AK58" s="6">
        <f t="shared" si="3"/>
        <v>0</v>
      </c>
      <c r="AL58" t="s">
        <v>160</v>
      </c>
      <c r="AM58" s="6">
        <v>265700000</v>
      </c>
    </row>
    <row r="59" spans="2:39" ht="15">
      <c r="B59" s="58" t="s">
        <v>270</v>
      </c>
      <c r="C59" s="58" t="s">
        <v>271</v>
      </c>
      <c r="D59" s="47">
        <v>358915000</v>
      </c>
      <c r="E59" s="47">
        <v>0</v>
      </c>
      <c r="F59" s="48">
        <v>0</v>
      </c>
      <c r="G59" s="47">
        <v>0</v>
      </c>
      <c r="H59" s="49">
        <v>0</v>
      </c>
      <c r="I59" s="49">
        <v>0</v>
      </c>
      <c r="J59" s="51"/>
      <c r="K59" s="49">
        <f>-179457500-136242500</f>
        <v>-315700000</v>
      </c>
      <c r="L59" s="51"/>
      <c r="M59" s="39">
        <v>-38371052</v>
      </c>
      <c r="N59" s="39"/>
      <c r="O59" s="39"/>
      <c r="P59" s="39"/>
      <c r="Q59" s="39"/>
      <c r="R59" s="51"/>
      <c r="S59" s="39"/>
      <c r="T59" s="39"/>
      <c r="U59" s="51"/>
      <c r="V59" s="51"/>
      <c r="W59" s="51"/>
      <c r="X59" s="51"/>
      <c r="Y59" s="39">
        <f t="shared" si="4"/>
        <v>-354071052</v>
      </c>
      <c r="Z59" s="52"/>
      <c r="AA59" s="52"/>
      <c r="AB59" s="52"/>
      <c r="AC59" s="52"/>
      <c r="AD59" s="52"/>
      <c r="AE59" s="39"/>
      <c r="AF59" s="39"/>
      <c r="AG59" s="112">
        <f t="shared" si="6"/>
        <v>0</v>
      </c>
      <c r="AH59" s="113">
        <f t="shared" si="5"/>
        <v>4843948</v>
      </c>
      <c r="AJ59" s="6">
        <v>4843948</v>
      </c>
      <c r="AK59" s="6">
        <f t="shared" si="3"/>
        <v>0</v>
      </c>
      <c r="AL59" t="s">
        <v>64</v>
      </c>
      <c r="AM59" s="6">
        <v>4843948</v>
      </c>
    </row>
    <row r="60" spans="2:39" ht="15">
      <c r="B60" s="58" t="s">
        <v>272</v>
      </c>
      <c r="C60" s="58" t="s">
        <v>273</v>
      </c>
      <c r="D60" s="47">
        <v>253991000</v>
      </c>
      <c r="E60" s="47">
        <v>0</v>
      </c>
      <c r="F60" s="48">
        <v>0</v>
      </c>
      <c r="G60" s="47">
        <v>0</v>
      </c>
      <c r="H60" s="49">
        <v>0</v>
      </c>
      <c r="I60" s="49">
        <v>0</v>
      </c>
      <c r="J60" s="51"/>
      <c r="K60" s="47">
        <v>0</v>
      </c>
      <c r="L60" s="51"/>
      <c r="M60" s="39">
        <v>-10000000</v>
      </c>
      <c r="N60" s="39"/>
      <c r="O60" s="39"/>
      <c r="P60" s="39"/>
      <c r="Q60" s="39"/>
      <c r="R60" s="51"/>
      <c r="S60" s="39"/>
      <c r="T60" s="39"/>
      <c r="U60" s="51"/>
      <c r="V60" s="51"/>
      <c r="W60" s="51"/>
      <c r="X60" s="51"/>
      <c r="Y60" s="39">
        <f t="shared" si="4"/>
        <v>-10000000</v>
      </c>
      <c r="Z60" s="52"/>
      <c r="AA60" s="52"/>
      <c r="AB60" s="52"/>
      <c r="AC60" s="52"/>
      <c r="AD60" s="52"/>
      <c r="AE60" s="39"/>
      <c r="AF60" s="39"/>
      <c r="AG60" s="112">
        <f t="shared" si="6"/>
        <v>0</v>
      </c>
      <c r="AH60" s="113">
        <f t="shared" si="5"/>
        <v>243991000</v>
      </c>
      <c r="AJ60" s="6">
        <v>243991000</v>
      </c>
      <c r="AK60" s="6">
        <f t="shared" si="3"/>
        <v>0</v>
      </c>
      <c r="AL60" t="s">
        <v>65</v>
      </c>
      <c r="AM60" s="6">
        <v>243991000</v>
      </c>
    </row>
    <row r="61" spans="2:39" ht="15">
      <c r="B61" s="58" t="s">
        <v>274</v>
      </c>
      <c r="C61" s="58" t="s">
        <v>275</v>
      </c>
      <c r="D61" s="47">
        <v>827000</v>
      </c>
      <c r="E61" s="47">
        <v>0</v>
      </c>
      <c r="F61" s="48">
        <v>0</v>
      </c>
      <c r="G61" s="47">
        <v>0</v>
      </c>
      <c r="H61" s="49">
        <v>0</v>
      </c>
      <c r="I61" s="49">
        <v>0</v>
      </c>
      <c r="J61" s="51"/>
      <c r="K61" s="47">
        <v>0</v>
      </c>
      <c r="L61" s="51"/>
      <c r="M61" s="39">
        <v>4173800</v>
      </c>
      <c r="N61" s="39"/>
      <c r="O61" s="39"/>
      <c r="P61" s="39"/>
      <c r="Q61" s="39"/>
      <c r="R61" s="51"/>
      <c r="S61" s="39"/>
      <c r="T61" s="39"/>
      <c r="U61" s="51"/>
      <c r="V61" s="51"/>
      <c r="W61" s="51"/>
      <c r="X61" s="51"/>
      <c r="Y61" s="39">
        <f t="shared" si="4"/>
        <v>4173800</v>
      </c>
      <c r="Z61" s="52"/>
      <c r="AA61" s="52"/>
      <c r="AB61" s="52"/>
      <c r="AC61" s="52"/>
      <c r="AD61" s="52"/>
      <c r="AE61" s="39"/>
      <c r="AF61" s="39"/>
      <c r="AG61" s="112">
        <f t="shared" si="6"/>
        <v>0</v>
      </c>
      <c r="AH61" s="113">
        <f t="shared" si="5"/>
        <v>5000800</v>
      </c>
      <c r="AJ61" s="6">
        <v>5000800</v>
      </c>
      <c r="AK61" s="6">
        <f t="shared" si="3"/>
        <v>0</v>
      </c>
      <c r="AL61" t="s">
        <v>66</v>
      </c>
      <c r="AM61" s="6">
        <v>5000800</v>
      </c>
    </row>
    <row r="62" spans="2:39" ht="15">
      <c r="B62" s="58" t="s">
        <v>276</v>
      </c>
      <c r="C62" s="58" t="s">
        <v>277</v>
      </c>
      <c r="D62" s="47">
        <v>576000</v>
      </c>
      <c r="E62" s="47">
        <v>0</v>
      </c>
      <c r="F62" s="48">
        <v>0</v>
      </c>
      <c r="G62" s="47">
        <v>0</v>
      </c>
      <c r="H62" s="49">
        <v>0</v>
      </c>
      <c r="I62" s="49">
        <v>0</v>
      </c>
      <c r="J62" s="51"/>
      <c r="K62" s="47">
        <v>0</v>
      </c>
      <c r="L62" s="51"/>
      <c r="M62" s="39">
        <f>116750+353250</f>
        <v>470000</v>
      </c>
      <c r="N62" s="39"/>
      <c r="O62" s="39"/>
      <c r="P62" s="39"/>
      <c r="Q62" s="39"/>
      <c r="R62" s="51"/>
      <c r="S62" s="39"/>
      <c r="T62" s="39"/>
      <c r="U62" s="51"/>
      <c r="V62" s="51"/>
      <c r="W62" s="51"/>
      <c r="X62" s="51"/>
      <c r="Y62" s="39">
        <f t="shared" si="4"/>
        <v>470000</v>
      </c>
      <c r="Z62" s="52"/>
      <c r="AA62" s="52"/>
      <c r="AB62" s="52"/>
      <c r="AC62" s="52"/>
      <c r="AD62" s="52"/>
      <c r="AE62" s="39"/>
      <c r="AF62" s="39"/>
      <c r="AG62" s="112">
        <f t="shared" si="6"/>
        <v>0</v>
      </c>
      <c r="AH62" s="113">
        <f t="shared" si="5"/>
        <v>1046000</v>
      </c>
      <c r="AJ62" s="6">
        <v>1046000</v>
      </c>
      <c r="AK62" s="6">
        <f t="shared" si="3"/>
        <v>0</v>
      </c>
      <c r="AL62" t="s">
        <v>67</v>
      </c>
      <c r="AM62" s="6">
        <v>1046000</v>
      </c>
    </row>
    <row r="63" spans="2:39" ht="15">
      <c r="B63" s="58" t="s">
        <v>278</v>
      </c>
      <c r="C63" s="58" t="s">
        <v>279</v>
      </c>
      <c r="D63" s="47">
        <v>24000</v>
      </c>
      <c r="E63" s="47">
        <v>0</v>
      </c>
      <c r="F63" s="48">
        <v>0</v>
      </c>
      <c r="G63" s="47">
        <v>0</v>
      </c>
      <c r="H63" s="49">
        <v>0</v>
      </c>
      <c r="I63" s="49">
        <v>0</v>
      </c>
      <c r="J63" s="51"/>
      <c r="K63" s="47">
        <v>0</v>
      </c>
      <c r="L63" s="51"/>
      <c r="M63" s="39">
        <v>47500</v>
      </c>
      <c r="N63" s="39"/>
      <c r="O63" s="39"/>
      <c r="P63" s="39"/>
      <c r="Q63" s="39"/>
      <c r="R63" s="51"/>
      <c r="S63" s="39"/>
      <c r="T63" s="39"/>
      <c r="U63" s="51"/>
      <c r="V63" s="51"/>
      <c r="W63" s="51"/>
      <c r="X63" s="51"/>
      <c r="Y63" s="39">
        <f t="shared" si="4"/>
        <v>47500</v>
      </c>
      <c r="Z63" s="52"/>
      <c r="AA63" s="52"/>
      <c r="AB63" s="52"/>
      <c r="AC63" s="52"/>
      <c r="AD63" s="52"/>
      <c r="AE63" s="39"/>
      <c r="AF63" s="39"/>
      <c r="AG63" s="112">
        <f t="shared" si="6"/>
        <v>0</v>
      </c>
      <c r="AH63" s="113">
        <f t="shared" si="5"/>
        <v>71500</v>
      </c>
      <c r="AJ63" s="6">
        <v>71500</v>
      </c>
      <c r="AK63" s="6">
        <f t="shared" si="3"/>
        <v>0</v>
      </c>
      <c r="AL63" t="s">
        <v>68</v>
      </c>
      <c r="AM63" s="6">
        <v>71500</v>
      </c>
    </row>
    <row r="64" spans="2:39" ht="15">
      <c r="B64" s="58" t="s">
        <v>280</v>
      </c>
      <c r="C64" s="58" t="s">
        <v>281</v>
      </c>
      <c r="D64" s="47">
        <v>687000</v>
      </c>
      <c r="E64" s="47">
        <v>0</v>
      </c>
      <c r="F64" s="48">
        <v>0</v>
      </c>
      <c r="G64" s="47">
        <v>0</v>
      </c>
      <c r="H64" s="49">
        <v>0</v>
      </c>
      <c r="I64" s="49">
        <v>0</v>
      </c>
      <c r="J64" s="51"/>
      <c r="K64" s="47">
        <v>0</v>
      </c>
      <c r="L64" s="51"/>
      <c r="M64" s="39">
        <v>-441800</v>
      </c>
      <c r="N64" s="39"/>
      <c r="O64" s="39"/>
      <c r="P64" s="39"/>
      <c r="Q64" s="39"/>
      <c r="R64" s="51"/>
      <c r="S64" s="39"/>
      <c r="T64" s="39"/>
      <c r="U64" s="51"/>
      <c r="V64" s="51"/>
      <c r="W64" s="51"/>
      <c r="X64" s="51"/>
      <c r="Y64" s="39">
        <f t="shared" si="4"/>
        <v>-441800</v>
      </c>
      <c r="Z64" s="52"/>
      <c r="AA64" s="52"/>
      <c r="AB64" s="52"/>
      <c r="AC64" s="52"/>
      <c r="AD64" s="52"/>
      <c r="AE64" s="39"/>
      <c r="AF64" s="39"/>
      <c r="AG64" s="112">
        <f t="shared" si="6"/>
        <v>0</v>
      </c>
      <c r="AH64" s="113">
        <f t="shared" si="5"/>
        <v>245200</v>
      </c>
      <c r="AJ64" s="6">
        <v>245200</v>
      </c>
      <c r="AK64" s="6">
        <f t="shared" si="3"/>
        <v>0</v>
      </c>
      <c r="AL64" t="s">
        <v>69</v>
      </c>
      <c r="AM64" s="6">
        <v>245200</v>
      </c>
    </row>
    <row r="65" spans="2:39" ht="15">
      <c r="B65" s="58" t="s">
        <v>282</v>
      </c>
      <c r="C65" s="58" t="s">
        <v>283</v>
      </c>
      <c r="D65" s="47">
        <v>2605000</v>
      </c>
      <c r="E65" s="47">
        <v>0</v>
      </c>
      <c r="F65" s="48">
        <v>0</v>
      </c>
      <c r="G65" s="47">
        <v>0</v>
      </c>
      <c r="H65" s="49">
        <v>0</v>
      </c>
      <c r="I65" s="49">
        <v>0</v>
      </c>
      <c r="J65" s="51"/>
      <c r="K65" s="47">
        <v>0</v>
      </c>
      <c r="L65" s="51"/>
      <c r="M65" s="39">
        <v>7231050</v>
      </c>
      <c r="N65" s="39"/>
      <c r="O65" s="39"/>
      <c r="P65" s="39"/>
      <c r="Q65" s="39"/>
      <c r="R65" s="51"/>
      <c r="S65" s="39"/>
      <c r="T65" s="39"/>
      <c r="U65" s="51"/>
      <c r="V65" s="51"/>
      <c r="W65" s="51"/>
      <c r="X65" s="51"/>
      <c r="Y65" s="39">
        <f t="shared" si="4"/>
        <v>7231050</v>
      </c>
      <c r="Z65" s="52"/>
      <c r="AA65" s="52"/>
      <c r="AB65" s="52"/>
      <c r="AC65" s="52"/>
      <c r="AD65" s="52"/>
      <c r="AE65" s="39"/>
      <c r="AF65" s="39"/>
      <c r="AG65" s="112">
        <f t="shared" si="6"/>
        <v>0</v>
      </c>
      <c r="AH65" s="113">
        <f t="shared" si="5"/>
        <v>9836050</v>
      </c>
      <c r="AJ65" s="6">
        <v>9836050</v>
      </c>
      <c r="AK65" s="6">
        <f t="shared" si="3"/>
        <v>0</v>
      </c>
      <c r="AL65" t="s">
        <v>70</v>
      </c>
      <c r="AM65" s="6">
        <v>9836050</v>
      </c>
    </row>
    <row r="66" spans="2:39" ht="15">
      <c r="B66" s="58" t="s">
        <v>284</v>
      </c>
      <c r="C66" s="58" t="s">
        <v>285</v>
      </c>
      <c r="D66" s="47">
        <v>1368000</v>
      </c>
      <c r="E66" s="47">
        <v>0</v>
      </c>
      <c r="F66" s="48">
        <v>0</v>
      </c>
      <c r="G66" s="47">
        <v>0</v>
      </c>
      <c r="H66" s="49">
        <v>0</v>
      </c>
      <c r="I66" s="49">
        <v>0</v>
      </c>
      <c r="J66" s="51"/>
      <c r="K66" s="47">
        <v>0</v>
      </c>
      <c r="L66" s="51"/>
      <c r="M66" s="39"/>
      <c r="N66" s="39"/>
      <c r="O66" s="39"/>
      <c r="P66" s="39"/>
      <c r="Q66" s="39"/>
      <c r="R66" s="51"/>
      <c r="S66" s="39"/>
      <c r="T66" s="39"/>
      <c r="U66" s="51"/>
      <c r="V66" s="51"/>
      <c r="W66" s="51"/>
      <c r="X66" s="51"/>
      <c r="Y66" s="39">
        <f t="shared" si="4"/>
        <v>0</v>
      </c>
      <c r="Z66" s="52"/>
      <c r="AA66" s="52"/>
      <c r="AB66" s="52"/>
      <c r="AC66" s="52"/>
      <c r="AD66" s="52"/>
      <c r="AE66" s="39"/>
      <c r="AF66" s="39"/>
      <c r="AG66" s="112">
        <f t="shared" si="6"/>
        <v>0</v>
      </c>
      <c r="AH66" s="113">
        <f t="shared" si="5"/>
        <v>1368000</v>
      </c>
      <c r="AJ66" s="6">
        <v>1368000</v>
      </c>
      <c r="AK66" s="6">
        <f t="shared" si="3"/>
        <v>0</v>
      </c>
      <c r="AL66" t="s">
        <v>71</v>
      </c>
      <c r="AM66" s="6">
        <v>1368000</v>
      </c>
    </row>
    <row r="67" spans="2:39" ht="15">
      <c r="B67" s="58" t="s">
        <v>286</v>
      </c>
      <c r="C67" s="58" t="s">
        <v>287</v>
      </c>
      <c r="D67" s="47">
        <v>1515000</v>
      </c>
      <c r="E67" s="47">
        <v>0</v>
      </c>
      <c r="F67" s="48">
        <v>0</v>
      </c>
      <c r="G67" s="47">
        <v>0</v>
      </c>
      <c r="H67" s="49">
        <v>0</v>
      </c>
      <c r="I67" s="49">
        <v>0</v>
      </c>
      <c r="J67" s="51"/>
      <c r="K67" s="47">
        <v>0</v>
      </c>
      <c r="L67" s="51"/>
      <c r="M67" s="39">
        <v>-812400</v>
      </c>
      <c r="N67" s="39"/>
      <c r="O67" s="39"/>
      <c r="P67" s="39"/>
      <c r="Q67" s="39"/>
      <c r="R67" s="51"/>
      <c r="S67" s="39"/>
      <c r="T67" s="39"/>
      <c r="U67" s="51"/>
      <c r="V67" s="51"/>
      <c r="W67" s="51"/>
      <c r="X67" s="51"/>
      <c r="Y67" s="39">
        <f aca="true" t="shared" si="7" ref="Y67:Y98">SUM(E67:X67)</f>
        <v>-812400</v>
      </c>
      <c r="Z67" s="52"/>
      <c r="AA67" s="52"/>
      <c r="AB67" s="52"/>
      <c r="AC67" s="52"/>
      <c r="AD67" s="52"/>
      <c r="AE67" s="39"/>
      <c r="AF67" s="39"/>
      <c r="AG67" s="112">
        <f t="shared" si="6"/>
        <v>0</v>
      </c>
      <c r="AH67" s="113">
        <f aca="true" t="shared" si="8" ref="AH67:AH98">+Y67+D67+AG67</f>
        <v>702600</v>
      </c>
      <c r="AJ67" s="6">
        <v>702600</v>
      </c>
      <c r="AK67" s="6">
        <f t="shared" si="3"/>
        <v>0</v>
      </c>
      <c r="AL67" t="s">
        <v>72</v>
      </c>
      <c r="AM67" s="6">
        <v>702600</v>
      </c>
    </row>
    <row r="68" spans="2:39" ht="15">
      <c r="B68" s="58" t="s">
        <v>288</v>
      </c>
      <c r="C68" s="58" t="s">
        <v>289</v>
      </c>
      <c r="D68" s="47">
        <v>55000</v>
      </c>
      <c r="E68" s="47">
        <v>0</v>
      </c>
      <c r="F68" s="48">
        <v>0</v>
      </c>
      <c r="G68" s="47">
        <v>0</v>
      </c>
      <c r="H68" s="49">
        <v>0</v>
      </c>
      <c r="I68" s="49">
        <v>0</v>
      </c>
      <c r="J68" s="51"/>
      <c r="K68" s="47">
        <v>0</v>
      </c>
      <c r="L68" s="51"/>
      <c r="M68" s="39">
        <v>-9200</v>
      </c>
      <c r="N68" s="39"/>
      <c r="O68" s="39"/>
      <c r="P68" s="39"/>
      <c r="Q68" s="39"/>
      <c r="R68" s="51"/>
      <c r="S68" s="39"/>
      <c r="T68" s="39"/>
      <c r="U68" s="51"/>
      <c r="V68" s="51"/>
      <c r="W68" s="51"/>
      <c r="X68" s="51"/>
      <c r="Y68" s="39">
        <f t="shared" si="7"/>
        <v>-9200</v>
      </c>
      <c r="Z68" s="52"/>
      <c r="AA68" s="52"/>
      <c r="AB68" s="52"/>
      <c r="AC68" s="52"/>
      <c r="AD68" s="52"/>
      <c r="AE68" s="39"/>
      <c r="AF68" s="39"/>
      <c r="AG68" s="112">
        <f aca="true" t="shared" si="9" ref="AG68:AG100">SUM(Z68:AB68)</f>
        <v>0</v>
      </c>
      <c r="AH68" s="113">
        <f t="shared" si="8"/>
        <v>45800</v>
      </c>
      <c r="AJ68" s="6">
        <v>45800</v>
      </c>
      <c r="AK68" s="6">
        <f aca="true" t="shared" si="10" ref="AK68:AK120">+AH68-AJ68</f>
        <v>0</v>
      </c>
      <c r="AL68" t="s">
        <v>73</v>
      </c>
      <c r="AM68" s="6">
        <v>45800</v>
      </c>
    </row>
    <row r="69" spans="2:39" ht="15">
      <c r="B69" s="58" t="s">
        <v>290</v>
      </c>
      <c r="C69" s="58" t="s">
        <v>291</v>
      </c>
      <c r="D69" s="47">
        <v>826000</v>
      </c>
      <c r="E69" s="47">
        <v>0</v>
      </c>
      <c r="F69" s="48">
        <v>0</v>
      </c>
      <c r="G69" s="47">
        <v>0</v>
      </c>
      <c r="H69" s="49">
        <v>0</v>
      </c>
      <c r="I69" s="49">
        <v>0</v>
      </c>
      <c r="J69" s="51"/>
      <c r="K69" s="47">
        <v>0</v>
      </c>
      <c r="L69" s="51"/>
      <c r="M69" s="39">
        <v>889000</v>
      </c>
      <c r="N69" s="39"/>
      <c r="O69" s="39"/>
      <c r="P69" s="39"/>
      <c r="Q69" s="39"/>
      <c r="R69" s="51"/>
      <c r="S69" s="39"/>
      <c r="T69" s="39"/>
      <c r="U69" s="51"/>
      <c r="V69" s="51"/>
      <c r="W69" s="51"/>
      <c r="X69" s="51"/>
      <c r="Y69" s="39">
        <f t="shared" si="7"/>
        <v>889000</v>
      </c>
      <c r="Z69" s="52"/>
      <c r="AA69" s="52"/>
      <c r="AB69" s="52"/>
      <c r="AC69" s="52"/>
      <c r="AD69" s="52"/>
      <c r="AE69" s="39"/>
      <c r="AF69" s="39"/>
      <c r="AG69" s="112">
        <f t="shared" si="9"/>
        <v>0</v>
      </c>
      <c r="AH69" s="113">
        <f t="shared" si="8"/>
        <v>1715000</v>
      </c>
      <c r="AJ69" s="6">
        <v>1715000</v>
      </c>
      <c r="AK69" s="6">
        <f t="shared" si="10"/>
        <v>0</v>
      </c>
      <c r="AL69" t="s">
        <v>74</v>
      </c>
      <c r="AM69" s="6">
        <v>1715000</v>
      </c>
    </row>
    <row r="70" spans="2:39" ht="15">
      <c r="B70" s="58" t="s">
        <v>292</v>
      </c>
      <c r="C70" s="58" t="s">
        <v>293</v>
      </c>
      <c r="D70" s="47">
        <v>103000</v>
      </c>
      <c r="E70" s="47">
        <v>0</v>
      </c>
      <c r="F70" s="48">
        <v>0</v>
      </c>
      <c r="G70" s="47">
        <v>0</v>
      </c>
      <c r="H70" s="49">
        <v>0</v>
      </c>
      <c r="I70" s="49">
        <v>0</v>
      </c>
      <c r="J70" s="51"/>
      <c r="K70" s="47">
        <v>0</v>
      </c>
      <c r="L70" s="51"/>
      <c r="M70" s="39">
        <v>1526700</v>
      </c>
      <c r="N70" s="39"/>
      <c r="O70" s="39"/>
      <c r="P70" s="39"/>
      <c r="Q70" s="39"/>
      <c r="R70" s="51"/>
      <c r="S70" s="39"/>
      <c r="T70" s="39"/>
      <c r="U70" s="51"/>
      <c r="V70" s="51"/>
      <c r="W70" s="51"/>
      <c r="X70" s="51"/>
      <c r="Y70" s="39">
        <f t="shared" si="7"/>
        <v>1526700</v>
      </c>
      <c r="Z70" s="52"/>
      <c r="AA70" s="52"/>
      <c r="AB70" s="52"/>
      <c r="AC70" s="52"/>
      <c r="AD70" s="52"/>
      <c r="AE70" s="39"/>
      <c r="AF70" s="39"/>
      <c r="AG70" s="112">
        <f t="shared" si="9"/>
        <v>0</v>
      </c>
      <c r="AH70" s="113">
        <f t="shared" si="8"/>
        <v>1629700</v>
      </c>
      <c r="AJ70" s="6">
        <v>1629700</v>
      </c>
      <c r="AK70" s="6">
        <f t="shared" si="10"/>
        <v>0</v>
      </c>
      <c r="AL70" t="s">
        <v>75</v>
      </c>
      <c r="AM70" s="6">
        <v>1629700</v>
      </c>
    </row>
    <row r="71" spans="2:39" ht="15">
      <c r="B71" s="58" t="s">
        <v>294</v>
      </c>
      <c r="C71" s="58" t="s">
        <v>295</v>
      </c>
      <c r="D71" s="47">
        <v>302000</v>
      </c>
      <c r="E71" s="47">
        <v>0</v>
      </c>
      <c r="F71" s="48">
        <v>0</v>
      </c>
      <c r="G71" s="47">
        <v>0</v>
      </c>
      <c r="H71" s="49">
        <v>0</v>
      </c>
      <c r="I71" s="49">
        <v>0</v>
      </c>
      <c r="J71" s="51"/>
      <c r="K71" s="47">
        <v>0</v>
      </c>
      <c r="L71" s="51"/>
      <c r="M71" s="39">
        <v>98000</v>
      </c>
      <c r="N71" s="39"/>
      <c r="O71" s="39"/>
      <c r="P71" s="39"/>
      <c r="Q71" s="39"/>
      <c r="R71" s="51"/>
      <c r="S71" s="39"/>
      <c r="T71" s="39"/>
      <c r="U71" s="51"/>
      <c r="V71" s="51"/>
      <c r="W71" s="51"/>
      <c r="X71" s="51"/>
      <c r="Y71" s="39">
        <f t="shared" si="7"/>
        <v>98000</v>
      </c>
      <c r="Z71" s="52"/>
      <c r="AA71" s="52"/>
      <c r="AB71" s="52"/>
      <c r="AC71" s="52"/>
      <c r="AD71" s="52"/>
      <c r="AE71" s="39"/>
      <c r="AF71" s="39"/>
      <c r="AG71" s="112">
        <f t="shared" si="9"/>
        <v>0</v>
      </c>
      <c r="AH71" s="113">
        <f t="shared" si="8"/>
        <v>400000</v>
      </c>
      <c r="AJ71" s="6">
        <v>400000</v>
      </c>
      <c r="AK71" s="6">
        <f t="shared" si="10"/>
        <v>0</v>
      </c>
      <c r="AL71" t="s">
        <v>76</v>
      </c>
      <c r="AM71" s="6">
        <v>400000</v>
      </c>
    </row>
    <row r="72" spans="2:39" ht="15">
      <c r="B72" s="58" t="s">
        <v>296</v>
      </c>
      <c r="C72" s="58" t="s">
        <v>297</v>
      </c>
      <c r="D72" s="47">
        <v>4116000</v>
      </c>
      <c r="E72" s="47">
        <v>0</v>
      </c>
      <c r="F72" s="48">
        <v>0</v>
      </c>
      <c r="G72" s="47">
        <v>0</v>
      </c>
      <c r="H72" s="49">
        <v>0</v>
      </c>
      <c r="I72" s="49">
        <v>0</v>
      </c>
      <c r="J72" s="51"/>
      <c r="K72" s="47">
        <v>0</v>
      </c>
      <c r="L72" s="51"/>
      <c r="M72" s="39">
        <v>-4116000</v>
      </c>
      <c r="N72" s="39"/>
      <c r="O72" s="39"/>
      <c r="P72" s="39"/>
      <c r="Q72" s="39"/>
      <c r="R72" s="51"/>
      <c r="S72" s="39"/>
      <c r="T72" s="39"/>
      <c r="U72" s="51"/>
      <c r="V72" s="51"/>
      <c r="W72" s="51"/>
      <c r="X72" s="51"/>
      <c r="Y72" s="39">
        <f t="shared" si="7"/>
        <v>-4116000</v>
      </c>
      <c r="Z72" s="52"/>
      <c r="AA72" s="52"/>
      <c r="AB72" s="52"/>
      <c r="AC72" s="52"/>
      <c r="AD72" s="52"/>
      <c r="AE72" s="39"/>
      <c r="AF72" s="39"/>
      <c r="AG72" s="112">
        <f t="shared" si="9"/>
        <v>0</v>
      </c>
      <c r="AH72" s="113">
        <f t="shared" si="8"/>
        <v>0</v>
      </c>
      <c r="AJ72" s="6">
        <v>0</v>
      </c>
      <c r="AK72" s="6">
        <f t="shared" si="10"/>
        <v>0</v>
      </c>
      <c r="AL72" t="s">
        <v>77</v>
      </c>
      <c r="AM72" s="6">
        <v>0</v>
      </c>
    </row>
    <row r="73" spans="2:39" ht="15">
      <c r="B73" s="58" t="s">
        <v>298</v>
      </c>
      <c r="C73" s="58" t="s">
        <v>299</v>
      </c>
      <c r="D73" s="47">
        <v>345000</v>
      </c>
      <c r="E73" s="47">
        <v>0</v>
      </c>
      <c r="F73" s="48">
        <v>0</v>
      </c>
      <c r="G73" s="47">
        <v>0</v>
      </c>
      <c r="H73" s="49">
        <v>0</v>
      </c>
      <c r="I73" s="49">
        <v>0</v>
      </c>
      <c r="J73" s="51"/>
      <c r="K73" s="47">
        <v>0</v>
      </c>
      <c r="L73" s="51"/>
      <c r="M73" s="39">
        <v>-330000</v>
      </c>
      <c r="N73" s="39"/>
      <c r="O73" s="39"/>
      <c r="P73" s="39"/>
      <c r="Q73" s="39"/>
      <c r="R73" s="51"/>
      <c r="S73" s="39"/>
      <c r="T73" s="39"/>
      <c r="U73" s="51"/>
      <c r="V73" s="51"/>
      <c r="W73" s="51"/>
      <c r="X73" s="51"/>
      <c r="Y73" s="39">
        <f t="shared" si="7"/>
        <v>-330000</v>
      </c>
      <c r="Z73" s="52"/>
      <c r="AA73" s="52"/>
      <c r="AB73" s="52"/>
      <c r="AC73" s="52"/>
      <c r="AD73" s="52"/>
      <c r="AE73" s="39"/>
      <c r="AF73" s="39"/>
      <c r="AG73" s="112">
        <f t="shared" si="9"/>
        <v>0</v>
      </c>
      <c r="AH73" s="113">
        <f t="shared" si="8"/>
        <v>15000</v>
      </c>
      <c r="AJ73" s="6">
        <v>15000</v>
      </c>
      <c r="AK73" s="6">
        <f t="shared" si="10"/>
        <v>0</v>
      </c>
      <c r="AL73" t="s">
        <v>78</v>
      </c>
      <c r="AM73" s="6">
        <v>15000</v>
      </c>
    </row>
    <row r="74" spans="2:39" ht="15">
      <c r="B74" s="58" t="s">
        <v>300</v>
      </c>
      <c r="C74" s="58" t="s">
        <v>301</v>
      </c>
      <c r="D74" s="47">
        <v>1014000</v>
      </c>
      <c r="E74" s="47">
        <v>0</v>
      </c>
      <c r="F74" s="48">
        <v>0</v>
      </c>
      <c r="G74" s="47">
        <v>0</v>
      </c>
      <c r="H74" s="49">
        <v>0</v>
      </c>
      <c r="I74" s="49">
        <v>0</v>
      </c>
      <c r="J74" s="51"/>
      <c r="K74" s="47">
        <v>0</v>
      </c>
      <c r="L74" s="51"/>
      <c r="M74" s="39">
        <v>536000</v>
      </c>
      <c r="N74" s="39"/>
      <c r="O74" s="39"/>
      <c r="P74" s="39"/>
      <c r="Q74" s="39"/>
      <c r="R74" s="51"/>
      <c r="S74" s="39"/>
      <c r="T74" s="39"/>
      <c r="U74" s="51"/>
      <c r="V74" s="51"/>
      <c r="W74" s="51"/>
      <c r="X74" s="51"/>
      <c r="Y74" s="39">
        <f t="shared" si="7"/>
        <v>536000</v>
      </c>
      <c r="Z74" s="52"/>
      <c r="AA74" s="52"/>
      <c r="AB74" s="52"/>
      <c r="AC74" s="52"/>
      <c r="AD74" s="52"/>
      <c r="AE74" s="39"/>
      <c r="AF74" s="39"/>
      <c r="AG74" s="112">
        <f t="shared" si="9"/>
        <v>0</v>
      </c>
      <c r="AH74" s="113">
        <f t="shared" si="8"/>
        <v>1550000</v>
      </c>
      <c r="AJ74" s="6">
        <v>1550000</v>
      </c>
      <c r="AK74" s="6">
        <f t="shared" si="10"/>
        <v>0</v>
      </c>
      <c r="AL74" t="s">
        <v>79</v>
      </c>
      <c r="AM74" s="6">
        <v>1550000</v>
      </c>
    </row>
    <row r="75" spans="2:39" ht="15">
      <c r="B75" s="58" t="s">
        <v>302</v>
      </c>
      <c r="C75" s="58" t="s">
        <v>303</v>
      </c>
      <c r="D75" s="47">
        <v>403969000</v>
      </c>
      <c r="E75" s="47">
        <v>0</v>
      </c>
      <c r="F75" s="48">
        <v>0</v>
      </c>
      <c r="G75" s="47">
        <v>0</v>
      </c>
      <c r="H75" s="49">
        <v>0</v>
      </c>
      <c r="I75" s="49">
        <v>0</v>
      </c>
      <c r="J75" s="51"/>
      <c r="K75" s="47">
        <v>0</v>
      </c>
      <c r="L75" s="51"/>
      <c r="M75" s="39">
        <v>4116000</v>
      </c>
      <c r="N75" s="39"/>
      <c r="O75" s="39"/>
      <c r="P75" s="39"/>
      <c r="Q75" s="39"/>
      <c r="R75" s="51"/>
      <c r="S75" s="39"/>
      <c r="T75" s="39"/>
      <c r="U75" s="51"/>
      <c r="V75" s="51"/>
      <c r="W75" s="51"/>
      <c r="X75" s="51"/>
      <c r="Y75" s="39">
        <f t="shared" si="7"/>
        <v>4116000</v>
      </c>
      <c r="Z75" s="52"/>
      <c r="AA75" s="52"/>
      <c r="AB75" s="52"/>
      <c r="AC75" s="52"/>
      <c r="AD75" s="52"/>
      <c r="AE75" s="39"/>
      <c r="AF75" s="39"/>
      <c r="AG75" s="112">
        <f t="shared" si="9"/>
        <v>0</v>
      </c>
      <c r="AH75" s="113">
        <f t="shared" si="8"/>
        <v>408085000</v>
      </c>
      <c r="AJ75" s="6">
        <v>408085000</v>
      </c>
      <c r="AK75" s="6">
        <f t="shared" si="10"/>
        <v>0</v>
      </c>
      <c r="AL75" t="s">
        <v>80</v>
      </c>
      <c r="AM75" s="6">
        <v>408085000</v>
      </c>
    </row>
    <row r="76" spans="2:39" ht="15">
      <c r="B76" s="58" t="s">
        <v>304</v>
      </c>
      <c r="C76" s="58" t="s">
        <v>305</v>
      </c>
      <c r="D76" s="47">
        <v>2048000</v>
      </c>
      <c r="E76" s="47">
        <v>0</v>
      </c>
      <c r="F76" s="48">
        <v>0</v>
      </c>
      <c r="G76" s="47">
        <v>0</v>
      </c>
      <c r="H76" s="49">
        <v>0</v>
      </c>
      <c r="I76" s="49">
        <v>11000000</v>
      </c>
      <c r="J76" s="51"/>
      <c r="K76" s="47">
        <v>0</v>
      </c>
      <c r="L76" s="51"/>
      <c r="M76" s="39">
        <v>-640100</v>
      </c>
      <c r="N76" s="39"/>
      <c r="O76" s="39"/>
      <c r="P76" s="39"/>
      <c r="Q76" s="39"/>
      <c r="R76" s="51"/>
      <c r="S76" s="39"/>
      <c r="T76" s="39"/>
      <c r="U76" s="51"/>
      <c r="V76" s="51"/>
      <c r="W76" s="51"/>
      <c r="X76" s="51"/>
      <c r="Y76" s="39">
        <f t="shared" si="7"/>
        <v>10359900</v>
      </c>
      <c r="Z76" s="52"/>
      <c r="AA76" s="52"/>
      <c r="AB76" s="52"/>
      <c r="AC76" s="52"/>
      <c r="AD76" s="52"/>
      <c r="AE76" s="39"/>
      <c r="AF76" s="39"/>
      <c r="AG76" s="112">
        <f t="shared" si="9"/>
        <v>0</v>
      </c>
      <c r="AH76" s="113">
        <f t="shared" si="8"/>
        <v>12407900</v>
      </c>
      <c r="AJ76" s="6">
        <v>12407900</v>
      </c>
      <c r="AK76" s="6">
        <f t="shared" si="10"/>
        <v>0</v>
      </c>
      <c r="AL76" t="s">
        <v>81</v>
      </c>
      <c r="AM76" s="6">
        <v>12407900</v>
      </c>
    </row>
    <row r="77" spans="2:39" ht="15">
      <c r="B77" s="58" t="s">
        <v>306</v>
      </c>
      <c r="C77" s="58" t="s">
        <v>307</v>
      </c>
      <c r="D77" s="47">
        <v>3000000</v>
      </c>
      <c r="E77" s="47">
        <v>0</v>
      </c>
      <c r="F77" s="48">
        <v>0</v>
      </c>
      <c r="G77" s="47">
        <v>0</v>
      </c>
      <c r="H77" s="49">
        <v>0</v>
      </c>
      <c r="I77" s="49">
        <v>0</v>
      </c>
      <c r="J77" s="51"/>
      <c r="K77" s="47">
        <v>0</v>
      </c>
      <c r="L77" s="51"/>
      <c r="M77" s="39"/>
      <c r="N77" s="39"/>
      <c r="O77" s="39"/>
      <c r="P77" s="39"/>
      <c r="Q77" s="39"/>
      <c r="R77" s="51"/>
      <c r="S77" s="39"/>
      <c r="T77" s="39"/>
      <c r="U77" s="51"/>
      <c r="V77" s="51"/>
      <c r="W77" s="51"/>
      <c r="X77" s="51"/>
      <c r="Y77" s="39">
        <f t="shared" si="7"/>
        <v>0</v>
      </c>
      <c r="Z77" s="52"/>
      <c r="AA77" s="52"/>
      <c r="AB77" s="52"/>
      <c r="AC77" s="52"/>
      <c r="AD77" s="52"/>
      <c r="AE77" s="39"/>
      <c r="AF77" s="39"/>
      <c r="AG77" s="112">
        <f t="shared" si="9"/>
        <v>0</v>
      </c>
      <c r="AH77" s="113">
        <f t="shared" si="8"/>
        <v>3000000</v>
      </c>
      <c r="AJ77" s="6">
        <v>3000000</v>
      </c>
      <c r="AK77" s="6">
        <f t="shared" si="10"/>
        <v>0</v>
      </c>
      <c r="AL77" t="s">
        <v>82</v>
      </c>
      <c r="AM77" s="6">
        <v>3000000</v>
      </c>
    </row>
    <row r="78" spans="2:39" ht="15">
      <c r="B78" s="58" t="s">
        <v>308</v>
      </c>
      <c r="C78" s="58" t="s">
        <v>309</v>
      </c>
      <c r="D78" s="47">
        <v>3000000</v>
      </c>
      <c r="E78" s="47">
        <v>0</v>
      </c>
      <c r="F78" s="48">
        <v>0</v>
      </c>
      <c r="G78" s="47">
        <v>0</v>
      </c>
      <c r="H78" s="49">
        <v>0</v>
      </c>
      <c r="I78" s="49">
        <v>0</v>
      </c>
      <c r="J78" s="51"/>
      <c r="K78" s="47">
        <v>0</v>
      </c>
      <c r="L78" s="51"/>
      <c r="M78" s="39"/>
      <c r="N78" s="39"/>
      <c r="O78" s="39"/>
      <c r="P78" s="39"/>
      <c r="Q78" s="39"/>
      <c r="R78" s="51"/>
      <c r="S78" s="39"/>
      <c r="T78" s="39"/>
      <c r="U78" s="51"/>
      <c r="V78" s="51"/>
      <c r="W78" s="51"/>
      <c r="X78" s="51"/>
      <c r="Y78" s="39">
        <f t="shared" si="7"/>
        <v>0</v>
      </c>
      <c r="Z78" s="52"/>
      <c r="AA78" s="52"/>
      <c r="AB78" s="52"/>
      <c r="AC78" s="52"/>
      <c r="AD78" s="52"/>
      <c r="AE78" s="39"/>
      <c r="AF78" s="39"/>
      <c r="AG78" s="112">
        <f t="shared" si="9"/>
        <v>0</v>
      </c>
      <c r="AH78" s="113">
        <f t="shared" si="8"/>
        <v>3000000</v>
      </c>
      <c r="AJ78" s="6">
        <v>3000000</v>
      </c>
      <c r="AK78" s="6">
        <f t="shared" si="10"/>
        <v>0</v>
      </c>
      <c r="AL78" t="s">
        <v>83</v>
      </c>
      <c r="AM78" s="6">
        <v>3000000</v>
      </c>
    </row>
    <row r="79" spans="2:39" ht="15">
      <c r="B79" s="58" t="s">
        <v>310</v>
      </c>
      <c r="C79" s="58" t="s">
        <v>311</v>
      </c>
      <c r="D79" s="47">
        <v>100524000</v>
      </c>
      <c r="E79" s="47">
        <v>0</v>
      </c>
      <c r="F79" s="48">
        <v>0</v>
      </c>
      <c r="G79" s="47">
        <v>0</v>
      </c>
      <c r="H79" s="49">
        <v>0</v>
      </c>
      <c r="I79" s="49">
        <v>0</v>
      </c>
      <c r="J79" s="51"/>
      <c r="K79" s="47">
        <v>0</v>
      </c>
      <c r="L79" s="51"/>
      <c r="M79" s="39"/>
      <c r="N79" s="39"/>
      <c r="O79" s="39"/>
      <c r="P79" s="39"/>
      <c r="Q79" s="39"/>
      <c r="R79" s="51"/>
      <c r="S79" s="39"/>
      <c r="T79" s="39"/>
      <c r="U79" s="51"/>
      <c r="V79" s="51"/>
      <c r="W79" s="51"/>
      <c r="X79" s="51"/>
      <c r="Y79" s="39">
        <f t="shared" si="7"/>
        <v>0</v>
      </c>
      <c r="Z79" s="52"/>
      <c r="AA79" s="52"/>
      <c r="AB79" s="52"/>
      <c r="AC79" s="52"/>
      <c r="AD79" s="52"/>
      <c r="AE79" s="39"/>
      <c r="AF79" s="39"/>
      <c r="AG79" s="112">
        <f t="shared" si="9"/>
        <v>0</v>
      </c>
      <c r="AH79" s="113">
        <f t="shared" si="8"/>
        <v>100524000</v>
      </c>
      <c r="AJ79" s="6">
        <v>100524000</v>
      </c>
      <c r="AK79" s="6">
        <f t="shared" si="10"/>
        <v>0</v>
      </c>
      <c r="AL79" t="s">
        <v>84</v>
      </c>
      <c r="AM79" s="6">
        <v>100524000</v>
      </c>
    </row>
    <row r="80" spans="2:39" ht="15">
      <c r="B80" s="58" t="s">
        <v>312</v>
      </c>
      <c r="C80" s="58" t="s">
        <v>313</v>
      </c>
      <c r="D80" s="47">
        <v>218809000</v>
      </c>
      <c r="E80" s="47">
        <v>0</v>
      </c>
      <c r="F80" s="48">
        <v>0</v>
      </c>
      <c r="G80" s="47">
        <v>0</v>
      </c>
      <c r="H80" s="49">
        <v>0</v>
      </c>
      <c r="I80" s="49">
        <v>0</v>
      </c>
      <c r="J80" s="51"/>
      <c r="K80" s="49">
        <f>50000000+114550000</f>
        <v>164550000</v>
      </c>
      <c r="L80" s="51"/>
      <c r="M80" s="39"/>
      <c r="N80" s="39"/>
      <c r="O80" s="39"/>
      <c r="P80" s="39"/>
      <c r="Q80" s="39"/>
      <c r="R80" s="51"/>
      <c r="S80" s="39"/>
      <c r="T80" s="39"/>
      <c r="U80" s="51"/>
      <c r="V80" s="51"/>
      <c r="W80" s="51"/>
      <c r="X80" s="51"/>
      <c r="Y80" s="39">
        <f t="shared" si="7"/>
        <v>164550000</v>
      </c>
      <c r="Z80" s="52"/>
      <c r="AA80" s="52"/>
      <c r="AB80" s="52"/>
      <c r="AC80" s="52"/>
      <c r="AD80" s="52"/>
      <c r="AE80" s="39"/>
      <c r="AF80" s="39"/>
      <c r="AG80" s="112">
        <f t="shared" si="9"/>
        <v>0</v>
      </c>
      <c r="AH80" s="113">
        <f t="shared" si="8"/>
        <v>383359000</v>
      </c>
      <c r="AJ80" s="6">
        <v>383359000</v>
      </c>
      <c r="AK80" s="6">
        <f t="shared" si="10"/>
        <v>0</v>
      </c>
      <c r="AL80" t="s">
        <v>85</v>
      </c>
      <c r="AM80" s="6">
        <v>383359000</v>
      </c>
    </row>
    <row r="81" spans="2:39" ht="15">
      <c r="B81" s="58" t="s">
        <v>314</v>
      </c>
      <c r="C81" s="58" t="s">
        <v>315</v>
      </c>
      <c r="D81" s="47">
        <v>700000</v>
      </c>
      <c r="E81" s="47">
        <v>0</v>
      </c>
      <c r="F81" s="48">
        <v>0</v>
      </c>
      <c r="G81" s="47">
        <v>0</v>
      </c>
      <c r="H81" s="49">
        <v>0</v>
      </c>
      <c r="I81" s="49">
        <v>0</v>
      </c>
      <c r="J81" s="51"/>
      <c r="K81" s="47">
        <v>0</v>
      </c>
      <c r="L81" s="51"/>
      <c r="M81" s="39"/>
      <c r="N81" s="39"/>
      <c r="O81" s="39"/>
      <c r="P81" s="39"/>
      <c r="Q81" s="39"/>
      <c r="R81" s="51"/>
      <c r="S81" s="39"/>
      <c r="T81" s="39"/>
      <c r="U81" s="51"/>
      <c r="V81" s="51"/>
      <c r="W81" s="51"/>
      <c r="X81" s="51"/>
      <c r="Y81" s="39">
        <f t="shared" si="7"/>
        <v>0</v>
      </c>
      <c r="Z81" s="52"/>
      <c r="AA81" s="52"/>
      <c r="AB81" s="52"/>
      <c r="AC81" s="52"/>
      <c r="AD81" s="52"/>
      <c r="AE81" s="39"/>
      <c r="AF81" s="39"/>
      <c r="AG81" s="112">
        <f t="shared" si="9"/>
        <v>0</v>
      </c>
      <c r="AH81" s="113">
        <f t="shared" si="8"/>
        <v>700000</v>
      </c>
      <c r="AJ81" s="6">
        <v>700000</v>
      </c>
      <c r="AK81" s="6">
        <f t="shared" si="10"/>
        <v>0</v>
      </c>
      <c r="AL81" t="s">
        <v>86</v>
      </c>
      <c r="AM81" s="6">
        <v>700000</v>
      </c>
    </row>
    <row r="82" spans="2:39" ht="15">
      <c r="B82" s="58" t="s">
        <v>316</v>
      </c>
      <c r="C82" s="58" t="s">
        <v>317</v>
      </c>
      <c r="D82" s="47">
        <v>2214000</v>
      </c>
      <c r="E82" s="47">
        <v>0</v>
      </c>
      <c r="F82" s="48">
        <v>0</v>
      </c>
      <c r="G82" s="47">
        <v>0</v>
      </c>
      <c r="H82" s="49">
        <v>0</v>
      </c>
      <c r="I82" s="49">
        <v>0</v>
      </c>
      <c r="J82" s="51"/>
      <c r="K82" s="47">
        <v>0</v>
      </c>
      <c r="L82" s="51"/>
      <c r="M82" s="39"/>
      <c r="N82" s="39"/>
      <c r="O82" s="39"/>
      <c r="P82" s="39"/>
      <c r="Q82" s="39"/>
      <c r="R82" s="51"/>
      <c r="S82" s="39"/>
      <c r="T82" s="39">
        <v>-2114000</v>
      </c>
      <c r="U82" s="51"/>
      <c r="V82" s="51"/>
      <c r="W82" s="51"/>
      <c r="X82" s="51"/>
      <c r="Y82" s="39">
        <f t="shared" si="7"/>
        <v>-2114000</v>
      </c>
      <c r="Z82" s="52"/>
      <c r="AA82" s="52"/>
      <c r="AB82" s="52"/>
      <c r="AC82" s="52"/>
      <c r="AD82" s="52"/>
      <c r="AE82" s="39"/>
      <c r="AF82" s="39"/>
      <c r="AG82" s="112">
        <f t="shared" si="9"/>
        <v>0</v>
      </c>
      <c r="AH82" s="113">
        <f t="shared" si="8"/>
        <v>100000</v>
      </c>
      <c r="AJ82" s="6">
        <v>100000</v>
      </c>
      <c r="AK82" s="6">
        <f t="shared" si="10"/>
        <v>0</v>
      </c>
      <c r="AL82" t="s">
        <v>87</v>
      </c>
      <c r="AM82" s="6">
        <v>100000</v>
      </c>
    </row>
    <row r="83" spans="2:39" ht="15">
      <c r="B83" s="58" t="s">
        <v>318</v>
      </c>
      <c r="C83" s="58" t="s">
        <v>319</v>
      </c>
      <c r="D83" s="47">
        <v>400000</v>
      </c>
      <c r="E83" s="47">
        <v>0</v>
      </c>
      <c r="F83" s="48">
        <v>0</v>
      </c>
      <c r="G83" s="47">
        <v>0</v>
      </c>
      <c r="H83" s="49">
        <v>0</v>
      </c>
      <c r="I83" s="49">
        <v>0</v>
      </c>
      <c r="J83" s="51"/>
      <c r="K83" s="47">
        <v>0</v>
      </c>
      <c r="L83" s="51"/>
      <c r="M83" s="39"/>
      <c r="N83" s="39"/>
      <c r="O83" s="39"/>
      <c r="P83" s="39"/>
      <c r="Q83" s="39"/>
      <c r="R83" s="51"/>
      <c r="S83" s="39"/>
      <c r="T83" s="39"/>
      <c r="U83" s="51"/>
      <c r="V83" s="51"/>
      <c r="W83" s="51"/>
      <c r="X83" s="51"/>
      <c r="Y83" s="39">
        <f t="shared" si="7"/>
        <v>0</v>
      </c>
      <c r="Z83" s="52"/>
      <c r="AA83" s="52"/>
      <c r="AB83" s="52"/>
      <c r="AC83" s="52"/>
      <c r="AD83" s="52"/>
      <c r="AE83" s="39"/>
      <c r="AF83" s="39"/>
      <c r="AG83" s="112">
        <f t="shared" si="9"/>
        <v>0</v>
      </c>
      <c r="AH83" s="113">
        <f t="shared" si="8"/>
        <v>400000</v>
      </c>
      <c r="AJ83" s="6">
        <v>400000</v>
      </c>
      <c r="AK83" s="6">
        <f t="shared" si="10"/>
        <v>0</v>
      </c>
      <c r="AL83" t="s">
        <v>88</v>
      </c>
      <c r="AM83" s="6">
        <v>400000</v>
      </c>
    </row>
    <row r="84" spans="2:39" ht="15">
      <c r="B84" s="58" t="s">
        <v>320</v>
      </c>
      <c r="C84" s="58" t="s">
        <v>321</v>
      </c>
      <c r="D84" s="47">
        <v>3600000</v>
      </c>
      <c r="E84" s="47">
        <v>0</v>
      </c>
      <c r="F84" s="48">
        <v>0</v>
      </c>
      <c r="G84" s="47">
        <v>0</v>
      </c>
      <c r="H84" s="49">
        <v>0</v>
      </c>
      <c r="I84" s="49">
        <v>0</v>
      </c>
      <c r="J84" s="51"/>
      <c r="K84" s="47">
        <v>0</v>
      </c>
      <c r="L84" s="51"/>
      <c r="M84" s="39"/>
      <c r="N84" s="39"/>
      <c r="O84" s="39"/>
      <c r="P84" s="39"/>
      <c r="Q84" s="39"/>
      <c r="R84" s="51"/>
      <c r="S84" s="39"/>
      <c r="T84" s="39">
        <v>2114000</v>
      </c>
      <c r="U84" s="51"/>
      <c r="V84" s="51"/>
      <c r="W84" s="51"/>
      <c r="X84" s="51"/>
      <c r="Y84" s="39">
        <f t="shared" si="7"/>
        <v>2114000</v>
      </c>
      <c r="Z84" s="52"/>
      <c r="AA84" s="52"/>
      <c r="AB84" s="52"/>
      <c r="AC84" s="52"/>
      <c r="AD84" s="52"/>
      <c r="AE84" s="39"/>
      <c r="AF84" s="39"/>
      <c r="AG84" s="112">
        <f t="shared" si="9"/>
        <v>0</v>
      </c>
      <c r="AH84" s="113">
        <f t="shared" si="8"/>
        <v>5714000</v>
      </c>
      <c r="AJ84" s="6">
        <v>5714000</v>
      </c>
      <c r="AK84" s="6">
        <f t="shared" si="10"/>
        <v>0</v>
      </c>
      <c r="AL84" t="s">
        <v>89</v>
      </c>
      <c r="AM84" s="6">
        <v>5714000</v>
      </c>
    </row>
    <row r="85" spans="2:39" ht="15">
      <c r="B85" s="58" t="s">
        <v>322</v>
      </c>
      <c r="C85" s="58" t="s">
        <v>323</v>
      </c>
      <c r="D85" s="47">
        <v>410005000</v>
      </c>
      <c r="E85" s="47">
        <v>0</v>
      </c>
      <c r="F85" s="48">
        <v>0</v>
      </c>
      <c r="G85" s="47">
        <v>0</v>
      </c>
      <c r="H85" s="49">
        <v>0</v>
      </c>
      <c r="I85" s="49">
        <v>0</v>
      </c>
      <c r="J85" s="51"/>
      <c r="K85" s="49">
        <v>-50000000</v>
      </c>
      <c r="L85" s="51"/>
      <c r="M85" s="39"/>
      <c r="N85" s="39"/>
      <c r="O85" s="39"/>
      <c r="P85" s="39"/>
      <c r="Q85" s="39"/>
      <c r="R85" s="51"/>
      <c r="S85" s="39"/>
      <c r="T85" s="39"/>
      <c r="U85" s="51"/>
      <c r="V85" s="51"/>
      <c r="W85" s="51"/>
      <c r="X85" s="51"/>
      <c r="Y85" s="39">
        <f t="shared" si="7"/>
        <v>-50000000</v>
      </c>
      <c r="Z85" s="52"/>
      <c r="AA85" s="52"/>
      <c r="AB85" s="52"/>
      <c r="AC85" s="52"/>
      <c r="AD85" s="52"/>
      <c r="AE85" s="39"/>
      <c r="AF85" s="39"/>
      <c r="AG85" s="112">
        <f t="shared" si="9"/>
        <v>0</v>
      </c>
      <c r="AH85" s="113">
        <f t="shared" si="8"/>
        <v>360005000</v>
      </c>
      <c r="AJ85" s="6">
        <v>360005000</v>
      </c>
      <c r="AK85" s="6">
        <f t="shared" si="10"/>
        <v>0</v>
      </c>
      <c r="AL85" t="s">
        <v>90</v>
      </c>
      <c r="AM85" s="6">
        <v>360005000</v>
      </c>
    </row>
    <row r="86" spans="2:39" ht="15">
      <c r="B86" s="58" t="s">
        <v>324</v>
      </c>
      <c r="C86" s="58" t="s">
        <v>325</v>
      </c>
      <c r="D86" s="47">
        <v>16279000</v>
      </c>
      <c r="E86" s="54">
        <v>1000</v>
      </c>
      <c r="F86" s="48">
        <v>-800</v>
      </c>
      <c r="G86" s="47">
        <v>0</v>
      </c>
      <c r="H86" s="49">
        <v>0</v>
      </c>
      <c r="I86" s="49">
        <v>0</v>
      </c>
      <c r="J86" s="51"/>
      <c r="K86" s="47">
        <v>0</v>
      </c>
      <c r="L86" s="51"/>
      <c r="M86" s="39"/>
      <c r="N86" s="39"/>
      <c r="O86" s="39"/>
      <c r="P86" s="39"/>
      <c r="Q86" s="39"/>
      <c r="R86" s="51"/>
      <c r="S86" s="39"/>
      <c r="T86" s="39"/>
      <c r="U86" s="51"/>
      <c r="V86" s="51"/>
      <c r="W86" s="51"/>
      <c r="X86" s="51"/>
      <c r="Y86" s="39">
        <f t="shared" si="7"/>
        <v>200</v>
      </c>
      <c r="Z86" s="52"/>
      <c r="AA86" s="52"/>
      <c r="AB86" s="52"/>
      <c r="AC86" s="52"/>
      <c r="AD86" s="52"/>
      <c r="AE86" s="39"/>
      <c r="AF86" s="39"/>
      <c r="AG86" s="112">
        <f t="shared" si="9"/>
        <v>0</v>
      </c>
      <c r="AH86" s="113">
        <f t="shared" si="8"/>
        <v>16279200</v>
      </c>
      <c r="AJ86" s="6">
        <v>16279200</v>
      </c>
      <c r="AK86" s="6">
        <f t="shared" si="10"/>
        <v>0</v>
      </c>
      <c r="AL86" t="s">
        <v>91</v>
      </c>
      <c r="AM86" s="6">
        <v>16279200</v>
      </c>
    </row>
    <row r="87" spans="2:39" ht="15">
      <c r="B87" s="58" t="s">
        <v>326</v>
      </c>
      <c r="C87" s="58" t="s">
        <v>327</v>
      </c>
      <c r="D87" s="47">
        <v>25275000</v>
      </c>
      <c r="E87" s="54">
        <v>1000</v>
      </c>
      <c r="F87" s="48">
        <v>0</v>
      </c>
      <c r="G87" s="47">
        <v>0</v>
      </c>
      <c r="H87" s="49">
        <v>0</v>
      </c>
      <c r="I87" s="49">
        <v>0</v>
      </c>
      <c r="J87" s="51"/>
      <c r="K87" s="47">
        <v>0</v>
      </c>
      <c r="L87" s="51"/>
      <c r="M87" s="39">
        <v>12771000</v>
      </c>
      <c r="N87" s="39"/>
      <c r="O87" s="39"/>
      <c r="P87" s="39"/>
      <c r="Q87" s="39"/>
      <c r="R87" s="51"/>
      <c r="S87" s="39"/>
      <c r="T87" s="39"/>
      <c r="U87" s="51"/>
      <c r="V87" s="51"/>
      <c r="W87" s="51"/>
      <c r="X87" s="51"/>
      <c r="Y87" s="39">
        <f t="shared" si="7"/>
        <v>12772000</v>
      </c>
      <c r="Z87" s="52"/>
      <c r="AA87" s="52"/>
      <c r="AB87" s="52"/>
      <c r="AC87" s="52"/>
      <c r="AD87" s="52"/>
      <c r="AE87" s="39"/>
      <c r="AF87" s="39"/>
      <c r="AG87" s="112">
        <f t="shared" si="9"/>
        <v>0</v>
      </c>
      <c r="AH87" s="113">
        <f t="shared" si="8"/>
        <v>38047000</v>
      </c>
      <c r="AJ87" s="6">
        <v>38047000</v>
      </c>
      <c r="AK87" s="6">
        <f t="shared" si="10"/>
        <v>0</v>
      </c>
      <c r="AL87" t="s">
        <v>92</v>
      </c>
      <c r="AM87" s="6">
        <v>38047000</v>
      </c>
    </row>
    <row r="88" spans="2:39" ht="15">
      <c r="B88" s="58" t="s">
        <v>328</v>
      </c>
      <c r="C88" s="58" t="s">
        <v>329</v>
      </c>
      <c r="D88" s="47">
        <v>714435000</v>
      </c>
      <c r="E88" s="54">
        <v>-2000</v>
      </c>
      <c r="F88" s="48">
        <v>2528</v>
      </c>
      <c r="G88" s="47">
        <v>0</v>
      </c>
      <c r="H88" s="55">
        <f>329000000+389000000</f>
        <v>718000000</v>
      </c>
      <c r="I88" s="49">
        <v>0</v>
      </c>
      <c r="J88" s="51"/>
      <c r="K88" s="47">
        <v>0</v>
      </c>
      <c r="L88" s="51"/>
      <c r="M88" s="39"/>
      <c r="N88" s="39"/>
      <c r="O88" s="39"/>
      <c r="P88" s="39"/>
      <c r="Q88" s="39"/>
      <c r="R88" s="51"/>
      <c r="S88" s="39"/>
      <c r="T88" s="39"/>
      <c r="U88" s="51"/>
      <c r="V88" s="51"/>
      <c r="W88" s="51"/>
      <c r="X88" s="51"/>
      <c r="Y88" s="39">
        <f t="shared" si="7"/>
        <v>718000528</v>
      </c>
      <c r="Z88" s="52"/>
      <c r="AA88" s="52"/>
      <c r="AB88" s="52"/>
      <c r="AC88" s="52"/>
      <c r="AD88" s="52"/>
      <c r="AE88" s="39"/>
      <c r="AF88" s="39"/>
      <c r="AG88" s="112">
        <f t="shared" si="9"/>
        <v>0</v>
      </c>
      <c r="AH88" s="113">
        <f t="shared" si="8"/>
        <v>1432435528</v>
      </c>
      <c r="AJ88" s="6">
        <v>1432435528</v>
      </c>
      <c r="AK88" s="6">
        <f t="shared" si="10"/>
        <v>0</v>
      </c>
      <c r="AL88" t="s">
        <v>93</v>
      </c>
      <c r="AM88" s="6">
        <v>1432435528</v>
      </c>
    </row>
    <row r="89" spans="2:39" ht="15">
      <c r="B89" s="58" t="s">
        <v>330</v>
      </c>
      <c r="C89" s="58" t="s">
        <v>331</v>
      </c>
      <c r="D89" s="47">
        <v>1412615000</v>
      </c>
      <c r="E89" s="47">
        <v>0</v>
      </c>
      <c r="F89" s="48">
        <v>-148</v>
      </c>
      <c r="G89" s="47">
        <v>0</v>
      </c>
      <c r="H89" s="55">
        <v>131000000</v>
      </c>
      <c r="I89" s="49">
        <v>0</v>
      </c>
      <c r="J89" s="51"/>
      <c r="K89" s="49">
        <v>7100000</v>
      </c>
      <c r="L89" s="51"/>
      <c r="M89" s="39"/>
      <c r="N89" s="39"/>
      <c r="O89" s="39"/>
      <c r="P89" s="39"/>
      <c r="Q89" s="39"/>
      <c r="R89" s="51"/>
      <c r="S89" s="39"/>
      <c r="T89" s="39"/>
      <c r="U89" s="51"/>
      <c r="V89" s="51"/>
      <c r="W89" s="51"/>
      <c r="X89" s="51"/>
      <c r="Y89" s="39">
        <f t="shared" si="7"/>
        <v>138099852</v>
      </c>
      <c r="Z89" s="52"/>
      <c r="AA89" s="52"/>
      <c r="AB89" s="52"/>
      <c r="AC89" s="52"/>
      <c r="AD89" s="52"/>
      <c r="AE89" s="39"/>
      <c r="AF89" s="39"/>
      <c r="AG89" s="112">
        <f t="shared" si="9"/>
        <v>0</v>
      </c>
      <c r="AH89" s="113">
        <f t="shared" si="8"/>
        <v>1550714852</v>
      </c>
      <c r="AJ89" s="6">
        <v>1550714852</v>
      </c>
      <c r="AK89" s="6">
        <f t="shared" si="10"/>
        <v>0</v>
      </c>
      <c r="AL89" t="s">
        <v>94</v>
      </c>
      <c r="AM89" s="6">
        <v>1550714852</v>
      </c>
    </row>
    <row r="90" spans="2:39" ht="15">
      <c r="B90" t="s">
        <v>608</v>
      </c>
      <c r="C90" s="58" t="s">
        <v>609</v>
      </c>
      <c r="D90" s="47"/>
      <c r="E90" s="47"/>
      <c r="F90" s="48"/>
      <c r="G90" s="47"/>
      <c r="H90" s="55"/>
      <c r="I90" s="49"/>
      <c r="J90" s="51"/>
      <c r="K90" s="49"/>
      <c r="L90" s="51"/>
      <c r="M90" s="39"/>
      <c r="N90" s="39"/>
      <c r="O90" s="39"/>
      <c r="P90" s="39"/>
      <c r="Q90" s="39"/>
      <c r="R90" s="51"/>
      <c r="S90" s="39"/>
      <c r="T90" s="39"/>
      <c r="U90" s="51"/>
      <c r="V90" s="51"/>
      <c r="W90" s="51"/>
      <c r="X90" s="51"/>
      <c r="Y90" s="39"/>
      <c r="Z90" s="52"/>
      <c r="AA90" s="52"/>
      <c r="AB90" s="52"/>
      <c r="AC90" s="52"/>
      <c r="AD90" s="52"/>
      <c r="AE90" s="39"/>
      <c r="AF90" s="39"/>
      <c r="AG90" s="112"/>
      <c r="AH90" s="113"/>
      <c r="AL90" t="s">
        <v>603</v>
      </c>
      <c r="AM90" s="6">
        <v>0</v>
      </c>
    </row>
    <row r="91" spans="2:39" ht="15">
      <c r="B91" s="58" t="s">
        <v>332</v>
      </c>
      <c r="C91" s="58" t="s">
        <v>333</v>
      </c>
      <c r="D91" s="47">
        <v>11037000</v>
      </c>
      <c r="E91" s="47">
        <v>0</v>
      </c>
      <c r="F91" s="48">
        <v>0</v>
      </c>
      <c r="G91" s="47">
        <v>0</v>
      </c>
      <c r="H91" s="55">
        <v>0</v>
      </c>
      <c r="I91" s="49">
        <v>0</v>
      </c>
      <c r="J91" s="51"/>
      <c r="K91" s="47">
        <v>0</v>
      </c>
      <c r="L91" s="51"/>
      <c r="M91" s="39"/>
      <c r="N91" s="39"/>
      <c r="O91" s="39"/>
      <c r="P91" s="39"/>
      <c r="Q91" s="39"/>
      <c r="R91" s="51"/>
      <c r="S91" s="39"/>
      <c r="T91" s="39"/>
      <c r="U91" s="51"/>
      <c r="V91" s="51"/>
      <c r="W91" s="51"/>
      <c r="X91" s="51"/>
      <c r="Y91" s="39">
        <f aca="true" t="shared" si="11" ref="Y91:Y104">SUM(E91:X91)</f>
        <v>0</v>
      </c>
      <c r="Z91" s="52"/>
      <c r="AA91" s="52"/>
      <c r="AB91" s="52"/>
      <c r="AC91" s="52"/>
      <c r="AD91" s="52"/>
      <c r="AE91" s="39"/>
      <c r="AF91" s="39"/>
      <c r="AG91" s="112">
        <f t="shared" si="9"/>
        <v>0</v>
      </c>
      <c r="AH91" s="113">
        <f aca="true" t="shared" si="12" ref="AH91:AH104">+Y91+D91+AG91</f>
        <v>11037000</v>
      </c>
      <c r="AJ91" s="6">
        <v>11037000</v>
      </c>
      <c r="AK91" s="6">
        <f t="shared" si="10"/>
        <v>0</v>
      </c>
      <c r="AL91" t="s">
        <v>95</v>
      </c>
      <c r="AM91" s="6">
        <v>11037000</v>
      </c>
    </row>
    <row r="92" spans="2:39" ht="15">
      <c r="B92" s="58" t="s">
        <v>334</v>
      </c>
      <c r="C92" s="58" t="s">
        <v>335</v>
      </c>
      <c r="D92" s="47">
        <v>266000000</v>
      </c>
      <c r="E92" s="47">
        <v>0</v>
      </c>
      <c r="F92" s="48">
        <v>0</v>
      </c>
      <c r="G92" s="50">
        <v>-66000000</v>
      </c>
      <c r="H92" s="55">
        <f>-16000000</f>
        <v>-16000000</v>
      </c>
      <c r="I92" s="49">
        <v>-24000000</v>
      </c>
      <c r="J92" s="51"/>
      <c r="K92" s="47">
        <v>0</v>
      </c>
      <c r="L92" s="51"/>
      <c r="M92" s="39"/>
      <c r="N92" s="39"/>
      <c r="O92" s="39"/>
      <c r="P92" s="39">
        <v>20000000</v>
      </c>
      <c r="Q92" s="39"/>
      <c r="R92" s="51"/>
      <c r="S92" s="39"/>
      <c r="T92" s="39"/>
      <c r="U92" s="51"/>
      <c r="V92" s="51"/>
      <c r="W92" s="51"/>
      <c r="X92" s="51"/>
      <c r="Y92" s="39">
        <f t="shared" si="11"/>
        <v>-86000000</v>
      </c>
      <c r="Z92" s="52"/>
      <c r="AA92" s="52"/>
      <c r="AB92" s="52"/>
      <c r="AC92" s="52"/>
      <c r="AD92" s="52"/>
      <c r="AE92" s="39"/>
      <c r="AF92" s="39"/>
      <c r="AG92" s="112">
        <f t="shared" si="9"/>
        <v>0</v>
      </c>
      <c r="AH92" s="113">
        <f t="shared" si="12"/>
        <v>180000000</v>
      </c>
      <c r="AJ92" s="6">
        <v>180000000</v>
      </c>
      <c r="AK92" s="6">
        <f t="shared" si="10"/>
        <v>0</v>
      </c>
      <c r="AL92" t="s">
        <v>96</v>
      </c>
      <c r="AM92" s="6">
        <v>180000000</v>
      </c>
    </row>
    <row r="93" spans="2:39" ht="15">
      <c r="B93" s="58" t="s">
        <v>336</v>
      </c>
      <c r="C93" s="58" t="s">
        <v>337</v>
      </c>
      <c r="D93" s="47">
        <v>26531000</v>
      </c>
      <c r="E93" s="47">
        <v>0</v>
      </c>
      <c r="F93" s="48">
        <v>0</v>
      </c>
      <c r="G93" s="47">
        <v>0</v>
      </c>
      <c r="H93" s="55">
        <v>0</v>
      </c>
      <c r="I93" s="49">
        <v>0</v>
      </c>
      <c r="J93" s="51"/>
      <c r="K93" s="47">
        <v>0</v>
      </c>
      <c r="L93" s="51"/>
      <c r="M93" s="39"/>
      <c r="N93" s="39"/>
      <c r="O93" s="39"/>
      <c r="P93" s="39"/>
      <c r="Q93" s="39"/>
      <c r="R93" s="51"/>
      <c r="S93" s="39"/>
      <c r="T93" s="39"/>
      <c r="U93" s="51"/>
      <c r="V93" s="51"/>
      <c r="W93" s="51"/>
      <c r="X93" s="51"/>
      <c r="Y93" s="39">
        <f t="shared" si="11"/>
        <v>0</v>
      </c>
      <c r="Z93" s="52"/>
      <c r="AA93" s="52"/>
      <c r="AB93" s="52"/>
      <c r="AC93" s="52"/>
      <c r="AD93" s="52"/>
      <c r="AE93" s="39"/>
      <c r="AF93" s="39"/>
      <c r="AG93" s="112">
        <f t="shared" si="9"/>
        <v>0</v>
      </c>
      <c r="AH93" s="113">
        <f t="shared" si="12"/>
        <v>26531000</v>
      </c>
      <c r="AJ93" s="6">
        <v>26531000</v>
      </c>
      <c r="AK93" s="6">
        <f t="shared" si="10"/>
        <v>0</v>
      </c>
      <c r="AL93" t="s">
        <v>97</v>
      </c>
      <c r="AM93" s="6">
        <v>26531000</v>
      </c>
    </row>
    <row r="94" spans="2:39" ht="15">
      <c r="B94" s="58" t="s">
        <v>338</v>
      </c>
      <c r="C94" s="58" t="s">
        <v>339</v>
      </c>
      <c r="D94" s="47">
        <v>10000000</v>
      </c>
      <c r="E94" s="47">
        <v>0</v>
      </c>
      <c r="F94" s="48">
        <v>0</v>
      </c>
      <c r="G94" s="50">
        <v>10000000</v>
      </c>
      <c r="H94" s="55">
        <v>0</v>
      </c>
      <c r="I94" s="49">
        <v>0</v>
      </c>
      <c r="J94" s="51"/>
      <c r="K94" s="47">
        <v>0</v>
      </c>
      <c r="L94" s="51"/>
      <c r="M94" s="39"/>
      <c r="N94" s="39"/>
      <c r="O94" s="39"/>
      <c r="P94" s="39"/>
      <c r="Q94" s="39"/>
      <c r="R94" s="51"/>
      <c r="S94" s="39"/>
      <c r="T94" s="39"/>
      <c r="U94" s="51"/>
      <c r="V94" s="51"/>
      <c r="W94" s="51"/>
      <c r="X94" s="51"/>
      <c r="Y94" s="39">
        <f t="shared" si="11"/>
        <v>10000000</v>
      </c>
      <c r="Z94" s="52"/>
      <c r="AA94" s="52"/>
      <c r="AB94" s="52"/>
      <c r="AC94" s="52"/>
      <c r="AD94" s="52"/>
      <c r="AE94" s="39"/>
      <c r="AF94" s="39"/>
      <c r="AG94" s="112">
        <f t="shared" si="9"/>
        <v>0</v>
      </c>
      <c r="AH94" s="113">
        <f t="shared" si="12"/>
        <v>20000000</v>
      </c>
      <c r="AJ94" s="6">
        <v>20000000</v>
      </c>
      <c r="AK94" s="6">
        <f t="shared" si="10"/>
        <v>0</v>
      </c>
      <c r="AL94" t="s">
        <v>98</v>
      </c>
      <c r="AM94" s="6">
        <v>20000000</v>
      </c>
    </row>
    <row r="95" spans="2:39" ht="15">
      <c r="B95" s="58" t="s">
        <v>340</v>
      </c>
      <c r="C95" s="58" t="s">
        <v>341</v>
      </c>
      <c r="D95" s="47">
        <v>97953000</v>
      </c>
      <c r="E95" s="47">
        <v>0</v>
      </c>
      <c r="F95" s="48">
        <v>0</v>
      </c>
      <c r="G95" s="47">
        <v>0</v>
      </c>
      <c r="H95" s="55">
        <v>0</v>
      </c>
      <c r="I95" s="49">
        <v>0</v>
      </c>
      <c r="J95" s="51"/>
      <c r="K95" s="47">
        <v>0</v>
      </c>
      <c r="L95" s="51"/>
      <c r="M95" s="39"/>
      <c r="N95" s="39"/>
      <c r="O95" s="39"/>
      <c r="P95" s="39"/>
      <c r="Q95" s="39"/>
      <c r="R95" s="51"/>
      <c r="S95" s="39"/>
      <c r="T95" s="39"/>
      <c r="U95" s="51"/>
      <c r="V95" s="51"/>
      <c r="W95" s="51"/>
      <c r="X95" s="51"/>
      <c r="Y95" s="39">
        <f t="shared" si="11"/>
        <v>0</v>
      </c>
      <c r="Z95" s="52"/>
      <c r="AA95" s="52"/>
      <c r="AB95" s="52"/>
      <c r="AC95" s="52"/>
      <c r="AD95" s="52"/>
      <c r="AE95" s="39"/>
      <c r="AF95" s="39"/>
      <c r="AG95" s="112">
        <f t="shared" si="9"/>
        <v>0</v>
      </c>
      <c r="AH95" s="113">
        <f t="shared" si="12"/>
        <v>97953000</v>
      </c>
      <c r="AJ95" s="6">
        <v>97953000</v>
      </c>
      <c r="AK95" s="6">
        <f t="shared" si="10"/>
        <v>0</v>
      </c>
      <c r="AL95" t="s">
        <v>99</v>
      </c>
      <c r="AM95" s="6">
        <v>97953000</v>
      </c>
    </row>
    <row r="96" spans="2:39" ht="15">
      <c r="B96" s="58" t="s">
        <v>342</v>
      </c>
      <c r="C96" s="58" t="s">
        <v>343</v>
      </c>
      <c r="D96" s="47">
        <v>360000000</v>
      </c>
      <c r="E96" s="47">
        <v>0</v>
      </c>
      <c r="F96" s="48">
        <v>0</v>
      </c>
      <c r="G96" s="47">
        <v>0</v>
      </c>
      <c r="H96" s="55">
        <v>0</v>
      </c>
      <c r="I96" s="49">
        <v>0</v>
      </c>
      <c r="J96" s="51"/>
      <c r="K96" s="47">
        <v>0</v>
      </c>
      <c r="L96" s="51"/>
      <c r="M96" s="39"/>
      <c r="N96" s="39"/>
      <c r="O96" s="39"/>
      <c r="P96" s="39"/>
      <c r="Q96" s="39"/>
      <c r="R96" s="51"/>
      <c r="S96" s="39"/>
      <c r="T96" s="39"/>
      <c r="U96" s="51"/>
      <c r="V96" s="51"/>
      <c r="W96" s="51"/>
      <c r="X96" s="51"/>
      <c r="Y96" s="39">
        <f t="shared" si="11"/>
        <v>0</v>
      </c>
      <c r="Z96" s="52"/>
      <c r="AA96" s="52"/>
      <c r="AB96" s="52"/>
      <c r="AC96" s="52"/>
      <c r="AD96" s="52"/>
      <c r="AE96" s="39"/>
      <c r="AF96" s="39"/>
      <c r="AG96" s="112">
        <f t="shared" si="9"/>
        <v>0</v>
      </c>
      <c r="AH96" s="113">
        <f t="shared" si="12"/>
        <v>360000000</v>
      </c>
      <c r="AJ96" s="6">
        <v>360000000</v>
      </c>
      <c r="AK96" s="6">
        <f t="shared" si="10"/>
        <v>0</v>
      </c>
      <c r="AL96" t="s">
        <v>100</v>
      </c>
      <c r="AM96" s="6">
        <v>360000000</v>
      </c>
    </row>
    <row r="97" spans="2:39" ht="15">
      <c r="B97" s="58" t="s">
        <v>344</v>
      </c>
      <c r="C97" s="58" t="s">
        <v>345</v>
      </c>
      <c r="D97" s="47">
        <v>93800000</v>
      </c>
      <c r="E97" s="47">
        <v>0</v>
      </c>
      <c r="F97" s="48">
        <v>0</v>
      </c>
      <c r="G97" s="47">
        <v>0</v>
      </c>
      <c r="H97" s="55">
        <v>0</v>
      </c>
      <c r="I97" s="49">
        <v>0</v>
      </c>
      <c r="J97" s="51"/>
      <c r="K97" s="47">
        <v>0</v>
      </c>
      <c r="L97" s="51"/>
      <c r="M97" s="39"/>
      <c r="N97" s="39"/>
      <c r="O97" s="39"/>
      <c r="P97" s="39"/>
      <c r="Q97" s="39"/>
      <c r="R97" s="51"/>
      <c r="S97" s="39"/>
      <c r="T97" s="39"/>
      <c r="U97" s="51"/>
      <c r="V97" s="51"/>
      <c r="W97" s="51"/>
      <c r="X97" s="51"/>
      <c r="Y97" s="39">
        <f t="shared" si="11"/>
        <v>0</v>
      </c>
      <c r="Z97" s="52"/>
      <c r="AA97" s="52"/>
      <c r="AB97" s="52"/>
      <c r="AC97" s="52"/>
      <c r="AD97" s="52"/>
      <c r="AE97" s="39"/>
      <c r="AF97" s="39"/>
      <c r="AG97" s="112">
        <f t="shared" si="9"/>
        <v>0</v>
      </c>
      <c r="AH97" s="113">
        <f t="shared" si="12"/>
        <v>93800000</v>
      </c>
      <c r="AJ97" s="6">
        <v>93800000</v>
      </c>
      <c r="AK97" s="6">
        <f t="shared" si="10"/>
        <v>0</v>
      </c>
      <c r="AL97" t="s">
        <v>101</v>
      </c>
      <c r="AM97" s="6">
        <v>93800000</v>
      </c>
    </row>
    <row r="98" spans="2:39" ht="15">
      <c r="B98" s="58" t="s">
        <v>346</v>
      </c>
      <c r="C98" s="58" t="s">
        <v>347</v>
      </c>
      <c r="D98" s="47">
        <v>378550000</v>
      </c>
      <c r="E98" s="47">
        <v>0</v>
      </c>
      <c r="F98" s="48">
        <v>0</v>
      </c>
      <c r="G98" s="47">
        <v>0</v>
      </c>
      <c r="H98" s="55">
        <v>0</v>
      </c>
      <c r="I98" s="49">
        <v>0</v>
      </c>
      <c r="J98" s="51"/>
      <c r="K98" s="47">
        <v>0</v>
      </c>
      <c r="L98" s="51"/>
      <c r="M98" s="39"/>
      <c r="N98" s="39"/>
      <c r="O98" s="39"/>
      <c r="P98" s="39"/>
      <c r="Q98" s="39"/>
      <c r="R98" s="51"/>
      <c r="S98" s="39"/>
      <c r="T98" s="39"/>
      <c r="U98" s="51"/>
      <c r="V98" s="51"/>
      <c r="W98" s="51"/>
      <c r="X98" s="51"/>
      <c r="Y98" s="39">
        <f t="shared" si="11"/>
        <v>0</v>
      </c>
      <c r="Z98" s="52"/>
      <c r="AA98" s="52"/>
      <c r="AB98" s="52"/>
      <c r="AC98" s="52"/>
      <c r="AD98" s="52"/>
      <c r="AE98" s="39"/>
      <c r="AF98" s="39"/>
      <c r="AG98" s="112">
        <f t="shared" si="9"/>
        <v>0</v>
      </c>
      <c r="AH98" s="113">
        <f t="shared" si="12"/>
        <v>378550000</v>
      </c>
      <c r="AJ98" s="6">
        <v>378550000</v>
      </c>
      <c r="AK98" s="6">
        <f t="shared" si="10"/>
        <v>0</v>
      </c>
      <c r="AL98" t="s">
        <v>102</v>
      </c>
      <c r="AM98" s="6">
        <v>378550000</v>
      </c>
    </row>
    <row r="99" spans="2:39" ht="15">
      <c r="B99" s="58" t="s">
        <v>348</v>
      </c>
      <c r="C99" s="58" t="s">
        <v>349</v>
      </c>
      <c r="D99" s="47">
        <v>22500000</v>
      </c>
      <c r="E99" s="47">
        <v>0</v>
      </c>
      <c r="F99" s="48">
        <v>0</v>
      </c>
      <c r="G99" s="47">
        <v>0</v>
      </c>
      <c r="H99" s="55">
        <v>0</v>
      </c>
      <c r="I99" s="49">
        <v>0</v>
      </c>
      <c r="J99" s="51"/>
      <c r="K99" s="49">
        <v>-20000000</v>
      </c>
      <c r="L99" s="51"/>
      <c r="M99" s="39"/>
      <c r="N99" s="39"/>
      <c r="O99" s="39"/>
      <c r="P99" s="39"/>
      <c r="Q99" s="39"/>
      <c r="R99" s="51"/>
      <c r="S99" s="39"/>
      <c r="T99" s="39"/>
      <c r="U99" s="51"/>
      <c r="V99" s="51"/>
      <c r="W99" s="51"/>
      <c r="X99" s="51"/>
      <c r="Y99" s="39">
        <f t="shared" si="11"/>
        <v>-20000000</v>
      </c>
      <c r="Z99" s="52"/>
      <c r="AA99" s="52"/>
      <c r="AB99" s="52"/>
      <c r="AC99" s="52"/>
      <c r="AD99" s="52"/>
      <c r="AE99" s="39"/>
      <c r="AF99" s="39"/>
      <c r="AG99" s="112">
        <f t="shared" si="9"/>
        <v>0</v>
      </c>
      <c r="AH99" s="113">
        <f t="shared" si="12"/>
        <v>2500000</v>
      </c>
      <c r="AJ99" s="6">
        <v>2500000</v>
      </c>
      <c r="AK99" s="6">
        <f t="shared" si="10"/>
        <v>0</v>
      </c>
      <c r="AL99" t="s">
        <v>103</v>
      </c>
      <c r="AM99" s="6">
        <v>2500000</v>
      </c>
    </row>
    <row r="100" spans="2:39" ht="15">
      <c r="B100" s="58" t="s">
        <v>350</v>
      </c>
      <c r="C100" s="58" t="s">
        <v>351</v>
      </c>
      <c r="D100" s="47">
        <v>5760000</v>
      </c>
      <c r="E100" s="47">
        <v>0</v>
      </c>
      <c r="F100" s="48">
        <v>0</v>
      </c>
      <c r="G100" s="47">
        <v>0</v>
      </c>
      <c r="H100" s="55">
        <v>0</v>
      </c>
      <c r="I100" s="49">
        <v>0</v>
      </c>
      <c r="J100" s="51"/>
      <c r="K100" s="47">
        <v>0</v>
      </c>
      <c r="L100" s="51"/>
      <c r="M100" s="39"/>
      <c r="N100" s="39"/>
      <c r="O100" s="39"/>
      <c r="P100" s="39"/>
      <c r="Q100" s="39"/>
      <c r="R100" s="51"/>
      <c r="S100" s="39"/>
      <c r="T100" s="39"/>
      <c r="U100" s="51"/>
      <c r="V100" s="51"/>
      <c r="W100" s="51"/>
      <c r="X100" s="51"/>
      <c r="Y100" s="39">
        <f t="shared" si="11"/>
        <v>0</v>
      </c>
      <c r="Z100" s="52"/>
      <c r="AA100" s="52"/>
      <c r="AB100" s="52"/>
      <c r="AC100" s="52"/>
      <c r="AD100" s="52"/>
      <c r="AE100" s="39"/>
      <c r="AF100" s="39"/>
      <c r="AG100" s="112">
        <f t="shared" si="9"/>
        <v>0</v>
      </c>
      <c r="AH100" s="113">
        <f t="shared" si="12"/>
        <v>5760000</v>
      </c>
      <c r="AJ100" s="6">
        <v>5760000</v>
      </c>
      <c r="AK100" s="6">
        <f t="shared" si="10"/>
        <v>0</v>
      </c>
      <c r="AL100" t="s">
        <v>104</v>
      </c>
      <c r="AM100" s="6">
        <v>5760000</v>
      </c>
    </row>
    <row r="101" spans="2:39" ht="15">
      <c r="B101" s="58" t="s">
        <v>352</v>
      </c>
      <c r="C101" s="58" t="s">
        <v>353</v>
      </c>
      <c r="D101" s="47">
        <v>2971372000</v>
      </c>
      <c r="E101" s="47">
        <v>0</v>
      </c>
      <c r="F101" s="48">
        <v>-671</v>
      </c>
      <c r="G101" s="50">
        <v>66000000</v>
      </c>
      <c r="H101" s="55">
        <v>0</v>
      </c>
      <c r="I101" s="49">
        <v>0</v>
      </c>
      <c r="J101" s="51"/>
      <c r="K101" s="47">
        <v>0</v>
      </c>
      <c r="L101" s="51"/>
      <c r="M101" s="39"/>
      <c r="N101" s="39"/>
      <c r="O101" s="39"/>
      <c r="P101" s="39"/>
      <c r="Q101" s="39"/>
      <c r="R101" s="51"/>
      <c r="S101" s="39"/>
      <c r="T101" s="39"/>
      <c r="U101" s="51"/>
      <c r="V101" s="51"/>
      <c r="W101" s="51"/>
      <c r="X101" s="51"/>
      <c r="Y101" s="39">
        <f t="shared" si="11"/>
        <v>65999329</v>
      </c>
      <c r="Z101" s="52"/>
      <c r="AA101" s="52"/>
      <c r="AB101" s="52"/>
      <c r="AC101" s="52"/>
      <c r="AD101" s="52"/>
      <c r="AE101" s="39"/>
      <c r="AF101" s="39"/>
      <c r="AG101" s="112">
        <f aca="true" t="shared" si="13" ref="AG101:AG118">SUM(Z101:AB101)</f>
        <v>0</v>
      </c>
      <c r="AH101" s="113">
        <f t="shared" si="12"/>
        <v>3037371329</v>
      </c>
      <c r="AJ101" s="6">
        <v>3037371329</v>
      </c>
      <c r="AK101" s="6">
        <f t="shared" si="10"/>
        <v>0</v>
      </c>
      <c r="AL101" t="s">
        <v>105</v>
      </c>
      <c r="AM101" s="6">
        <v>3037371329</v>
      </c>
    </row>
    <row r="102" spans="2:39" ht="15">
      <c r="B102" s="58" t="s">
        <v>354</v>
      </c>
      <c r="C102" s="58" t="s">
        <v>355</v>
      </c>
      <c r="D102" s="47">
        <v>2442712000</v>
      </c>
      <c r="E102" s="47">
        <v>0</v>
      </c>
      <c r="F102" s="48">
        <v>-909</v>
      </c>
      <c r="G102" s="50">
        <v>126500000</v>
      </c>
      <c r="H102" s="55">
        <v>0</v>
      </c>
      <c r="I102" s="49">
        <v>0</v>
      </c>
      <c r="J102" s="51"/>
      <c r="K102" s="47">
        <v>0</v>
      </c>
      <c r="L102" s="51"/>
      <c r="M102" s="39"/>
      <c r="N102" s="39"/>
      <c r="O102" s="39"/>
      <c r="P102" s="39"/>
      <c r="Q102" s="39"/>
      <c r="R102" s="51"/>
      <c r="S102" s="39"/>
      <c r="T102" s="39"/>
      <c r="U102" s="51"/>
      <c r="V102" s="51"/>
      <c r="W102" s="51"/>
      <c r="X102" s="51"/>
      <c r="Y102" s="39">
        <f t="shared" si="11"/>
        <v>126499091</v>
      </c>
      <c r="Z102" s="52"/>
      <c r="AA102" s="52"/>
      <c r="AB102" s="52"/>
      <c r="AC102" s="52"/>
      <c r="AD102" s="52"/>
      <c r="AE102" s="39"/>
      <c r="AF102" s="39"/>
      <c r="AG102" s="112">
        <f t="shared" si="13"/>
        <v>0</v>
      </c>
      <c r="AH102" s="113">
        <f t="shared" si="12"/>
        <v>2569211091</v>
      </c>
      <c r="AJ102" s="6">
        <v>2569211091</v>
      </c>
      <c r="AK102" s="6">
        <f t="shared" si="10"/>
        <v>0</v>
      </c>
      <c r="AL102" t="s">
        <v>106</v>
      </c>
      <c r="AM102" s="6">
        <v>2569211091</v>
      </c>
    </row>
    <row r="103" spans="2:39" ht="15">
      <c r="B103" s="58" t="s">
        <v>356</v>
      </c>
      <c r="C103" s="58" t="s">
        <v>357</v>
      </c>
      <c r="D103" s="47">
        <v>22355000</v>
      </c>
      <c r="E103" s="47">
        <v>0</v>
      </c>
      <c r="F103" s="47">
        <v>0</v>
      </c>
      <c r="G103" s="47">
        <v>0</v>
      </c>
      <c r="H103" s="55"/>
      <c r="I103" s="49">
        <v>0</v>
      </c>
      <c r="J103" s="51"/>
      <c r="K103" s="47">
        <v>0</v>
      </c>
      <c r="L103" s="51"/>
      <c r="M103" s="39"/>
      <c r="N103" s="39"/>
      <c r="O103" s="39"/>
      <c r="P103" s="39"/>
      <c r="Q103" s="39"/>
      <c r="R103" s="51"/>
      <c r="S103" s="39"/>
      <c r="T103" s="39"/>
      <c r="U103" s="51"/>
      <c r="V103" s="51"/>
      <c r="W103" s="51"/>
      <c r="X103" s="51"/>
      <c r="Y103" s="39">
        <f t="shared" si="11"/>
        <v>0</v>
      </c>
      <c r="Z103" s="52"/>
      <c r="AA103" s="52"/>
      <c r="AB103" s="52"/>
      <c r="AC103" s="52"/>
      <c r="AD103" s="52"/>
      <c r="AE103" s="39"/>
      <c r="AF103" s="39"/>
      <c r="AG103" s="112">
        <f t="shared" si="13"/>
        <v>0</v>
      </c>
      <c r="AH103" s="113">
        <f t="shared" si="12"/>
        <v>22355000</v>
      </c>
      <c r="AJ103" s="6">
        <v>22355000</v>
      </c>
      <c r="AK103" s="6">
        <f t="shared" si="10"/>
        <v>0</v>
      </c>
      <c r="AL103" t="s">
        <v>107</v>
      </c>
      <c r="AM103" s="6">
        <v>22355000</v>
      </c>
    </row>
    <row r="104" spans="2:39" ht="15">
      <c r="B104" s="58" t="s">
        <v>358</v>
      </c>
      <c r="C104" s="58" t="s">
        <v>359</v>
      </c>
      <c r="D104" s="47">
        <v>14678000</v>
      </c>
      <c r="E104" s="47">
        <v>0</v>
      </c>
      <c r="F104" s="47">
        <v>0</v>
      </c>
      <c r="G104" s="47">
        <v>0</v>
      </c>
      <c r="H104" s="55">
        <v>0</v>
      </c>
      <c r="I104" s="49"/>
      <c r="J104" s="51"/>
      <c r="K104" s="47">
        <v>0</v>
      </c>
      <c r="L104" s="51"/>
      <c r="M104" s="39"/>
      <c r="N104" s="39"/>
      <c r="O104" s="39"/>
      <c r="P104" s="39"/>
      <c r="Q104" s="39"/>
      <c r="R104" s="51"/>
      <c r="S104" s="39"/>
      <c r="T104" s="39"/>
      <c r="U104" s="51"/>
      <c r="V104" s="51"/>
      <c r="W104" s="51"/>
      <c r="X104" s="51"/>
      <c r="Y104" s="39">
        <f t="shared" si="11"/>
        <v>0</v>
      </c>
      <c r="Z104" s="52"/>
      <c r="AA104" s="52"/>
      <c r="AB104" s="52"/>
      <c r="AC104" s="52"/>
      <c r="AD104" s="52"/>
      <c r="AE104" s="39"/>
      <c r="AF104" s="39"/>
      <c r="AG104" s="112">
        <f t="shared" si="13"/>
        <v>0</v>
      </c>
      <c r="AH104" s="113">
        <f t="shared" si="12"/>
        <v>14678000</v>
      </c>
      <c r="AJ104" s="6">
        <v>14678000</v>
      </c>
      <c r="AK104" s="6">
        <f t="shared" si="10"/>
        <v>0</v>
      </c>
      <c r="AL104" t="s">
        <v>108</v>
      </c>
      <c r="AM104" s="6">
        <v>14678000</v>
      </c>
    </row>
    <row r="105" spans="2:39" ht="15">
      <c r="B105" t="s">
        <v>610</v>
      </c>
      <c r="C105" s="58" t="s">
        <v>611</v>
      </c>
      <c r="D105" s="47"/>
      <c r="E105" s="47"/>
      <c r="F105" s="47"/>
      <c r="G105" s="47"/>
      <c r="H105" s="55"/>
      <c r="I105" s="49"/>
      <c r="J105" s="51"/>
      <c r="K105" s="47"/>
      <c r="L105" s="51"/>
      <c r="M105" s="39"/>
      <c r="N105" s="39"/>
      <c r="O105" s="39"/>
      <c r="P105" s="39"/>
      <c r="Q105" s="39"/>
      <c r="R105" s="51"/>
      <c r="S105" s="39"/>
      <c r="T105" s="39"/>
      <c r="U105" s="51"/>
      <c r="V105" s="51"/>
      <c r="W105" s="51"/>
      <c r="X105" s="51"/>
      <c r="Y105" s="39"/>
      <c r="Z105" s="52"/>
      <c r="AA105" s="52"/>
      <c r="AB105" s="52"/>
      <c r="AC105" s="52"/>
      <c r="AD105" s="52"/>
      <c r="AE105" s="39"/>
      <c r="AF105" s="39"/>
      <c r="AG105" s="112"/>
      <c r="AH105" s="113"/>
      <c r="AL105" t="s">
        <v>604</v>
      </c>
      <c r="AM105" s="6">
        <v>0</v>
      </c>
    </row>
    <row r="106" spans="2:39" ht="15">
      <c r="B106" s="58" t="s">
        <v>360</v>
      </c>
      <c r="C106" s="58" t="s">
        <v>361</v>
      </c>
      <c r="D106" s="47">
        <v>1771000000</v>
      </c>
      <c r="E106" s="47">
        <v>0</v>
      </c>
      <c r="F106" s="47">
        <v>0</v>
      </c>
      <c r="G106" s="47">
        <v>0</v>
      </c>
      <c r="H106" s="55">
        <v>0</v>
      </c>
      <c r="I106" s="49">
        <v>0</v>
      </c>
      <c r="J106" s="51"/>
      <c r="K106" s="47">
        <v>0</v>
      </c>
      <c r="L106" s="51"/>
      <c r="M106" s="39"/>
      <c r="N106" s="39"/>
      <c r="O106" s="39"/>
      <c r="P106" s="39"/>
      <c r="Q106" s="39"/>
      <c r="R106" s="51"/>
      <c r="S106" s="39"/>
      <c r="T106" s="39"/>
      <c r="U106" s="51"/>
      <c r="V106" s="51"/>
      <c r="W106" s="51"/>
      <c r="X106" s="51"/>
      <c r="Y106" s="39">
        <f aca="true" t="shared" si="14" ref="Y106:Y120">SUM(E106:X106)</f>
        <v>0</v>
      </c>
      <c r="Z106" s="52"/>
      <c r="AA106" s="52"/>
      <c r="AB106" s="52"/>
      <c r="AC106" s="52"/>
      <c r="AD106" s="52"/>
      <c r="AE106" s="39"/>
      <c r="AF106" s="39"/>
      <c r="AG106" s="112">
        <f t="shared" si="13"/>
        <v>0</v>
      </c>
      <c r="AH106" s="113">
        <f aca="true" t="shared" si="15" ref="AH106:AH119">+Y106+D106+AG106</f>
        <v>1771000000</v>
      </c>
      <c r="AJ106" s="6">
        <v>1771000000</v>
      </c>
      <c r="AK106" s="6">
        <f t="shared" si="10"/>
        <v>0</v>
      </c>
      <c r="AL106" t="s">
        <v>109</v>
      </c>
      <c r="AM106" s="6">
        <v>1771000000</v>
      </c>
    </row>
    <row r="107" spans="2:39" ht="15">
      <c r="B107" s="58" t="s">
        <v>362</v>
      </c>
      <c r="C107" s="58" t="s">
        <v>363</v>
      </c>
      <c r="D107" s="47">
        <v>9900000</v>
      </c>
      <c r="E107" s="47">
        <v>0</v>
      </c>
      <c r="F107" s="47">
        <v>0</v>
      </c>
      <c r="G107" s="47">
        <v>0</v>
      </c>
      <c r="H107" s="55">
        <v>0</v>
      </c>
      <c r="I107" s="49">
        <v>0</v>
      </c>
      <c r="J107" s="51"/>
      <c r="K107" s="49">
        <v>20000000</v>
      </c>
      <c r="L107" s="51"/>
      <c r="M107" s="39"/>
      <c r="N107" s="39"/>
      <c r="O107" s="39"/>
      <c r="P107" s="39"/>
      <c r="Q107" s="39"/>
      <c r="R107" s="51"/>
      <c r="S107" s="39"/>
      <c r="T107" s="39"/>
      <c r="U107" s="51"/>
      <c r="V107" s="51"/>
      <c r="W107" s="51"/>
      <c r="X107" s="51"/>
      <c r="Y107" s="39">
        <f t="shared" si="14"/>
        <v>20000000</v>
      </c>
      <c r="Z107" s="52"/>
      <c r="AA107" s="52"/>
      <c r="AB107" s="52"/>
      <c r="AC107" s="52"/>
      <c r="AD107" s="52"/>
      <c r="AE107" s="39"/>
      <c r="AF107" s="39"/>
      <c r="AG107" s="112">
        <f t="shared" si="13"/>
        <v>0</v>
      </c>
      <c r="AH107" s="113">
        <f t="shared" si="15"/>
        <v>29900000</v>
      </c>
      <c r="AJ107" s="6">
        <v>29900000</v>
      </c>
      <c r="AK107" s="6">
        <f t="shared" si="10"/>
        <v>0</v>
      </c>
      <c r="AL107" t="s">
        <v>110</v>
      </c>
      <c r="AM107" s="6">
        <v>29900000</v>
      </c>
    </row>
    <row r="108" spans="2:39" ht="15">
      <c r="B108" s="58" t="s">
        <v>364</v>
      </c>
      <c r="C108" s="58" t="s">
        <v>365</v>
      </c>
      <c r="D108" s="47">
        <v>120000000</v>
      </c>
      <c r="E108" s="47">
        <v>0</v>
      </c>
      <c r="F108" s="47">
        <v>0</v>
      </c>
      <c r="G108" s="47">
        <v>0</v>
      </c>
      <c r="H108" s="55">
        <v>0</v>
      </c>
      <c r="I108" s="49">
        <v>0</v>
      </c>
      <c r="J108" s="51"/>
      <c r="K108" s="47">
        <v>0</v>
      </c>
      <c r="L108" s="51"/>
      <c r="M108" s="39"/>
      <c r="N108" s="39"/>
      <c r="O108" s="39"/>
      <c r="P108" s="39"/>
      <c r="Q108" s="39"/>
      <c r="R108" s="51"/>
      <c r="S108" s="39"/>
      <c r="T108" s="39"/>
      <c r="U108" s="51"/>
      <c r="V108" s="51"/>
      <c r="W108" s="51"/>
      <c r="X108" s="51"/>
      <c r="Y108" s="39">
        <f t="shared" si="14"/>
        <v>0</v>
      </c>
      <c r="Z108" s="52"/>
      <c r="AA108" s="52"/>
      <c r="AB108" s="52"/>
      <c r="AC108" s="52"/>
      <c r="AD108" s="52"/>
      <c r="AE108" s="39"/>
      <c r="AF108" s="39"/>
      <c r="AG108" s="112">
        <f t="shared" si="13"/>
        <v>0</v>
      </c>
      <c r="AH108" s="113">
        <f t="shared" si="15"/>
        <v>120000000</v>
      </c>
      <c r="AJ108" s="6">
        <v>120000000</v>
      </c>
      <c r="AK108" s="6">
        <f t="shared" si="10"/>
        <v>0</v>
      </c>
      <c r="AL108" t="s">
        <v>111</v>
      </c>
      <c r="AM108" s="6">
        <v>120000000</v>
      </c>
    </row>
    <row r="109" spans="2:39" ht="15">
      <c r="B109" s="58" t="s">
        <v>366</v>
      </c>
      <c r="C109" s="58" t="s">
        <v>367</v>
      </c>
      <c r="D109" s="47">
        <v>2003959000</v>
      </c>
      <c r="E109" s="47">
        <v>0</v>
      </c>
      <c r="F109" s="47">
        <v>0</v>
      </c>
      <c r="G109" s="47">
        <v>0</v>
      </c>
      <c r="H109" s="55">
        <v>-500000000</v>
      </c>
      <c r="I109" s="49">
        <v>0</v>
      </c>
      <c r="J109" s="51"/>
      <c r="K109" s="47">
        <v>0</v>
      </c>
      <c r="L109" s="51"/>
      <c r="M109" s="39"/>
      <c r="N109" s="39"/>
      <c r="O109" s="39"/>
      <c r="P109" s="39"/>
      <c r="Q109" s="39"/>
      <c r="R109" s="51"/>
      <c r="S109" s="39"/>
      <c r="T109" s="39"/>
      <c r="U109" s="51"/>
      <c r="V109" s="51"/>
      <c r="W109" s="51"/>
      <c r="X109" s="51"/>
      <c r="Y109" s="39">
        <f t="shared" si="14"/>
        <v>-500000000</v>
      </c>
      <c r="Z109" s="52"/>
      <c r="AA109" s="52"/>
      <c r="AB109" s="52"/>
      <c r="AC109" s="52"/>
      <c r="AD109" s="52"/>
      <c r="AE109" s="39"/>
      <c r="AF109" s="39"/>
      <c r="AG109" s="112">
        <f t="shared" si="13"/>
        <v>0</v>
      </c>
      <c r="AH109" s="113">
        <f t="shared" si="15"/>
        <v>1503959000</v>
      </c>
      <c r="AJ109" s="6">
        <v>1503959000</v>
      </c>
      <c r="AK109" s="6">
        <f t="shared" si="10"/>
        <v>0</v>
      </c>
      <c r="AL109" t="s">
        <v>112</v>
      </c>
      <c r="AM109" s="6">
        <v>1503959000</v>
      </c>
    </row>
    <row r="110" spans="2:39" ht="15">
      <c r="B110" s="58" t="s">
        <v>368</v>
      </c>
      <c r="C110" s="58" t="s">
        <v>369</v>
      </c>
      <c r="D110" s="47">
        <v>200000000</v>
      </c>
      <c r="E110" s="47">
        <v>0</v>
      </c>
      <c r="F110" s="47">
        <v>0</v>
      </c>
      <c r="G110" s="47">
        <v>0</v>
      </c>
      <c r="H110" s="55">
        <v>0</v>
      </c>
      <c r="I110" s="49">
        <v>0</v>
      </c>
      <c r="J110" s="51"/>
      <c r="K110" s="47">
        <v>0</v>
      </c>
      <c r="L110" s="51"/>
      <c r="M110" s="39"/>
      <c r="N110" s="39"/>
      <c r="O110" s="39"/>
      <c r="P110" s="39"/>
      <c r="Q110" s="39"/>
      <c r="R110" s="51"/>
      <c r="S110" s="39"/>
      <c r="T110" s="39"/>
      <c r="U110" s="51"/>
      <c r="V110" s="51"/>
      <c r="W110" s="51"/>
      <c r="X110" s="51"/>
      <c r="Y110" s="39">
        <f t="shared" si="14"/>
        <v>0</v>
      </c>
      <c r="Z110" s="52"/>
      <c r="AA110" s="52"/>
      <c r="AB110" s="52"/>
      <c r="AC110" s="52"/>
      <c r="AD110" s="52"/>
      <c r="AE110" s="39"/>
      <c r="AF110" s="39"/>
      <c r="AG110" s="112">
        <f t="shared" si="13"/>
        <v>0</v>
      </c>
      <c r="AH110" s="113">
        <f t="shared" si="15"/>
        <v>200000000</v>
      </c>
      <c r="AJ110" s="6">
        <v>200000000</v>
      </c>
      <c r="AK110" s="6">
        <f t="shared" si="10"/>
        <v>0</v>
      </c>
      <c r="AL110" t="s">
        <v>113</v>
      </c>
      <c r="AM110" s="6">
        <v>200000000</v>
      </c>
    </row>
    <row r="111" spans="2:39" ht="15">
      <c r="B111" s="58" t="s">
        <v>370</v>
      </c>
      <c r="C111" s="58" t="s">
        <v>369</v>
      </c>
      <c r="D111" s="47">
        <v>40654000</v>
      </c>
      <c r="E111" s="47">
        <v>0</v>
      </c>
      <c r="F111" s="47">
        <v>0</v>
      </c>
      <c r="G111" s="47">
        <v>0</v>
      </c>
      <c r="H111" s="55">
        <v>0</v>
      </c>
      <c r="I111" s="49">
        <v>0</v>
      </c>
      <c r="J111" s="51"/>
      <c r="K111" s="47">
        <v>0</v>
      </c>
      <c r="L111" s="51"/>
      <c r="M111" s="39"/>
      <c r="N111" s="39"/>
      <c r="O111" s="39"/>
      <c r="P111" s="39"/>
      <c r="Q111" s="39"/>
      <c r="R111" s="51"/>
      <c r="S111" s="39"/>
      <c r="T111" s="39"/>
      <c r="U111" s="51"/>
      <c r="V111" s="51"/>
      <c r="W111" s="51"/>
      <c r="X111" s="51"/>
      <c r="Y111" s="39">
        <f t="shared" si="14"/>
        <v>0</v>
      </c>
      <c r="Z111" s="52"/>
      <c r="AA111" s="52"/>
      <c r="AB111" s="52"/>
      <c r="AC111" s="52"/>
      <c r="AD111" s="52"/>
      <c r="AE111" s="39"/>
      <c r="AF111" s="39"/>
      <c r="AG111" s="112">
        <f t="shared" si="13"/>
        <v>0</v>
      </c>
      <c r="AH111" s="113">
        <f t="shared" si="15"/>
        <v>40654000</v>
      </c>
      <c r="AJ111" s="6">
        <v>40654000</v>
      </c>
      <c r="AK111" s="6">
        <f t="shared" si="10"/>
        <v>0</v>
      </c>
      <c r="AL111" t="s">
        <v>114</v>
      </c>
      <c r="AM111" s="6">
        <v>40654000</v>
      </c>
    </row>
    <row r="112" spans="2:39" ht="15">
      <c r="B112" s="58" t="s">
        <v>371</v>
      </c>
      <c r="C112" s="58" t="s">
        <v>372</v>
      </c>
      <c r="D112" s="47">
        <v>108000000</v>
      </c>
      <c r="E112" s="47">
        <v>0</v>
      </c>
      <c r="F112" s="47">
        <v>0</v>
      </c>
      <c r="G112" s="47">
        <v>0</v>
      </c>
      <c r="H112" s="55">
        <v>-28000000</v>
      </c>
      <c r="I112" s="49">
        <v>0</v>
      </c>
      <c r="J112" s="51"/>
      <c r="K112" s="47">
        <v>0</v>
      </c>
      <c r="L112" s="51"/>
      <c r="M112" s="39"/>
      <c r="N112" s="39"/>
      <c r="O112" s="39"/>
      <c r="P112" s="39"/>
      <c r="Q112" s="39"/>
      <c r="R112" s="51"/>
      <c r="S112" s="39"/>
      <c r="T112" s="39"/>
      <c r="U112" s="51"/>
      <c r="V112" s="51"/>
      <c r="W112" s="51"/>
      <c r="X112" s="51"/>
      <c r="Y112" s="39">
        <f t="shared" si="14"/>
        <v>-28000000</v>
      </c>
      <c r="Z112" s="52"/>
      <c r="AA112" s="52"/>
      <c r="AB112" s="52"/>
      <c r="AC112" s="52"/>
      <c r="AD112" s="52"/>
      <c r="AE112" s="39"/>
      <c r="AF112" s="39"/>
      <c r="AG112" s="112">
        <f t="shared" si="13"/>
        <v>0</v>
      </c>
      <c r="AH112" s="113">
        <f t="shared" si="15"/>
        <v>80000000</v>
      </c>
      <c r="AJ112" s="6">
        <v>80000000</v>
      </c>
      <c r="AK112" s="6">
        <f t="shared" si="10"/>
        <v>0</v>
      </c>
      <c r="AL112" t="s">
        <v>115</v>
      </c>
      <c r="AM112" s="6">
        <v>80000000</v>
      </c>
    </row>
    <row r="113" spans="2:39" ht="15">
      <c r="B113" s="58" t="s">
        <v>373</v>
      </c>
      <c r="C113" s="58" t="s">
        <v>374</v>
      </c>
      <c r="D113" s="47">
        <v>164691000</v>
      </c>
      <c r="E113" s="47">
        <v>0</v>
      </c>
      <c r="F113" s="47">
        <v>0</v>
      </c>
      <c r="G113" s="47">
        <v>0</v>
      </c>
      <c r="H113" s="55">
        <v>0</v>
      </c>
      <c r="I113" s="49">
        <v>0</v>
      </c>
      <c r="J113" s="51"/>
      <c r="K113" s="47">
        <v>0</v>
      </c>
      <c r="L113" s="51"/>
      <c r="M113" s="39"/>
      <c r="N113" s="39"/>
      <c r="O113" s="39"/>
      <c r="P113" s="39"/>
      <c r="Q113" s="39"/>
      <c r="R113" s="51"/>
      <c r="S113" s="39"/>
      <c r="T113" s="39"/>
      <c r="U113" s="51"/>
      <c r="V113" s="51"/>
      <c r="W113" s="51"/>
      <c r="X113" s="51"/>
      <c r="Y113" s="39">
        <f t="shared" si="14"/>
        <v>0</v>
      </c>
      <c r="Z113" s="52"/>
      <c r="AA113" s="52"/>
      <c r="AB113" s="52"/>
      <c r="AC113" s="52"/>
      <c r="AD113" s="52"/>
      <c r="AE113" s="39"/>
      <c r="AF113" s="39"/>
      <c r="AG113" s="112">
        <f t="shared" si="13"/>
        <v>0</v>
      </c>
      <c r="AH113" s="113">
        <f t="shared" si="15"/>
        <v>164691000</v>
      </c>
      <c r="AJ113" s="6">
        <v>164691000</v>
      </c>
      <c r="AK113" s="6">
        <f t="shared" si="10"/>
        <v>0</v>
      </c>
      <c r="AL113" t="s">
        <v>116</v>
      </c>
      <c r="AM113" s="6">
        <v>164691000</v>
      </c>
    </row>
    <row r="114" spans="2:39" ht="15">
      <c r="B114" s="58" t="s">
        <v>375</v>
      </c>
      <c r="C114" s="58" t="s">
        <v>376</v>
      </c>
      <c r="D114" s="47">
        <v>1238650000</v>
      </c>
      <c r="E114" s="47">
        <v>0</v>
      </c>
      <c r="F114" s="47">
        <v>0</v>
      </c>
      <c r="G114" s="50">
        <v>-136500000</v>
      </c>
      <c r="H114" s="55">
        <f>-20000000-285000000</f>
        <v>-305000000</v>
      </c>
      <c r="I114" s="49">
        <v>-149000000</v>
      </c>
      <c r="J114" s="51"/>
      <c r="K114" s="49">
        <v>-61650000</v>
      </c>
      <c r="L114" s="51"/>
      <c r="M114" s="39">
        <v>-12771000</v>
      </c>
      <c r="N114" s="39"/>
      <c r="O114" s="39"/>
      <c r="P114" s="39">
        <v>-20000000</v>
      </c>
      <c r="Q114" s="39"/>
      <c r="R114" s="51"/>
      <c r="S114" s="39"/>
      <c r="T114" s="39"/>
      <c r="U114" s="51"/>
      <c r="V114" s="51"/>
      <c r="W114" s="51"/>
      <c r="X114" s="51"/>
      <c r="Y114" s="39">
        <f t="shared" si="14"/>
        <v>-684921000</v>
      </c>
      <c r="Z114" s="52"/>
      <c r="AA114" s="52"/>
      <c r="AB114" s="52"/>
      <c r="AC114" s="52"/>
      <c r="AD114" s="52"/>
      <c r="AE114" s="39"/>
      <c r="AF114" s="39"/>
      <c r="AG114" s="112">
        <f t="shared" si="13"/>
        <v>0</v>
      </c>
      <c r="AH114" s="113">
        <f t="shared" si="15"/>
        <v>553729000</v>
      </c>
      <c r="AJ114" s="6">
        <v>553729000</v>
      </c>
      <c r="AK114" s="6">
        <f t="shared" si="10"/>
        <v>0</v>
      </c>
      <c r="AL114" t="s">
        <v>117</v>
      </c>
      <c r="AM114" s="6">
        <v>553729000</v>
      </c>
    </row>
    <row r="115" spans="2:39" ht="15">
      <c r="B115" s="58" t="s">
        <v>377</v>
      </c>
      <c r="C115" s="58" t="s">
        <v>378</v>
      </c>
      <c r="D115" s="47">
        <v>349623000</v>
      </c>
      <c r="E115" s="47">
        <v>0</v>
      </c>
      <c r="F115" s="47">
        <v>0</v>
      </c>
      <c r="G115" s="47">
        <v>0</v>
      </c>
      <c r="H115" s="55">
        <v>0</v>
      </c>
      <c r="I115" s="49">
        <v>0</v>
      </c>
      <c r="J115" s="51"/>
      <c r="K115" s="47">
        <v>0</v>
      </c>
      <c r="L115" s="51"/>
      <c r="M115" s="39"/>
      <c r="N115" s="39"/>
      <c r="O115" s="39"/>
      <c r="P115" s="39"/>
      <c r="Q115" s="39"/>
      <c r="R115" s="51"/>
      <c r="S115" s="39"/>
      <c r="T115" s="39"/>
      <c r="U115" s="51"/>
      <c r="V115" s="51"/>
      <c r="W115" s="51"/>
      <c r="X115" s="51"/>
      <c r="Y115" s="39">
        <f t="shared" si="14"/>
        <v>0</v>
      </c>
      <c r="Z115" s="52"/>
      <c r="AA115" s="52"/>
      <c r="AB115" s="52"/>
      <c r="AC115" s="52"/>
      <c r="AD115" s="52"/>
      <c r="AE115" s="39"/>
      <c r="AF115" s="39"/>
      <c r="AG115" s="112">
        <f t="shared" si="13"/>
        <v>0</v>
      </c>
      <c r="AH115" s="113">
        <f t="shared" si="15"/>
        <v>349623000</v>
      </c>
      <c r="AJ115" s="6">
        <v>349623000</v>
      </c>
      <c r="AK115" s="6">
        <f t="shared" si="10"/>
        <v>0</v>
      </c>
      <c r="AL115" t="s">
        <v>118</v>
      </c>
      <c r="AM115" s="6">
        <v>349623000</v>
      </c>
    </row>
    <row r="116" spans="2:39" ht="15">
      <c r="B116" s="58" t="s">
        <v>379</v>
      </c>
      <c r="C116" s="58" t="s">
        <v>380</v>
      </c>
      <c r="D116" s="47">
        <v>348289000</v>
      </c>
      <c r="E116" s="47">
        <v>0</v>
      </c>
      <c r="F116" s="47">
        <v>0</v>
      </c>
      <c r="G116" s="47">
        <v>0</v>
      </c>
      <c r="H116" s="55">
        <v>0</v>
      </c>
      <c r="I116" s="49">
        <v>0</v>
      </c>
      <c r="J116" s="51"/>
      <c r="K116" s="47">
        <v>0</v>
      </c>
      <c r="L116" s="51"/>
      <c r="M116" s="39"/>
      <c r="N116" s="39"/>
      <c r="O116" s="39"/>
      <c r="P116" s="39"/>
      <c r="Q116" s="39"/>
      <c r="R116" s="51"/>
      <c r="S116" s="39"/>
      <c r="T116" s="39"/>
      <c r="U116" s="51"/>
      <c r="V116" s="51"/>
      <c r="W116" s="51"/>
      <c r="X116" s="51"/>
      <c r="Y116" s="39">
        <f t="shared" si="14"/>
        <v>0</v>
      </c>
      <c r="Z116" s="52"/>
      <c r="AA116" s="52"/>
      <c r="AB116" s="52"/>
      <c r="AC116" s="52"/>
      <c r="AD116" s="52"/>
      <c r="AE116" s="39"/>
      <c r="AF116" s="39"/>
      <c r="AG116" s="112">
        <f t="shared" si="13"/>
        <v>0</v>
      </c>
      <c r="AH116" s="113">
        <f t="shared" si="15"/>
        <v>348289000</v>
      </c>
      <c r="AJ116" s="6">
        <v>348289000</v>
      </c>
      <c r="AK116" s="6">
        <f t="shared" si="10"/>
        <v>0</v>
      </c>
      <c r="AL116" t="s">
        <v>119</v>
      </c>
      <c r="AM116" s="6">
        <v>348289000</v>
      </c>
    </row>
    <row r="117" spans="2:39" ht="15">
      <c r="B117" s="58" t="s">
        <v>381</v>
      </c>
      <c r="C117" s="58" t="s">
        <v>382</v>
      </c>
      <c r="D117" s="47">
        <v>492000000</v>
      </c>
      <c r="E117" s="47">
        <v>0</v>
      </c>
      <c r="F117" s="47">
        <v>0</v>
      </c>
      <c r="G117" s="47">
        <v>0</v>
      </c>
      <c r="H117" s="50">
        <v>0</v>
      </c>
      <c r="I117" s="49">
        <v>0</v>
      </c>
      <c r="J117" s="51"/>
      <c r="K117" s="50">
        <v>-60000000</v>
      </c>
      <c r="L117" s="51"/>
      <c r="M117" s="39"/>
      <c r="N117" s="39"/>
      <c r="O117" s="39"/>
      <c r="P117" s="39"/>
      <c r="Q117" s="39"/>
      <c r="R117" s="51"/>
      <c r="S117" s="39"/>
      <c r="T117" s="39"/>
      <c r="U117" s="51"/>
      <c r="V117" s="51"/>
      <c r="W117" s="51"/>
      <c r="X117" s="51"/>
      <c r="Y117" s="39">
        <f t="shared" si="14"/>
        <v>-60000000</v>
      </c>
      <c r="Z117" s="52"/>
      <c r="AA117" s="52"/>
      <c r="AB117" s="52"/>
      <c r="AC117" s="52"/>
      <c r="AD117" s="52"/>
      <c r="AE117" s="39"/>
      <c r="AF117" s="39"/>
      <c r="AG117" s="112">
        <f t="shared" si="13"/>
        <v>0</v>
      </c>
      <c r="AH117" s="113">
        <f t="shared" si="15"/>
        <v>432000000</v>
      </c>
      <c r="AJ117" s="6">
        <v>432000000</v>
      </c>
      <c r="AK117" s="6">
        <f t="shared" si="10"/>
        <v>0</v>
      </c>
      <c r="AL117" t="s">
        <v>120</v>
      </c>
      <c r="AM117" s="6">
        <v>432000000</v>
      </c>
    </row>
    <row r="118" spans="2:39" ht="15">
      <c r="B118" s="58" t="s">
        <v>383</v>
      </c>
      <c r="C118" s="58" t="s">
        <v>384</v>
      </c>
      <c r="D118" s="47">
        <v>608652000</v>
      </c>
      <c r="E118" s="47">
        <v>0</v>
      </c>
      <c r="F118" s="47">
        <v>0</v>
      </c>
      <c r="G118" s="47">
        <v>0</v>
      </c>
      <c r="H118" s="50">
        <v>0</v>
      </c>
      <c r="I118" s="49">
        <v>0</v>
      </c>
      <c r="J118" s="51"/>
      <c r="K118" s="47">
        <v>0</v>
      </c>
      <c r="L118" s="51"/>
      <c r="M118" s="39"/>
      <c r="N118" s="39"/>
      <c r="O118" s="39"/>
      <c r="P118" s="39"/>
      <c r="Q118" s="39"/>
      <c r="R118" s="51"/>
      <c r="S118" s="39"/>
      <c r="T118" s="39"/>
      <c r="U118" s="51"/>
      <c r="V118" s="51"/>
      <c r="W118" s="51"/>
      <c r="X118" s="51"/>
      <c r="Y118" s="39">
        <f t="shared" si="14"/>
        <v>0</v>
      </c>
      <c r="Z118" s="52"/>
      <c r="AA118" s="52"/>
      <c r="AB118" s="52"/>
      <c r="AC118" s="52"/>
      <c r="AD118" s="52"/>
      <c r="AE118" s="39"/>
      <c r="AF118" s="39"/>
      <c r="AG118" s="112">
        <f t="shared" si="13"/>
        <v>0</v>
      </c>
      <c r="AH118" s="113">
        <f t="shared" si="15"/>
        <v>608652000</v>
      </c>
      <c r="AJ118" s="6">
        <v>608652000</v>
      </c>
      <c r="AK118" s="6">
        <f t="shared" si="10"/>
        <v>0</v>
      </c>
      <c r="AL118" t="s">
        <v>121</v>
      </c>
      <c r="AM118" s="6">
        <v>608652000</v>
      </c>
    </row>
    <row r="119" spans="2:37" s="36" customFormat="1" ht="15">
      <c r="B119" s="124" t="s">
        <v>433</v>
      </c>
      <c r="C119" s="125"/>
      <c r="D119" s="110">
        <f aca="true" t="shared" si="16" ref="D119:X119">SUM(D3:D118)</f>
        <v>23016670000</v>
      </c>
      <c r="E119" s="110">
        <f t="shared" si="16"/>
        <v>0</v>
      </c>
      <c r="F119" s="110">
        <f t="shared" si="16"/>
        <v>0</v>
      </c>
      <c r="G119" s="110">
        <f t="shared" si="16"/>
        <v>0</v>
      </c>
      <c r="H119" s="110">
        <f t="shared" si="16"/>
        <v>0</v>
      </c>
      <c r="I119" s="110">
        <f t="shared" si="16"/>
        <v>0</v>
      </c>
      <c r="J119" s="110">
        <f t="shared" si="16"/>
        <v>0</v>
      </c>
      <c r="K119" s="110">
        <f t="shared" si="16"/>
        <v>0</v>
      </c>
      <c r="L119" s="110">
        <f t="shared" si="16"/>
        <v>0</v>
      </c>
      <c r="M119" s="117">
        <f t="shared" si="16"/>
        <v>0</v>
      </c>
      <c r="N119" s="117">
        <f t="shared" si="16"/>
        <v>0</v>
      </c>
      <c r="O119" s="117">
        <f t="shared" si="16"/>
        <v>0</v>
      </c>
      <c r="P119" s="117">
        <f t="shared" si="16"/>
        <v>0</v>
      </c>
      <c r="Q119" s="117">
        <f t="shared" si="16"/>
        <v>0</v>
      </c>
      <c r="R119" s="110">
        <f t="shared" si="16"/>
        <v>0</v>
      </c>
      <c r="S119" s="117">
        <f t="shared" si="16"/>
        <v>0</v>
      </c>
      <c r="T119" s="117">
        <f t="shared" si="16"/>
        <v>0</v>
      </c>
      <c r="U119" s="110">
        <f t="shared" si="16"/>
        <v>0</v>
      </c>
      <c r="V119" s="110">
        <f t="shared" si="16"/>
        <v>0</v>
      </c>
      <c r="W119" s="110">
        <f t="shared" si="16"/>
        <v>0</v>
      </c>
      <c r="X119" s="110">
        <f t="shared" si="16"/>
        <v>0</v>
      </c>
      <c r="Y119" s="39">
        <f t="shared" si="14"/>
        <v>0</v>
      </c>
      <c r="Z119" s="110"/>
      <c r="AA119" s="110"/>
      <c r="AB119" s="110"/>
      <c r="AC119" s="110"/>
      <c r="AD119" s="110"/>
      <c r="AE119" s="117"/>
      <c r="AF119" s="117"/>
      <c r="AG119" s="126"/>
      <c r="AH119" s="110">
        <f t="shared" si="15"/>
        <v>23016670000</v>
      </c>
      <c r="AI119" s="127"/>
      <c r="AJ119" s="6"/>
      <c r="AK119" s="6">
        <f t="shared" si="10"/>
        <v>23016670000</v>
      </c>
    </row>
    <row r="120" spans="1:37" s="91" customFormat="1" ht="15">
      <c r="A120" s="91" t="s">
        <v>461</v>
      </c>
      <c r="B120" s="128" t="s">
        <v>122</v>
      </c>
      <c r="C120" s="124"/>
      <c r="D120" s="117">
        <f aca="true" t="shared" si="17" ref="D120:L120">+D121+D123+D125+D130+D138+D143+D146+D154+D159+D163+D165+D167+D169+D171+D173+D175+D177+D182+D186+D192</f>
        <v>3104756381000</v>
      </c>
      <c r="E120" s="117">
        <f t="shared" si="17"/>
        <v>0</v>
      </c>
      <c r="F120" s="117">
        <f t="shared" si="17"/>
        <v>0</v>
      </c>
      <c r="G120" s="117">
        <f t="shared" si="17"/>
        <v>0</v>
      </c>
      <c r="H120" s="117">
        <f t="shared" si="17"/>
        <v>0</v>
      </c>
      <c r="I120" s="117">
        <f t="shared" si="17"/>
        <v>0</v>
      </c>
      <c r="J120" s="117">
        <f t="shared" si="17"/>
        <v>0</v>
      </c>
      <c r="K120" s="117">
        <f t="shared" si="17"/>
        <v>0</v>
      </c>
      <c r="L120" s="117">
        <f t="shared" si="17"/>
        <v>0</v>
      </c>
      <c r="M120" s="117"/>
      <c r="N120" s="117">
        <f aca="true" t="shared" si="18" ref="N120:X120">+N121+N123+N125+N130+N138+N143+N146+N154+N159+N163+N165+N167+N169+N171+N173+N175+N177+N182+N186+N192</f>
        <v>238340264000</v>
      </c>
      <c r="O120" s="117">
        <f t="shared" si="18"/>
        <v>0</v>
      </c>
      <c r="P120" s="117">
        <f t="shared" si="18"/>
        <v>0</v>
      </c>
      <c r="Q120" s="117">
        <f>+Q121+Q123+Q125+Q130+Q138+Q143+Q146+Q154+Q159+Q163+Q165+Q167+Q169+Q171+Q173+Q175+Q177+Q182+Q186+Q192</f>
        <v>0</v>
      </c>
      <c r="R120" s="117">
        <f t="shared" si="18"/>
        <v>0</v>
      </c>
      <c r="S120" s="117">
        <f t="shared" si="18"/>
        <v>0</v>
      </c>
      <c r="T120" s="117">
        <f t="shared" si="18"/>
        <v>0</v>
      </c>
      <c r="U120" s="117">
        <f t="shared" si="18"/>
        <v>0</v>
      </c>
      <c r="V120" s="117">
        <f t="shared" si="18"/>
        <v>0</v>
      </c>
      <c r="W120" s="117">
        <f t="shared" si="18"/>
        <v>0</v>
      </c>
      <c r="X120" s="117">
        <f t="shared" si="18"/>
        <v>0</v>
      </c>
      <c r="Y120" s="39">
        <f t="shared" si="14"/>
        <v>238340264000</v>
      </c>
      <c r="Z120" s="117">
        <f aca="true" t="shared" si="19" ref="Z120:AG120">+Z121+Z123+Z125+Z130+Z138+Z143+Z146+Z154+Z159+Z163+Z165+Z167+Z169+Z171+Z173+Z175+Z177+Z182+Z186+Z192</f>
        <v>0</v>
      </c>
      <c r="AA120" s="117">
        <f t="shared" si="19"/>
        <v>0</v>
      </c>
      <c r="AB120" s="117">
        <f t="shared" si="19"/>
        <v>0</v>
      </c>
      <c r="AC120" s="117">
        <f t="shared" si="19"/>
        <v>0</v>
      </c>
      <c r="AD120" s="117">
        <f t="shared" si="19"/>
        <v>0</v>
      </c>
      <c r="AE120" s="117">
        <f t="shared" si="19"/>
        <v>0</v>
      </c>
      <c r="AF120" s="117"/>
      <c r="AG120" s="117">
        <f t="shared" si="19"/>
        <v>0</v>
      </c>
      <c r="AH120" s="117" t="s">
        <v>613</v>
      </c>
      <c r="AI120" s="127" t="e">
        <f>+D120-AH120</f>
        <v>#VALUE!</v>
      </c>
      <c r="AK120" s="6" t="e">
        <f t="shared" si="10"/>
        <v>#VALUE!</v>
      </c>
    </row>
    <row r="121" spans="1:43" s="2" customFormat="1" ht="15">
      <c r="A121" s="91" t="s">
        <v>461</v>
      </c>
      <c r="B121" s="115" t="s">
        <v>484</v>
      </c>
      <c r="C121" s="116" t="s">
        <v>428</v>
      </c>
      <c r="D121" s="117">
        <f aca="true" t="shared" si="20" ref="D121:AB121">+D122</f>
        <v>3236948000</v>
      </c>
      <c r="E121" s="117">
        <f t="shared" si="20"/>
        <v>0</v>
      </c>
      <c r="F121" s="117">
        <f t="shared" si="20"/>
        <v>0</v>
      </c>
      <c r="G121" s="117">
        <f t="shared" si="20"/>
        <v>0</v>
      </c>
      <c r="H121" s="117">
        <f t="shared" si="20"/>
        <v>0</v>
      </c>
      <c r="I121" s="117">
        <f t="shared" si="20"/>
        <v>0</v>
      </c>
      <c r="J121" s="117">
        <f t="shared" si="20"/>
        <v>0</v>
      </c>
      <c r="K121" s="117">
        <f t="shared" si="20"/>
        <v>0</v>
      </c>
      <c r="L121" s="117">
        <f t="shared" si="20"/>
        <v>0</v>
      </c>
      <c r="M121" s="117">
        <f t="shared" si="20"/>
        <v>0</v>
      </c>
      <c r="N121" s="117">
        <f t="shared" si="20"/>
        <v>0</v>
      </c>
      <c r="O121" s="117">
        <f t="shared" si="20"/>
        <v>0</v>
      </c>
      <c r="P121" s="117">
        <f t="shared" si="20"/>
        <v>0</v>
      </c>
      <c r="Q121" s="117">
        <f t="shared" si="20"/>
        <v>0</v>
      </c>
      <c r="R121" s="117">
        <f t="shared" si="20"/>
        <v>0</v>
      </c>
      <c r="S121" s="117">
        <f t="shared" si="20"/>
        <v>0</v>
      </c>
      <c r="T121" s="117">
        <f t="shared" si="20"/>
        <v>0</v>
      </c>
      <c r="U121" s="117">
        <f t="shared" si="20"/>
        <v>0</v>
      </c>
      <c r="V121" s="117">
        <f t="shared" si="20"/>
        <v>0</v>
      </c>
      <c r="W121" s="117">
        <f t="shared" si="20"/>
        <v>0</v>
      </c>
      <c r="X121" s="117">
        <f t="shared" si="20"/>
        <v>0</v>
      </c>
      <c r="Y121" s="117">
        <f t="shared" si="20"/>
        <v>0</v>
      </c>
      <c r="Z121" s="117">
        <f t="shared" si="20"/>
        <v>0</v>
      </c>
      <c r="AA121" s="117">
        <f t="shared" si="20"/>
        <v>0</v>
      </c>
      <c r="AB121" s="117">
        <f t="shared" si="20"/>
        <v>0</v>
      </c>
      <c r="AC121" s="117"/>
      <c r="AD121" s="117"/>
      <c r="AE121" s="117"/>
      <c r="AF121" s="117"/>
      <c r="AG121" s="117">
        <f>+AG122</f>
        <v>0</v>
      </c>
      <c r="AH121" s="117">
        <f>+AH122</f>
        <v>3236948000</v>
      </c>
      <c r="AJ121" s="6">
        <v>3236948000</v>
      </c>
      <c r="AK121" s="37">
        <f>+AH121-AJ121</f>
        <v>0</v>
      </c>
      <c r="AL121" t="s">
        <v>605</v>
      </c>
      <c r="AM121" s="6">
        <v>3236948000</v>
      </c>
      <c r="AP121" s="34"/>
      <c r="AQ121" s="121"/>
    </row>
    <row r="122" spans="1:43" s="134" customFormat="1" ht="15">
      <c r="A122" s="102" t="s">
        <v>462</v>
      </c>
      <c r="B122" s="129" t="s">
        <v>484</v>
      </c>
      <c r="C122" s="130" t="s">
        <v>428</v>
      </c>
      <c r="D122" s="131">
        <v>3236948000</v>
      </c>
      <c r="E122" s="131"/>
      <c r="F122" s="118"/>
      <c r="G122" s="57">
        <v>0</v>
      </c>
      <c r="H122" s="57">
        <v>0</v>
      </c>
      <c r="I122" s="57">
        <v>0</v>
      </c>
      <c r="J122" s="130"/>
      <c r="K122" s="57">
        <v>0</v>
      </c>
      <c r="L122" s="130"/>
      <c r="M122" s="39"/>
      <c r="N122" s="39"/>
      <c r="O122" s="39"/>
      <c r="P122" s="39"/>
      <c r="Q122" s="39"/>
      <c r="R122" s="130"/>
      <c r="S122" s="39"/>
      <c r="T122" s="39"/>
      <c r="U122" s="130"/>
      <c r="V122" s="130"/>
      <c r="W122" s="130"/>
      <c r="X122" s="130"/>
      <c r="Y122" s="39">
        <f>SUM(E122:X122)</f>
        <v>0</v>
      </c>
      <c r="Z122" s="133"/>
      <c r="AA122" s="133"/>
      <c r="AB122" s="133"/>
      <c r="AC122" s="133"/>
      <c r="AD122" s="133"/>
      <c r="AE122" s="132"/>
      <c r="AF122" s="132"/>
      <c r="AG122" s="123">
        <f>SUM(Z122:AF122)</f>
        <v>0</v>
      </c>
      <c r="AH122" s="57">
        <f>+Y122+D122+AG122</f>
        <v>3236948000</v>
      </c>
      <c r="AJ122" s="6">
        <v>3236948000</v>
      </c>
      <c r="AK122" s="37">
        <f aca="true" t="shared" si="21" ref="AK122:AK185">+AH122-AJ122</f>
        <v>0</v>
      </c>
      <c r="AL122" t="s">
        <v>146</v>
      </c>
      <c r="AM122" s="6">
        <v>3236948000</v>
      </c>
      <c r="AP122" s="135"/>
      <c r="AQ122" s="25"/>
    </row>
    <row r="123" spans="1:43" s="2" customFormat="1" ht="30">
      <c r="A123" s="107" t="s">
        <v>461</v>
      </c>
      <c r="B123" s="119" t="s">
        <v>485</v>
      </c>
      <c r="C123" s="116" t="s">
        <v>490</v>
      </c>
      <c r="D123" s="109">
        <f aca="true" t="shared" si="22" ref="D123:AH123">+D124</f>
        <v>1724465000</v>
      </c>
      <c r="E123" s="109">
        <f t="shared" si="22"/>
        <v>0</v>
      </c>
      <c r="F123" s="109">
        <f t="shared" si="22"/>
        <v>0</v>
      </c>
      <c r="G123" s="109">
        <f t="shared" si="22"/>
        <v>0</v>
      </c>
      <c r="H123" s="109">
        <f t="shared" si="22"/>
        <v>0</v>
      </c>
      <c r="I123" s="109">
        <f t="shared" si="22"/>
        <v>0</v>
      </c>
      <c r="J123" s="109">
        <f t="shared" si="22"/>
        <v>1281217362</v>
      </c>
      <c r="K123" s="109">
        <f t="shared" si="22"/>
        <v>0</v>
      </c>
      <c r="L123" s="109">
        <f t="shared" si="22"/>
        <v>0</v>
      </c>
      <c r="M123" s="109">
        <f t="shared" si="22"/>
        <v>0</v>
      </c>
      <c r="N123" s="109">
        <f t="shared" si="22"/>
        <v>1295952000</v>
      </c>
      <c r="O123" s="109">
        <f t="shared" si="22"/>
        <v>46116656</v>
      </c>
      <c r="P123" s="109">
        <f t="shared" si="22"/>
        <v>0</v>
      </c>
      <c r="Q123" s="109">
        <f t="shared" si="22"/>
        <v>0</v>
      </c>
      <c r="R123" s="109">
        <f t="shared" si="22"/>
        <v>0</v>
      </c>
      <c r="S123" s="109">
        <f t="shared" si="22"/>
        <v>0</v>
      </c>
      <c r="T123" s="109">
        <f t="shared" si="22"/>
        <v>0</v>
      </c>
      <c r="U123" s="109">
        <f t="shared" si="22"/>
        <v>0</v>
      </c>
      <c r="V123" s="109">
        <f t="shared" si="22"/>
        <v>0</v>
      </c>
      <c r="W123" s="109">
        <f t="shared" si="22"/>
        <v>0</v>
      </c>
      <c r="X123" s="109">
        <f t="shared" si="22"/>
        <v>0</v>
      </c>
      <c r="Y123" s="109">
        <f t="shared" si="22"/>
        <v>2623286018</v>
      </c>
      <c r="Z123" s="109">
        <f t="shared" si="22"/>
        <v>0</v>
      </c>
      <c r="AA123" s="109">
        <f t="shared" si="22"/>
        <v>0</v>
      </c>
      <c r="AB123" s="109">
        <f t="shared" si="22"/>
        <v>0</v>
      </c>
      <c r="AC123" s="109">
        <f t="shared" si="22"/>
        <v>0</v>
      </c>
      <c r="AD123" s="109">
        <f t="shared" si="22"/>
        <v>0</v>
      </c>
      <c r="AE123" s="109">
        <f t="shared" si="22"/>
        <v>0</v>
      </c>
      <c r="AF123" s="109"/>
      <c r="AG123" s="109">
        <f t="shared" si="22"/>
        <v>0</v>
      </c>
      <c r="AH123" s="109">
        <f t="shared" si="22"/>
        <v>4347751018</v>
      </c>
      <c r="AJ123" s="6">
        <v>4347751018</v>
      </c>
      <c r="AK123" s="37">
        <f t="shared" si="21"/>
        <v>0</v>
      </c>
      <c r="AL123" t="s">
        <v>559</v>
      </c>
      <c r="AM123" s="6">
        <v>4347751018</v>
      </c>
      <c r="AP123" s="34"/>
      <c r="AQ123" s="121"/>
    </row>
    <row r="124" spans="1:43" s="134" customFormat="1" ht="15">
      <c r="A124" s="102" t="s">
        <v>462</v>
      </c>
      <c r="B124" s="129" t="s">
        <v>486</v>
      </c>
      <c r="C124" s="130" t="s">
        <v>491</v>
      </c>
      <c r="D124" s="131">
        <v>1724465000</v>
      </c>
      <c r="E124" s="131"/>
      <c r="F124" s="118"/>
      <c r="G124" s="57">
        <v>0</v>
      </c>
      <c r="H124" s="57">
        <v>0</v>
      </c>
      <c r="I124" s="57">
        <v>0</v>
      </c>
      <c r="J124" s="131">
        <v>1281217362</v>
      </c>
      <c r="K124" s="57">
        <v>0</v>
      </c>
      <c r="L124" s="130"/>
      <c r="M124" s="39"/>
      <c r="N124" s="39">
        <f>940116705+355835295</f>
        <v>1295952000</v>
      </c>
      <c r="O124" s="39">
        <v>46116656</v>
      </c>
      <c r="P124" s="39"/>
      <c r="Q124" s="39"/>
      <c r="R124" s="130"/>
      <c r="S124" s="39"/>
      <c r="T124" s="39"/>
      <c r="U124" s="130"/>
      <c r="V124" s="130"/>
      <c r="W124" s="130"/>
      <c r="X124" s="130"/>
      <c r="Y124" s="39">
        <f>SUM(E124:X124)</f>
        <v>2623286018</v>
      </c>
      <c r="Z124" s="133"/>
      <c r="AA124" s="50"/>
      <c r="AB124" s="50"/>
      <c r="AC124" s="50"/>
      <c r="AD124" s="50"/>
      <c r="AE124" s="148"/>
      <c r="AF124" s="148"/>
      <c r="AG124" s="123">
        <f>SUM(Z124:AF124)</f>
        <v>0</v>
      </c>
      <c r="AH124" s="57">
        <f>+Y124+D124+AG124</f>
        <v>4347751018</v>
      </c>
      <c r="AJ124" s="6">
        <v>4347751018</v>
      </c>
      <c r="AK124" s="37">
        <f t="shared" si="21"/>
        <v>0</v>
      </c>
      <c r="AL124" t="s">
        <v>144</v>
      </c>
      <c r="AM124" s="6">
        <v>4347751018</v>
      </c>
      <c r="AP124" s="135"/>
      <c r="AQ124" s="25"/>
    </row>
    <row r="125" spans="1:43" s="2" customFormat="1" ht="30">
      <c r="A125" s="107" t="s">
        <v>461</v>
      </c>
      <c r="B125" s="119" t="s">
        <v>492</v>
      </c>
      <c r="C125" s="116" t="s">
        <v>493</v>
      </c>
      <c r="D125" s="109">
        <f aca="true" t="shared" si="23" ref="D125:AH125">SUM(D126:D129)</f>
        <v>42238690000</v>
      </c>
      <c r="E125" s="109">
        <f t="shared" si="23"/>
        <v>0</v>
      </c>
      <c r="F125" s="109">
        <f t="shared" si="23"/>
        <v>0</v>
      </c>
      <c r="G125" s="109">
        <f t="shared" si="23"/>
        <v>0</v>
      </c>
      <c r="H125" s="109">
        <f t="shared" si="23"/>
        <v>0</v>
      </c>
      <c r="I125" s="109">
        <f t="shared" si="23"/>
        <v>0</v>
      </c>
      <c r="J125" s="109">
        <f t="shared" si="23"/>
        <v>0</v>
      </c>
      <c r="K125" s="109">
        <f t="shared" si="23"/>
        <v>0</v>
      </c>
      <c r="L125" s="109">
        <f t="shared" si="23"/>
        <v>0</v>
      </c>
      <c r="M125" s="109">
        <f t="shared" si="23"/>
        <v>0</v>
      </c>
      <c r="N125" s="109">
        <f t="shared" si="23"/>
        <v>0</v>
      </c>
      <c r="O125" s="109">
        <f t="shared" si="23"/>
        <v>0</v>
      </c>
      <c r="P125" s="109">
        <f t="shared" si="23"/>
        <v>0</v>
      </c>
      <c r="Q125" s="109">
        <f>SUM(Q126:Q129)</f>
        <v>0</v>
      </c>
      <c r="R125" s="109">
        <f t="shared" si="23"/>
        <v>0</v>
      </c>
      <c r="S125" s="109">
        <f t="shared" si="23"/>
        <v>0</v>
      </c>
      <c r="T125" s="109">
        <f t="shared" si="23"/>
        <v>0</v>
      </c>
      <c r="U125" s="109">
        <f t="shared" si="23"/>
        <v>0</v>
      </c>
      <c r="V125" s="109">
        <f t="shared" si="23"/>
        <v>0</v>
      </c>
      <c r="W125" s="109">
        <f t="shared" si="23"/>
        <v>0</v>
      </c>
      <c r="X125" s="109">
        <f t="shared" si="23"/>
        <v>0</v>
      </c>
      <c r="Y125" s="109">
        <f t="shared" si="23"/>
        <v>0</v>
      </c>
      <c r="Z125" s="109">
        <f t="shared" si="23"/>
        <v>0</v>
      </c>
      <c r="AA125" s="109">
        <f t="shared" si="23"/>
        <v>0</v>
      </c>
      <c r="AB125" s="109">
        <f t="shared" si="23"/>
        <v>0</v>
      </c>
      <c r="AC125" s="109">
        <f t="shared" si="23"/>
        <v>0</v>
      </c>
      <c r="AD125" s="109">
        <f t="shared" si="23"/>
        <v>0</v>
      </c>
      <c r="AE125" s="109">
        <f t="shared" si="23"/>
        <v>0</v>
      </c>
      <c r="AF125" s="109"/>
      <c r="AG125" s="109">
        <f t="shared" si="23"/>
        <v>0</v>
      </c>
      <c r="AH125" s="109">
        <f t="shared" si="23"/>
        <v>42238690000</v>
      </c>
      <c r="AJ125" s="6">
        <v>42238690000</v>
      </c>
      <c r="AK125" s="37">
        <f t="shared" si="21"/>
        <v>0</v>
      </c>
      <c r="AL125" t="s">
        <v>560</v>
      </c>
      <c r="AM125" s="6">
        <v>42238690000</v>
      </c>
      <c r="AP125" s="34"/>
      <c r="AQ125" s="121"/>
    </row>
    <row r="126" spans="1:43" s="134" customFormat="1" ht="15">
      <c r="A126" s="102" t="s">
        <v>462</v>
      </c>
      <c r="B126" s="129" t="s">
        <v>487</v>
      </c>
      <c r="C126" s="130" t="s">
        <v>389</v>
      </c>
      <c r="D126" s="131">
        <v>15496912000</v>
      </c>
      <c r="E126" s="131"/>
      <c r="F126" s="118"/>
      <c r="G126" s="57">
        <v>0</v>
      </c>
      <c r="H126" s="57">
        <v>0</v>
      </c>
      <c r="I126" s="57">
        <v>0</v>
      </c>
      <c r="J126" s="130"/>
      <c r="K126" s="57">
        <v>0</v>
      </c>
      <c r="L126" s="130"/>
      <c r="M126" s="39"/>
      <c r="N126" s="39"/>
      <c r="O126" s="39"/>
      <c r="P126" s="39"/>
      <c r="Q126" s="39"/>
      <c r="R126" s="130"/>
      <c r="S126" s="39"/>
      <c r="T126" s="39"/>
      <c r="U126" s="130"/>
      <c r="V126" s="130"/>
      <c r="W126" s="130"/>
      <c r="X126" s="130"/>
      <c r="Y126" s="39">
        <f>SUM(E126:X126)</f>
        <v>0</v>
      </c>
      <c r="Z126" s="133"/>
      <c r="AA126" s="133"/>
      <c r="AB126" s="133"/>
      <c r="AC126" s="133"/>
      <c r="AD126" s="133"/>
      <c r="AE126" s="132"/>
      <c r="AF126" s="132">
        <f>-600000000+600000000-600000000</f>
        <v>-600000000</v>
      </c>
      <c r="AG126" s="123">
        <f>SUM(Z126:AF126)</f>
        <v>-600000000</v>
      </c>
      <c r="AH126" s="57">
        <f>+Y126+D126+AG126</f>
        <v>14896912000</v>
      </c>
      <c r="AJ126" s="6">
        <v>14896912000</v>
      </c>
      <c r="AK126" s="37">
        <f t="shared" si="21"/>
        <v>0</v>
      </c>
      <c r="AL126" t="s">
        <v>125</v>
      </c>
      <c r="AM126" s="6">
        <v>14896912000</v>
      </c>
      <c r="AP126" s="135"/>
      <c r="AQ126" s="25"/>
    </row>
    <row r="127" spans="1:43" s="134" customFormat="1" ht="15">
      <c r="A127" s="102" t="s">
        <v>462</v>
      </c>
      <c r="B127" s="129" t="s">
        <v>488</v>
      </c>
      <c r="C127" s="130" t="s">
        <v>399</v>
      </c>
      <c r="D127" s="131">
        <v>1316776000</v>
      </c>
      <c r="E127" s="131"/>
      <c r="F127" s="118"/>
      <c r="G127" s="57">
        <v>0</v>
      </c>
      <c r="H127" s="57">
        <v>0</v>
      </c>
      <c r="I127" s="57">
        <v>0</v>
      </c>
      <c r="J127" s="130"/>
      <c r="K127" s="57">
        <v>0</v>
      </c>
      <c r="L127" s="130"/>
      <c r="M127" s="39"/>
      <c r="N127" s="39"/>
      <c r="O127" s="39"/>
      <c r="P127" s="39"/>
      <c r="Q127" s="39"/>
      <c r="R127" s="130"/>
      <c r="S127" s="39"/>
      <c r="T127" s="39"/>
      <c r="U127" s="130"/>
      <c r="V127" s="130"/>
      <c r="W127" s="130"/>
      <c r="X127" s="130"/>
      <c r="Y127" s="39">
        <f>SUM(E127:X127)</f>
        <v>0</v>
      </c>
      <c r="Z127" s="133"/>
      <c r="AA127" s="133"/>
      <c r="AB127" s="133"/>
      <c r="AC127" s="133"/>
      <c r="AD127" s="133"/>
      <c r="AE127" s="132"/>
      <c r="AF127" s="132"/>
      <c r="AG127" s="123">
        <f>SUM(Z127:AF127)</f>
        <v>0</v>
      </c>
      <c r="AH127" s="57">
        <f>+Y127+D127+AG127</f>
        <v>1316776000</v>
      </c>
      <c r="AJ127" s="6">
        <v>1316776000</v>
      </c>
      <c r="AK127" s="37">
        <f t="shared" si="21"/>
        <v>0</v>
      </c>
      <c r="AL127" t="s">
        <v>130</v>
      </c>
      <c r="AM127" s="6">
        <v>1316776000</v>
      </c>
      <c r="AP127" s="135"/>
      <c r="AQ127" s="25"/>
    </row>
    <row r="128" spans="1:43" s="134" customFormat="1" ht="15">
      <c r="A128" s="102" t="s">
        <v>462</v>
      </c>
      <c r="B128" s="129" t="s">
        <v>489</v>
      </c>
      <c r="C128" s="130" t="s">
        <v>409</v>
      </c>
      <c r="D128" s="131">
        <v>20721296000</v>
      </c>
      <c r="E128" s="131"/>
      <c r="F128" s="118"/>
      <c r="G128" s="57">
        <v>0</v>
      </c>
      <c r="H128" s="57">
        <v>0</v>
      </c>
      <c r="I128" s="57">
        <v>0</v>
      </c>
      <c r="J128" s="130"/>
      <c r="K128" s="57">
        <v>0</v>
      </c>
      <c r="L128" s="130"/>
      <c r="M128" s="39"/>
      <c r="N128" s="39"/>
      <c r="O128" s="39"/>
      <c r="P128" s="39"/>
      <c r="Q128" s="39"/>
      <c r="R128" s="130"/>
      <c r="S128" s="39"/>
      <c r="T128" s="39"/>
      <c r="U128" s="130"/>
      <c r="V128" s="130"/>
      <c r="W128" s="130"/>
      <c r="X128" s="130"/>
      <c r="Y128" s="39">
        <f>SUM(E128:X128)</f>
        <v>0</v>
      </c>
      <c r="Z128" s="133"/>
      <c r="AA128" s="133"/>
      <c r="AB128" s="133"/>
      <c r="AC128" s="133"/>
      <c r="AD128" s="133"/>
      <c r="AE128" s="132"/>
      <c r="AF128" s="132">
        <f>600000000-600000000+600000000</f>
        <v>600000000</v>
      </c>
      <c r="AG128" s="123">
        <f>SUM(Z128:AF128)</f>
        <v>600000000</v>
      </c>
      <c r="AH128" s="57">
        <f>+Y128+D128+AG128</f>
        <v>21321296000</v>
      </c>
      <c r="AJ128" s="6">
        <v>21321296000</v>
      </c>
      <c r="AK128" s="37">
        <f t="shared" si="21"/>
        <v>0</v>
      </c>
      <c r="AL128" t="s">
        <v>135</v>
      </c>
      <c r="AM128" s="6">
        <v>21321296000</v>
      </c>
      <c r="AP128" s="135"/>
      <c r="AQ128" s="25"/>
    </row>
    <row r="129" spans="1:43" s="134" customFormat="1" ht="15">
      <c r="A129" s="102" t="s">
        <v>462</v>
      </c>
      <c r="B129" s="129" t="s">
        <v>486</v>
      </c>
      <c r="C129" s="130" t="s">
        <v>425</v>
      </c>
      <c r="D129" s="131">
        <v>4703706000</v>
      </c>
      <c r="E129" s="131"/>
      <c r="F129" s="118"/>
      <c r="G129" s="57">
        <v>0</v>
      </c>
      <c r="H129" s="57">
        <v>0</v>
      </c>
      <c r="I129" s="57">
        <v>0</v>
      </c>
      <c r="J129" s="130"/>
      <c r="K129" s="57">
        <v>0</v>
      </c>
      <c r="L129" s="130"/>
      <c r="M129" s="39"/>
      <c r="N129" s="39"/>
      <c r="O129" s="39"/>
      <c r="P129" s="39"/>
      <c r="Q129" s="39"/>
      <c r="R129" s="130"/>
      <c r="S129" s="39"/>
      <c r="T129" s="39"/>
      <c r="U129" s="130"/>
      <c r="V129" s="130"/>
      <c r="W129" s="130"/>
      <c r="X129" s="130"/>
      <c r="Y129" s="39">
        <f>SUM(E129:X129)</f>
        <v>0</v>
      </c>
      <c r="Z129" s="133"/>
      <c r="AA129" s="133"/>
      <c r="AB129" s="133"/>
      <c r="AC129" s="133"/>
      <c r="AD129" s="133"/>
      <c r="AE129" s="132"/>
      <c r="AF129" s="132"/>
      <c r="AG129" s="123">
        <f>SUM(Z129:AF129)</f>
        <v>0</v>
      </c>
      <c r="AH129" s="57">
        <f>+Y129+D129+AG129</f>
        <v>4703706000</v>
      </c>
      <c r="AJ129" s="6">
        <v>4703706000</v>
      </c>
      <c r="AK129" s="37">
        <f t="shared" si="21"/>
        <v>0</v>
      </c>
      <c r="AL129" t="s">
        <v>144</v>
      </c>
      <c r="AM129" s="6">
        <v>4703706000</v>
      </c>
      <c r="AP129" s="135"/>
      <c r="AQ129" s="25"/>
    </row>
    <row r="130" spans="1:43" s="2" customFormat="1" ht="30">
      <c r="A130" s="107" t="s">
        <v>461</v>
      </c>
      <c r="B130" s="119" t="s">
        <v>494</v>
      </c>
      <c r="C130" s="116" t="s">
        <v>495</v>
      </c>
      <c r="D130" s="109">
        <f aca="true" t="shared" si="24" ref="D130:AH130">SUM(D131:D137)</f>
        <v>485185936000</v>
      </c>
      <c r="E130" s="109">
        <f t="shared" si="24"/>
        <v>0</v>
      </c>
      <c r="F130" s="109">
        <f t="shared" si="24"/>
        <v>0</v>
      </c>
      <c r="G130" s="109">
        <f t="shared" si="24"/>
        <v>0</v>
      </c>
      <c r="H130" s="109">
        <f t="shared" si="24"/>
        <v>0</v>
      </c>
      <c r="I130" s="109">
        <f t="shared" si="24"/>
        <v>0</v>
      </c>
      <c r="J130" s="109">
        <f t="shared" si="24"/>
        <v>0</v>
      </c>
      <c r="K130" s="109">
        <f t="shared" si="24"/>
        <v>0</v>
      </c>
      <c r="L130" s="109">
        <f t="shared" si="24"/>
        <v>0</v>
      </c>
      <c r="M130" s="109">
        <f t="shared" si="24"/>
        <v>0</v>
      </c>
      <c r="N130" s="109">
        <f t="shared" si="24"/>
        <v>0</v>
      </c>
      <c r="O130" s="109">
        <f t="shared" si="24"/>
        <v>0</v>
      </c>
      <c r="P130" s="109">
        <f t="shared" si="24"/>
        <v>0</v>
      </c>
      <c r="Q130" s="109">
        <f>SUM(Q131:Q137)</f>
        <v>-4149534627</v>
      </c>
      <c r="R130" s="109">
        <f t="shared" si="24"/>
        <v>0</v>
      </c>
      <c r="S130" s="109">
        <f t="shared" si="24"/>
        <v>0</v>
      </c>
      <c r="T130" s="109">
        <f t="shared" si="24"/>
        <v>0</v>
      </c>
      <c r="U130" s="109">
        <f t="shared" si="24"/>
        <v>0</v>
      </c>
      <c r="V130" s="109">
        <f t="shared" si="24"/>
        <v>0</v>
      </c>
      <c r="W130" s="109">
        <f t="shared" si="24"/>
        <v>0</v>
      </c>
      <c r="X130" s="109">
        <f t="shared" si="24"/>
        <v>0</v>
      </c>
      <c r="Y130" s="109">
        <f t="shared" si="24"/>
        <v>-4149534627</v>
      </c>
      <c r="Z130" s="109">
        <f t="shared" si="24"/>
        <v>0</v>
      </c>
      <c r="AA130" s="109">
        <f t="shared" si="24"/>
        <v>0</v>
      </c>
      <c r="AB130" s="109">
        <f t="shared" si="24"/>
        <v>0</v>
      </c>
      <c r="AC130" s="109">
        <f t="shared" si="24"/>
        <v>0</v>
      </c>
      <c r="AD130" s="109">
        <f t="shared" si="24"/>
        <v>0</v>
      </c>
      <c r="AE130" s="109">
        <f t="shared" si="24"/>
        <v>4149534627</v>
      </c>
      <c r="AF130" s="109">
        <f t="shared" si="24"/>
        <v>-4149534627</v>
      </c>
      <c r="AG130" s="109">
        <f>SUM(AG131:AG137)</f>
        <v>0</v>
      </c>
      <c r="AH130" s="109">
        <f t="shared" si="24"/>
        <v>481036401373</v>
      </c>
      <c r="AJ130" s="6">
        <v>481036401373</v>
      </c>
      <c r="AK130" s="37">
        <f t="shared" si="21"/>
        <v>0</v>
      </c>
      <c r="AL130" t="s">
        <v>561</v>
      </c>
      <c r="AM130" s="6">
        <v>481036401373</v>
      </c>
      <c r="AP130" s="34"/>
      <c r="AQ130" s="121"/>
    </row>
    <row r="131" spans="1:43" s="134" customFormat="1" ht="15">
      <c r="A131" s="102" t="s">
        <v>462</v>
      </c>
      <c r="B131" s="129" t="s">
        <v>496</v>
      </c>
      <c r="C131" s="130" t="s">
        <v>386</v>
      </c>
      <c r="D131" s="131">
        <v>328387499000</v>
      </c>
      <c r="E131" s="131"/>
      <c r="F131" s="118"/>
      <c r="G131" s="57">
        <v>0</v>
      </c>
      <c r="H131" s="57">
        <v>0</v>
      </c>
      <c r="I131" s="57">
        <v>0</v>
      </c>
      <c r="J131" s="130"/>
      <c r="K131" s="57">
        <v>0</v>
      </c>
      <c r="L131" s="130"/>
      <c r="M131" s="39"/>
      <c r="N131" s="39"/>
      <c r="O131" s="39"/>
      <c r="P131" s="39"/>
      <c r="Q131" s="39">
        <v>-800</v>
      </c>
      <c r="R131" s="130"/>
      <c r="S131" s="39"/>
      <c r="T131" s="39"/>
      <c r="U131" s="130"/>
      <c r="V131" s="130"/>
      <c r="W131" s="130"/>
      <c r="X131" s="130"/>
      <c r="Y131" s="39">
        <f aca="true" t="shared" si="25" ref="Y131:Y137">SUM(E131:X131)</f>
        <v>-800</v>
      </c>
      <c r="Z131" s="133"/>
      <c r="AA131" s="132">
        <v>-200000000</v>
      </c>
      <c r="AB131" s="131">
        <v>5829114969</v>
      </c>
      <c r="AC131" s="131"/>
      <c r="AD131" s="131"/>
      <c r="AE131" s="131">
        <v>-3199794720</v>
      </c>
      <c r="AF131" s="111">
        <v>253683367</v>
      </c>
      <c r="AG131" s="123">
        <f aca="true" t="shared" si="26" ref="AG131:AG137">SUM(Z131:AF131)</f>
        <v>2683003616</v>
      </c>
      <c r="AH131" s="57">
        <f aca="true" t="shared" si="27" ref="AH131:AH137">+Y131+D131+AG131</f>
        <v>331070501816</v>
      </c>
      <c r="AJ131" s="6">
        <v>331070501816</v>
      </c>
      <c r="AK131" s="37">
        <f t="shared" si="21"/>
        <v>0</v>
      </c>
      <c r="AL131" t="s">
        <v>123</v>
      </c>
      <c r="AM131" s="6">
        <v>331070501816</v>
      </c>
      <c r="AP131" s="135"/>
      <c r="AQ131" s="25"/>
    </row>
    <row r="132" spans="1:43" s="134" customFormat="1" ht="15">
      <c r="A132" s="102" t="s">
        <v>462</v>
      </c>
      <c r="B132" s="129" t="s">
        <v>497</v>
      </c>
      <c r="C132" s="130" t="s">
        <v>172</v>
      </c>
      <c r="D132" s="131">
        <v>2757193000</v>
      </c>
      <c r="E132" s="131"/>
      <c r="F132" s="118"/>
      <c r="G132" s="57">
        <v>0</v>
      </c>
      <c r="H132" s="57">
        <v>0</v>
      </c>
      <c r="I132" s="57">
        <v>0</v>
      </c>
      <c r="J132" s="130"/>
      <c r="K132" s="57">
        <v>0</v>
      </c>
      <c r="L132" s="130"/>
      <c r="M132" s="39"/>
      <c r="N132" s="39"/>
      <c r="O132" s="39"/>
      <c r="P132" s="39"/>
      <c r="Q132" s="39"/>
      <c r="R132" s="130"/>
      <c r="S132" s="39"/>
      <c r="T132" s="39"/>
      <c r="U132" s="130"/>
      <c r="V132" s="130"/>
      <c r="W132" s="130"/>
      <c r="X132" s="130"/>
      <c r="Y132" s="39">
        <f t="shared" si="25"/>
        <v>0</v>
      </c>
      <c r="Z132" s="133"/>
      <c r="AA132" s="133"/>
      <c r="AB132" s="131">
        <v>109934800</v>
      </c>
      <c r="AC132" s="131"/>
      <c r="AD132" s="131"/>
      <c r="AE132" s="131"/>
      <c r="AF132" s="131"/>
      <c r="AG132" s="123">
        <f t="shared" si="26"/>
        <v>109934800</v>
      </c>
      <c r="AH132" s="57">
        <f t="shared" si="27"/>
        <v>2867127800</v>
      </c>
      <c r="AJ132" s="6">
        <v>2867127800</v>
      </c>
      <c r="AK132" s="37">
        <f t="shared" si="21"/>
        <v>0</v>
      </c>
      <c r="AL132" t="s">
        <v>124</v>
      </c>
      <c r="AM132" s="6">
        <v>2867127800</v>
      </c>
      <c r="AP132" s="135"/>
      <c r="AQ132" s="25"/>
    </row>
    <row r="133" spans="1:43" s="134" customFormat="1" ht="15">
      <c r="A133" s="102" t="s">
        <v>462</v>
      </c>
      <c r="B133" s="129" t="s">
        <v>498</v>
      </c>
      <c r="C133" s="130" t="s">
        <v>391</v>
      </c>
      <c r="D133" s="131">
        <v>146678760000</v>
      </c>
      <c r="E133" s="131"/>
      <c r="F133" s="118"/>
      <c r="G133" s="57">
        <v>0</v>
      </c>
      <c r="H133" s="57">
        <v>0</v>
      </c>
      <c r="I133" s="57">
        <v>0</v>
      </c>
      <c r="J133" s="130"/>
      <c r="K133" s="57">
        <v>0</v>
      </c>
      <c r="L133" s="130"/>
      <c r="M133" s="39"/>
      <c r="N133" s="39"/>
      <c r="O133" s="39"/>
      <c r="P133" s="39"/>
      <c r="Q133" s="39">
        <v>-3749533827</v>
      </c>
      <c r="R133" s="130"/>
      <c r="S133" s="39"/>
      <c r="T133" s="39"/>
      <c r="U133" s="130"/>
      <c r="V133" s="130"/>
      <c r="W133" s="130"/>
      <c r="X133" s="130"/>
      <c r="Y133" s="39">
        <f t="shared" si="25"/>
        <v>-3749533827</v>
      </c>
      <c r="Z133" s="133"/>
      <c r="AA133" s="133"/>
      <c r="AB133" s="131">
        <v>-10200994942</v>
      </c>
      <c r="AC133" s="131"/>
      <c r="AD133" s="131"/>
      <c r="AE133" s="131">
        <v>6949329347</v>
      </c>
      <c r="AF133" s="111">
        <v>-3749533827</v>
      </c>
      <c r="AG133" s="123">
        <f t="shared" si="26"/>
        <v>-7001199422</v>
      </c>
      <c r="AH133" s="57">
        <f t="shared" si="27"/>
        <v>135928026751</v>
      </c>
      <c r="AJ133" s="6">
        <v>135928026751</v>
      </c>
      <c r="AK133" s="37">
        <f t="shared" si="21"/>
        <v>0</v>
      </c>
      <c r="AL133" t="s">
        <v>126</v>
      </c>
      <c r="AM133" s="6">
        <v>135928026751</v>
      </c>
      <c r="AP133" s="135"/>
      <c r="AQ133" s="25"/>
    </row>
    <row r="134" spans="1:43" s="134" customFormat="1" ht="15">
      <c r="A134" s="102" t="s">
        <v>462</v>
      </c>
      <c r="B134" s="129" t="s">
        <v>499</v>
      </c>
      <c r="C134" s="130" t="s">
        <v>393</v>
      </c>
      <c r="D134" s="131">
        <v>0</v>
      </c>
      <c r="E134" s="131"/>
      <c r="F134" s="118"/>
      <c r="G134" s="57">
        <v>0</v>
      </c>
      <c r="H134" s="57">
        <v>0</v>
      </c>
      <c r="I134" s="57">
        <v>0</v>
      </c>
      <c r="J134" s="130"/>
      <c r="K134" s="57">
        <v>0</v>
      </c>
      <c r="L134" s="130"/>
      <c r="M134" s="39"/>
      <c r="N134" s="39"/>
      <c r="O134" s="39"/>
      <c r="P134" s="39"/>
      <c r="Q134" s="39"/>
      <c r="R134" s="130"/>
      <c r="S134" s="39"/>
      <c r="T134" s="39"/>
      <c r="U134" s="130"/>
      <c r="V134" s="130"/>
      <c r="W134" s="130"/>
      <c r="X134" s="130"/>
      <c r="Y134" s="39">
        <f t="shared" si="25"/>
        <v>0</v>
      </c>
      <c r="Z134" s="133"/>
      <c r="AA134" s="132">
        <v>200000000</v>
      </c>
      <c r="AB134" s="136"/>
      <c r="AC134" s="136"/>
      <c r="AD134" s="136"/>
      <c r="AE134" s="111"/>
      <c r="AF134" s="111">
        <v>0</v>
      </c>
      <c r="AG134" s="123">
        <f t="shared" si="26"/>
        <v>200000000</v>
      </c>
      <c r="AH134" s="57">
        <f t="shared" si="27"/>
        <v>200000000</v>
      </c>
      <c r="AJ134" s="6">
        <v>200000000</v>
      </c>
      <c r="AK134" s="37">
        <f t="shared" si="21"/>
        <v>0</v>
      </c>
      <c r="AL134" t="s">
        <v>127</v>
      </c>
      <c r="AM134" s="6">
        <v>200000000</v>
      </c>
      <c r="AP134" s="135"/>
      <c r="AQ134" s="25"/>
    </row>
    <row r="135" spans="1:43" s="134" customFormat="1" ht="15">
      <c r="A135" s="102" t="s">
        <v>462</v>
      </c>
      <c r="B135" s="129" t="s">
        <v>500</v>
      </c>
      <c r="C135" s="130" t="s">
        <v>397</v>
      </c>
      <c r="D135" s="131">
        <v>2778286000</v>
      </c>
      <c r="E135" s="131"/>
      <c r="F135" s="118"/>
      <c r="G135" s="57">
        <v>0</v>
      </c>
      <c r="H135" s="57">
        <v>0</v>
      </c>
      <c r="I135" s="57">
        <v>0</v>
      </c>
      <c r="J135" s="130"/>
      <c r="K135" s="57">
        <v>0</v>
      </c>
      <c r="L135" s="130"/>
      <c r="M135" s="39"/>
      <c r="N135" s="39"/>
      <c r="O135" s="39"/>
      <c r="P135" s="39"/>
      <c r="Q135" s="39">
        <v>-400000000</v>
      </c>
      <c r="R135" s="130"/>
      <c r="S135" s="39"/>
      <c r="T135" s="39"/>
      <c r="U135" s="130"/>
      <c r="V135" s="130"/>
      <c r="W135" s="130"/>
      <c r="X135" s="130"/>
      <c r="Y135" s="39">
        <f t="shared" si="25"/>
        <v>-400000000</v>
      </c>
      <c r="Z135" s="133"/>
      <c r="AA135" s="133"/>
      <c r="AB135" s="131">
        <v>-637500000</v>
      </c>
      <c r="AC135" s="131"/>
      <c r="AD135" s="131"/>
      <c r="AE135" s="131">
        <v>400000000</v>
      </c>
      <c r="AF135" s="111">
        <v>-400000000</v>
      </c>
      <c r="AG135" s="123">
        <f t="shared" si="26"/>
        <v>-637500000</v>
      </c>
      <c r="AH135" s="57">
        <f t="shared" si="27"/>
        <v>1740786000</v>
      </c>
      <c r="AJ135" s="6">
        <v>1740786000</v>
      </c>
      <c r="AK135" s="37">
        <f t="shared" si="21"/>
        <v>0</v>
      </c>
      <c r="AL135" t="s">
        <v>129</v>
      </c>
      <c r="AM135" s="6">
        <v>1740786000</v>
      </c>
      <c r="AP135" s="135"/>
      <c r="AQ135" s="25"/>
    </row>
    <row r="136" spans="1:43" s="134" customFormat="1" ht="15">
      <c r="A136" s="102" t="s">
        <v>462</v>
      </c>
      <c r="B136" s="129" t="s">
        <v>501</v>
      </c>
      <c r="C136" s="130" t="s">
        <v>413</v>
      </c>
      <c r="D136" s="131">
        <v>1910624000</v>
      </c>
      <c r="E136" s="131"/>
      <c r="F136" s="118"/>
      <c r="G136" s="57">
        <v>0</v>
      </c>
      <c r="H136" s="57">
        <v>0</v>
      </c>
      <c r="I136" s="57">
        <v>0</v>
      </c>
      <c r="J136" s="130"/>
      <c r="K136" s="57">
        <v>0</v>
      </c>
      <c r="L136" s="130"/>
      <c r="M136" s="39"/>
      <c r="N136" s="39"/>
      <c r="O136" s="39"/>
      <c r="P136" s="39"/>
      <c r="Q136" s="39"/>
      <c r="R136" s="130"/>
      <c r="S136" s="39"/>
      <c r="T136" s="39"/>
      <c r="U136" s="130"/>
      <c r="V136" s="130"/>
      <c r="W136" s="130"/>
      <c r="X136" s="130"/>
      <c r="Y136" s="39">
        <f t="shared" si="25"/>
        <v>0</v>
      </c>
      <c r="Z136" s="57">
        <v>0</v>
      </c>
      <c r="AA136" s="133"/>
      <c r="AB136" s="131">
        <v>4899445173</v>
      </c>
      <c r="AC136" s="131"/>
      <c r="AD136" s="131"/>
      <c r="AE136" s="131"/>
      <c r="AF136" s="111">
        <v>-253684167</v>
      </c>
      <c r="AG136" s="123">
        <f t="shared" si="26"/>
        <v>4645761006</v>
      </c>
      <c r="AH136" s="57">
        <f t="shared" si="27"/>
        <v>6556385006</v>
      </c>
      <c r="AJ136" s="6">
        <v>6556385006</v>
      </c>
      <c r="AK136" s="37">
        <f t="shared" si="21"/>
        <v>0</v>
      </c>
      <c r="AL136" t="s">
        <v>137</v>
      </c>
      <c r="AM136" s="6">
        <v>6556385006</v>
      </c>
      <c r="AP136" s="135"/>
      <c r="AQ136" s="25"/>
    </row>
    <row r="137" spans="1:43" s="134" customFormat="1" ht="15">
      <c r="A137" s="102" t="s">
        <v>462</v>
      </c>
      <c r="B137" s="129" t="s">
        <v>486</v>
      </c>
      <c r="C137" s="130" t="s">
        <v>425</v>
      </c>
      <c r="D137" s="131">
        <v>2673574000</v>
      </c>
      <c r="E137" s="131"/>
      <c r="F137" s="118"/>
      <c r="G137" s="57">
        <v>0</v>
      </c>
      <c r="H137" s="57">
        <v>0</v>
      </c>
      <c r="I137" s="57">
        <v>0</v>
      </c>
      <c r="J137" s="130"/>
      <c r="K137" s="57">
        <v>0</v>
      </c>
      <c r="L137" s="130"/>
      <c r="M137" s="39"/>
      <c r="N137" s="39"/>
      <c r="O137" s="39"/>
      <c r="P137" s="39"/>
      <c r="Q137" s="39"/>
      <c r="R137" s="130"/>
      <c r="S137" s="39"/>
      <c r="T137" s="39"/>
      <c r="U137" s="130"/>
      <c r="V137" s="130"/>
      <c r="W137" s="130"/>
      <c r="X137" s="130"/>
      <c r="Y137" s="39">
        <f t="shared" si="25"/>
        <v>0</v>
      </c>
      <c r="Z137" s="133"/>
      <c r="AA137" s="133"/>
      <c r="AB137" s="133"/>
      <c r="AC137" s="133"/>
      <c r="AD137" s="133"/>
      <c r="AE137" s="132"/>
      <c r="AF137" s="111"/>
      <c r="AG137" s="123">
        <f t="shared" si="26"/>
        <v>0</v>
      </c>
      <c r="AH137" s="57">
        <f t="shared" si="27"/>
        <v>2673574000</v>
      </c>
      <c r="AJ137" s="6">
        <v>2673574000</v>
      </c>
      <c r="AK137" s="37">
        <f t="shared" si="21"/>
        <v>0</v>
      </c>
      <c r="AL137" t="s">
        <v>144</v>
      </c>
      <c r="AM137" s="6">
        <v>2673574000</v>
      </c>
      <c r="AP137" s="135"/>
      <c r="AQ137" s="25"/>
    </row>
    <row r="138" spans="1:43" s="2" customFormat="1" ht="30">
      <c r="A138" s="107" t="s">
        <v>461</v>
      </c>
      <c r="B138" s="119" t="s">
        <v>502</v>
      </c>
      <c r="C138" s="116" t="s">
        <v>503</v>
      </c>
      <c r="D138" s="109">
        <f aca="true" t="shared" si="28" ref="D138:AH138">SUM(D139:D142)</f>
        <v>1983314610000</v>
      </c>
      <c r="E138" s="109">
        <f t="shared" si="28"/>
        <v>0</v>
      </c>
      <c r="F138" s="109">
        <f t="shared" si="28"/>
        <v>0</v>
      </c>
      <c r="G138" s="109">
        <f t="shared" si="28"/>
        <v>0</v>
      </c>
      <c r="H138" s="109">
        <f t="shared" si="28"/>
        <v>0</v>
      </c>
      <c r="I138" s="109">
        <f t="shared" si="28"/>
        <v>0</v>
      </c>
      <c r="J138" s="109">
        <f t="shared" si="28"/>
        <v>-1281217362</v>
      </c>
      <c r="K138" s="109">
        <f t="shared" si="28"/>
        <v>0</v>
      </c>
      <c r="L138" s="109">
        <f t="shared" si="28"/>
        <v>0</v>
      </c>
      <c r="M138" s="109">
        <f t="shared" si="28"/>
        <v>0</v>
      </c>
      <c r="N138" s="109">
        <f t="shared" si="28"/>
        <v>29400000000</v>
      </c>
      <c r="O138" s="109">
        <f t="shared" si="28"/>
        <v>0</v>
      </c>
      <c r="P138" s="109">
        <f t="shared" si="28"/>
        <v>0</v>
      </c>
      <c r="Q138" s="109">
        <f>SUM(Q139:Q142)</f>
        <v>0</v>
      </c>
      <c r="R138" s="109">
        <f t="shared" si="28"/>
        <v>-48508744</v>
      </c>
      <c r="S138" s="109">
        <f t="shared" si="28"/>
        <v>0</v>
      </c>
      <c r="T138" s="109">
        <f t="shared" si="28"/>
        <v>0</v>
      </c>
      <c r="U138" s="109">
        <f t="shared" si="28"/>
        <v>0</v>
      </c>
      <c r="V138" s="109">
        <f t="shared" si="28"/>
        <v>0</v>
      </c>
      <c r="W138" s="109">
        <f t="shared" si="28"/>
        <v>0</v>
      </c>
      <c r="X138" s="109">
        <f t="shared" si="28"/>
        <v>0</v>
      </c>
      <c r="Y138" s="109">
        <f t="shared" si="28"/>
        <v>28070273894</v>
      </c>
      <c r="Z138" s="109">
        <f t="shared" si="28"/>
        <v>0</v>
      </c>
      <c r="AA138" s="109">
        <f t="shared" si="28"/>
        <v>0</v>
      </c>
      <c r="AB138" s="109">
        <f t="shared" si="28"/>
        <v>0</v>
      </c>
      <c r="AC138" s="109">
        <f t="shared" si="28"/>
        <v>0</v>
      </c>
      <c r="AD138" s="109">
        <f t="shared" si="28"/>
        <v>0</v>
      </c>
      <c r="AE138" s="109">
        <f t="shared" si="28"/>
        <v>0</v>
      </c>
      <c r="AF138" s="109"/>
      <c r="AG138" s="109">
        <f>SUM(AG139:AG142)</f>
        <v>0</v>
      </c>
      <c r="AH138" s="109">
        <f t="shared" si="28"/>
        <v>2011384883894</v>
      </c>
      <c r="AJ138" s="6">
        <v>2011384883894</v>
      </c>
      <c r="AK138" s="37">
        <f t="shared" si="21"/>
        <v>0</v>
      </c>
      <c r="AL138" t="s">
        <v>562</v>
      </c>
      <c r="AM138" s="6">
        <v>2011384883894</v>
      </c>
      <c r="AP138" s="34"/>
      <c r="AQ138" s="121"/>
    </row>
    <row r="139" spans="1:43" s="134" customFormat="1" ht="15">
      <c r="A139" s="102" t="s">
        <v>462</v>
      </c>
      <c r="B139" s="129" t="s">
        <v>504</v>
      </c>
      <c r="C139" s="130" t="s">
        <v>407</v>
      </c>
      <c r="D139" s="131">
        <v>7419008000</v>
      </c>
      <c r="E139" s="131"/>
      <c r="F139" s="118"/>
      <c r="G139" s="57">
        <v>0</v>
      </c>
      <c r="H139" s="57">
        <v>0</v>
      </c>
      <c r="I139" s="57">
        <v>0</v>
      </c>
      <c r="J139" s="130"/>
      <c r="K139" s="57">
        <v>0</v>
      </c>
      <c r="L139" s="130"/>
      <c r="M139" s="39"/>
      <c r="N139" s="39"/>
      <c r="O139" s="39"/>
      <c r="P139" s="39"/>
      <c r="Q139" s="39"/>
      <c r="R139" s="130"/>
      <c r="S139" s="39"/>
      <c r="T139" s="39"/>
      <c r="U139" s="130"/>
      <c r="V139" s="130"/>
      <c r="W139" s="130"/>
      <c r="X139" s="130"/>
      <c r="Y139" s="39">
        <f>SUM(E139:X139)</f>
        <v>0</v>
      </c>
      <c r="Z139" s="133"/>
      <c r="AA139" s="133"/>
      <c r="AB139" s="133"/>
      <c r="AC139" s="133"/>
      <c r="AD139" s="133"/>
      <c r="AE139" s="132">
        <v>-7419008000</v>
      </c>
      <c r="AF139" s="132"/>
      <c r="AG139" s="123">
        <f>SUM(Z139:AF139)</f>
        <v>-7419008000</v>
      </c>
      <c r="AH139" s="57">
        <f>+Y139+D139+AG139</f>
        <v>0</v>
      </c>
      <c r="AJ139" s="6">
        <v>0</v>
      </c>
      <c r="AK139" s="37">
        <f t="shared" si="21"/>
        <v>0</v>
      </c>
      <c r="AL139" t="s">
        <v>134</v>
      </c>
      <c r="AM139" s="6">
        <v>0</v>
      </c>
      <c r="AP139" s="135"/>
      <c r="AQ139" s="25"/>
    </row>
    <row r="140" spans="1:43" s="134" customFormat="1" ht="15">
      <c r="A140" s="102" t="s">
        <v>462</v>
      </c>
      <c r="B140" s="129" t="s">
        <v>486</v>
      </c>
      <c r="C140" s="130" t="s">
        <v>425</v>
      </c>
      <c r="D140" s="131">
        <v>1968476594000</v>
      </c>
      <c r="E140" s="131"/>
      <c r="F140" s="118"/>
      <c r="G140" s="57">
        <v>0</v>
      </c>
      <c r="H140" s="57">
        <v>0</v>
      </c>
      <c r="I140" s="57">
        <v>0</v>
      </c>
      <c r="J140" s="131">
        <v>-1281217362</v>
      </c>
      <c r="K140" s="57">
        <v>0</v>
      </c>
      <c r="L140" s="130"/>
      <c r="M140" s="39"/>
      <c r="N140" s="39">
        <v>29400000000</v>
      </c>
      <c r="O140" s="39"/>
      <c r="P140" s="39"/>
      <c r="Q140" s="39"/>
      <c r="R140" s="100">
        <v>-48508744</v>
      </c>
      <c r="S140" s="39"/>
      <c r="T140" s="39"/>
      <c r="U140" s="130"/>
      <c r="V140" s="130"/>
      <c r="W140" s="130"/>
      <c r="X140" s="130"/>
      <c r="Y140" s="39">
        <f>SUM(E140:X140)</f>
        <v>28070273894</v>
      </c>
      <c r="Z140" s="133"/>
      <c r="AA140" s="133"/>
      <c r="AB140" s="133"/>
      <c r="AC140" s="132"/>
      <c r="AD140" s="132"/>
      <c r="AE140" s="132">
        <f>176146252+7419008000</f>
        <v>7595154252</v>
      </c>
      <c r="AF140" s="132"/>
      <c r="AG140" s="123">
        <f>SUM(Z140:AF140)</f>
        <v>7595154252</v>
      </c>
      <c r="AH140" s="57">
        <f>+Y140+D140+AG140</f>
        <v>2004142022146</v>
      </c>
      <c r="AJ140" s="6">
        <v>2004142022146</v>
      </c>
      <c r="AK140" s="37">
        <f t="shared" si="21"/>
        <v>0</v>
      </c>
      <c r="AL140" t="s">
        <v>144</v>
      </c>
      <c r="AM140" s="6">
        <v>2004142022146</v>
      </c>
      <c r="AP140" s="135"/>
      <c r="AQ140" s="25"/>
    </row>
    <row r="141" spans="1:43" s="134" customFormat="1" ht="15">
      <c r="A141" s="102" t="s">
        <v>462</v>
      </c>
      <c r="B141" s="129" t="s">
        <v>505</v>
      </c>
      <c r="C141" s="130" t="s">
        <v>430</v>
      </c>
      <c r="D141" s="131">
        <v>7419008000</v>
      </c>
      <c r="E141" s="131"/>
      <c r="F141" s="118"/>
      <c r="G141" s="57">
        <v>0</v>
      </c>
      <c r="H141" s="57">
        <v>0</v>
      </c>
      <c r="I141" s="57">
        <v>0</v>
      </c>
      <c r="J141" s="130"/>
      <c r="K141" s="57">
        <v>0</v>
      </c>
      <c r="L141" s="130"/>
      <c r="M141" s="39"/>
      <c r="N141" s="39"/>
      <c r="O141" s="39"/>
      <c r="P141" s="39"/>
      <c r="Q141" s="39"/>
      <c r="R141" s="130"/>
      <c r="S141" s="39"/>
      <c r="T141" s="39"/>
      <c r="U141" s="130"/>
      <c r="V141" s="130"/>
      <c r="W141" s="130"/>
      <c r="X141" s="130"/>
      <c r="Y141" s="39">
        <f>SUM(E141:X141)</f>
        <v>0</v>
      </c>
      <c r="Z141" s="57">
        <v>0</v>
      </c>
      <c r="AA141" s="57"/>
      <c r="AB141" s="132">
        <v>-7419008000</v>
      </c>
      <c r="AC141" s="132"/>
      <c r="AD141" s="132"/>
      <c r="AE141" s="132"/>
      <c r="AF141" s="132"/>
      <c r="AG141" s="123">
        <f>SUM(Z141:AF141)</f>
        <v>-7419008000</v>
      </c>
      <c r="AH141" s="57">
        <f>+Y141+D141+AG141</f>
        <v>0</v>
      </c>
      <c r="AJ141" s="6">
        <v>0</v>
      </c>
      <c r="AK141" s="37">
        <f t="shared" si="21"/>
        <v>0</v>
      </c>
      <c r="AL141" t="s">
        <v>147</v>
      </c>
      <c r="AM141" s="6">
        <v>0</v>
      </c>
      <c r="AP141" s="135"/>
      <c r="AQ141" s="25"/>
    </row>
    <row r="142" spans="1:43" s="134" customFormat="1" ht="15">
      <c r="A142" s="102" t="s">
        <v>462</v>
      </c>
      <c r="B142" s="129" t="s">
        <v>506</v>
      </c>
      <c r="C142" s="130" t="s">
        <v>507</v>
      </c>
      <c r="D142" s="131">
        <v>0</v>
      </c>
      <c r="E142" s="131"/>
      <c r="F142" s="118"/>
      <c r="G142" s="57">
        <v>0</v>
      </c>
      <c r="H142" s="57">
        <v>0</v>
      </c>
      <c r="I142" s="57">
        <v>0</v>
      </c>
      <c r="J142" s="130"/>
      <c r="K142" s="57">
        <v>0</v>
      </c>
      <c r="L142" s="130"/>
      <c r="M142" s="39"/>
      <c r="N142" s="39"/>
      <c r="O142" s="39"/>
      <c r="P142" s="39"/>
      <c r="Q142" s="39"/>
      <c r="R142" s="130"/>
      <c r="S142" s="39"/>
      <c r="T142" s="39"/>
      <c r="U142" s="130"/>
      <c r="V142" s="130"/>
      <c r="W142" s="130"/>
      <c r="X142" s="130"/>
      <c r="Y142" s="39">
        <f>SUM(E142:X142)</f>
        <v>0</v>
      </c>
      <c r="Z142" s="133"/>
      <c r="AA142" s="133"/>
      <c r="AB142" s="132">
        <v>7419008000</v>
      </c>
      <c r="AC142" s="132"/>
      <c r="AD142" s="132"/>
      <c r="AE142" s="132">
        <v>-176146252</v>
      </c>
      <c r="AF142" s="132"/>
      <c r="AG142" s="123">
        <f>SUM(Z142:AF142)</f>
        <v>7242861748</v>
      </c>
      <c r="AH142" s="57">
        <f>+Y142+D142+AG142</f>
        <v>7242861748</v>
      </c>
      <c r="AJ142" s="6">
        <v>7242861748</v>
      </c>
      <c r="AK142" s="37">
        <f t="shared" si="21"/>
        <v>0</v>
      </c>
      <c r="AL142" t="s">
        <v>163</v>
      </c>
      <c r="AM142" s="6">
        <v>7242861748</v>
      </c>
      <c r="AP142" s="135"/>
      <c r="AQ142" s="25"/>
    </row>
    <row r="143" spans="1:43" s="2" customFormat="1" ht="30">
      <c r="A143" s="107" t="s">
        <v>461</v>
      </c>
      <c r="B143" s="119" t="s">
        <v>508</v>
      </c>
      <c r="C143" s="116" t="s">
        <v>509</v>
      </c>
      <c r="D143" s="109">
        <f>SUM(D144:D145)</f>
        <v>72129791000</v>
      </c>
      <c r="E143" s="109">
        <f>SUM(E144:E145)</f>
        <v>0</v>
      </c>
      <c r="F143" s="109">
        <f>SUM(F144:F145)</f>
        <v>0</v>
      </c>
      <c r="G143" s="113">
        <v>0</v>
      </c>
      <c r="H143" s="113">
        <v>0</v>
      </c>
      <c r="I143" s="113">
        <v>0</v>
      </c>
      <c r="J143" s="116"/>
      <c r="K143" s="113">
        <v>0</v>
      </c>
      <c r="L143" s="116"/>
      <c r="M143" s="116"/>
      <c r="N143" s="122">
        <f aca="true" t="shared" si="29" ref="N143:X143">+N144+N145</f>
        <v>0</v>
      </c>
      <c r="O143" s="122">
        <f t="shared" si="29"/>
        <v>-14087750188</v>
      </c>
      <c r="P143" s="122">
        <f t="shared" si="29"/>
        <v>0</v>
      </c>
      <c r="Q143" s="122">
        <f>+Q144+Q145</f>
        <v>0</v>
      </c>
      <c r="R143" s="122">
        <f t="shared" si="29"/>
        <v>0</v>
      </c>
      <c r="S143" s="122">
        <f t="shared" si="29"/>
        <v>0</v>
      </c>
      <c r="T143" s="122">
        <f t="shared" si="29"/>
        <v>0</v>
      </c>
      <c r="U143" s="122">
        <f t="shared" si="29"/>
        <v>0</v>
      </c>
      <c r="V143" s="122">
        <f t="shared" si="29"/>
        <v>0</v>
      </c>
      <c r="W143" s="122">
        <f t="shared" si="29"/>
        <v>0</v>
      </c>
      <c r="X143" s="122">
        <f t="shared" si="29"/>
        <v>0</v>
      </c>
      <c r="Y143" s="122">
        <f>SUM(F143:X143)</f>
        <v>-14087750188</v>
      </c>
      <c r="Z143" s="122">
        <f aca="true" t="shared" si="30" ref="Z143:AE143">SUM(Z145)</f>
        <v>0</v>
      </c>
      <c r="AA143" s="122">
        <f t="shared" si="30"/>
        <v>0</v>
      </c>
      <c r="AB143" s="122">
        <f t="shared" si="30"/>
        <v>0</v>
      </c>
      <c r="AC143" s="122">
        <f t="shared" si="30"/>
        <v>0</v>
      </c>
      <c r="AD143" s="122">
        <f t="shared" si="30"/>
        <v>0</v>
      </c>
      <c r="AE143" s="122">
        <f t="shared" si="30"/>
        <v>0</v>
      </c>
      <c r="AF143" s="122"/>
      <c r="AG143" s="122">
        <f>SUM(AG144:AG145)</f>
        <v>0</v>
      </c>
      <c r="AH143" s="109">
        <f>SUM(AH144:AH145)</f>
        <v>58042040812</v>
      </c>
      <c r="AJ143" s="6">
        <v>58042040812</v>
      </c>
      <c r="AK143" s="37">
        <f t="shared" si="21"/>
        <v>0</v>
      </c>
      <c r="AL143" t="s">
        <v>563</v>
      </c>
      <c r="AM143" s="6">
        <v>58042040812</v>
      </c>
      <c r="AP143" s="34"/>
      <c r="AQ143" s="121"/>
    </row>
    <row r="144" spans="1:43" s="134" customFormat="1" ht="15">
      <c r="A144" s="102" t="s">
        <v>462</v>
      </c>
      <c r="B144" s="129" t="s">
        <v>510</v>
      </c>
      <c r="C144" s="130" t="s">
        <v>417</v>
      </c>
      <c r="D144" s="131">
        <v>549000000</v>
      </c>
      <c r="E144" s="131"/>
      <c r="F144" s="118"/>
      <c r="G144" s="57">
        <v>0</v>
      </c>
      <c r="H144" s="57">
        <v>0</v>
      </c>
      <c r="I144" s="57">
        <v>0</v>
      </c>
      <c r="J144" s="130"/>
      <c r="K144" s="57">
        <v>0</v>
      </c>
      <c r="L144" s="130"/>
      <c r="M144" s="39"/>
      <c r="N144" s="39"/>
      <c r="O144" s="39"/>
      <c r="P144" s="39"/>
      <c r="Q144" s="39"/>
      <c r="R144" s="130"/>
      <c r="S144" s="39"/>
      <c r="T144" s="39"/>
      <c r="U144" s="130"/>
      <c r="V144" s="130"/>
      <c r="W144" s="130"/>
      <c r="X144" s="130"/>
      <c r="Y144" s="39">
        <f>SUM(E144:X144)</f>
        <v>0</v>
      </c>
      <c r="Z144" s="133"/>
      <c r="AA144" s="133"/>
      <c r="AB144" s="133"/>
      <c r="AC144" s="133"/>
      <c r="AD144" s="133"/>
      <c r="AE144" s="132"/>
      <c r="AF144" s="132"/>
      <c r="AG144" s="123">
        <f>SUM(Z144:AF144)</f>
        <v>0</v>
      </c>
      <c r="AH144" s="57">
        <f>+Y144+D144+AG144</f>
        <v>549000000</v>
      </c>
      <c r="AJ144" s="6">
        <v>549000000</v>
      </c>
      <c r="AK144" s="37">
        <f t="shared" si="21"/>
        <v>0</v>
      </c>
      <c r="AL144" t="s">
        <v>139</v>
      </c>
      <c r="AM144" s="6">
        <v>549000000</v>
      </c>
      <c r="AP144" s="135"/>
      <c r="AQ144" s="25"/>
    </row>
    <row r="145" spans="1:43" s="102" customFormat="1" ht="15">
      <c r="A145" s="102" t="s">
        <v>462</v>
      </c>
      <c r="B145" s="129" t="s">
        <v>486</v>
      </c>
      <c r="C145" s="136" t="s">
        <v>425</v>
      </c>
      <c r="D145" s="131">
        <v>71580791000</v>
      </c>
      <c r="E145" s="131"/>
      <c r="F145" s="118"/>
      <c r="G145" s="137">
        <f>SUM(G120:G144)</f>
        <v>0</v>
      </c>
      <c r="H145" s="137">
        <f>SUM(H120:H144)</f>
        <v>0</v>
      </c>
      <c r="I145" s="137">
        <f>SUM(I120:I144)</f>
        <v>0</v>
      </c>
      <c r="J145" s="137">
        <v>0</v>
      </c>
      <c r="K145" s="137">
        <f>SUM(K120:K144)</f>
        <v>0</v>
      </c>
      <c r="L145" s="137">
        <f>SUM(L120:L144)</f>
        <v>0</v>
      </c>
      <c r="M145" s="111">
        <f>SUM(M120:M144)</f>
        <v>0</v>
      </c>
      <c r="N145" s="111"/>
      <c r="O145" s="111">
        <v>-14087750188</v>
      </c>
      <c r="P145" s="111"/>
      <c r="Q145" s="111"/>
      <c r="R145" s="137"/>
      <c r="S145" s="111"/>
      <c r="T145" s="111"/>
      <c r="U145" s="137"/>
      <c r="V145" s="137"/>
      <c r="W145" s="137"/>
      <c r="X145" s="137"/>
      <c r="Y145" s="39">
        <f>SUM(E145:X145)</f>
        <v>-14087750188</v>
      </c>
      <c r="Z145" s="137"/>
      <c r="AA145" s="137"/>
      <c r="AB145" s="137"/>
      <c r="AC145" s="137"/>
      <c r="AD145" s="137"/>
      <c r="AE145" s="111"/>
      <c r="AF145" s="111"/>
      <c r="AG145" s="123">
        <f>SUM(Z145:AF145)</f>
        <v>0</v>
      </c>
      <c r="AH145" s="57">
        <f>+Y145+D145+AG145</f>
        <v>57493040812</v>
      </c>
      <c r="AJ145" s="6">
        <v>57493040812</v>
      </c>
      <c r="AK145" s="37">
        <f t="shared" si="21"/>
        <v>0</v>
      </c>
      <c r="AL145" t="s">
        <v>144</v>
      </c>
      <c r="AM145" s="6">
        <v>57493040812</v>
      </c>
      <c r="AP145" s="138"/>
      <c r="AQ145" s="33"/>
    </row>
    <row r="146" spans="1:43" s="2" customFormat="1" ht="15">
      <c r="A146" s="107" t="s">
        <v>461</v>
      </c>
      <c r="B146" s="119" t="s">
        <v>511</v>
      </c>
      <c r="C146" s="116" t="s">
        <v>512</v>
      </c>
      <c r="D146" s="109">
        <f aca="true" t="shared" si="31" ref="D146:AH146">SUM(D147:D153)</f>
        <v>94870560000</v>
      </c>
      <c r="E146" s="109">
        <f t="shared" si="31"/>
        <v>0</v>
      </c>
      <c r="F146" s="109">
        <f t="shared" si="31"/>
        <v>0</v>
      </c>
      <c r="G146" s="109">
        <f t="shared" si="31"/>
        <v>0</v>
      </c>
      <c r="H146" s="109">
        <f t="shared" si="31"/>
        <v>0</v>
      </c>
      <c r="I146" s="109">
        <f t="shared" si="31"/>
        <v>0</v>
      </c>
      <c r="J146" s="109">
        <f t="shared" si="31"/>
        <v>0</v>
      </c>
      <c r="K146" s="109">
        <f t="shared" si="31"/>
        <v>0</v>
      </c>
      <c r="L146" s="109">
        <f t="shared" si="31"/>
        <v>0</v>
      </c>
      <c r="M146" s="109">
        <f t="shared" si="31"/>
        <v>0</v>
      </c>
      <c r="N146" s="109">
        <f t="shared" si="31"/>
        <v>0</v>
      </c>
      <c r="O146" s="109">
        <f t="shared" si="31"/>
        <v>0</v>
      </c>
      <c r="P146" s="109">
        <f t="shared" si="31"/>
        <v>0</v>
      </c>
      <c r="Q146" s="109">
        <f>SUM(Q147:Q153)</f>
        <v>0</v>
      </c>
      <c r="R146" s="109">
        <f>SUM(R147:R153)</f>
        <v>-5810197644</v>
      </c>
      <c r="S146" s="109">
        <f t="shared" si="31"/>
        <v>0</v>
      </c>
      <c r="T146" s="109">
        <f t="shared" si="31"/>
        <v>0</v>
      </c>
      <c r="U146" s="109">
        <f t="shared" si="31"/>
        <v>0</v>
      </c>
      <c r="V146" s="109">
        <f t="shared" si="31"/>
        <v>0</v>
      </c>
      <c r="W146" s="109">
        <f t="shared" si="31"/>
        <v>0</v>
      </c>
      <c r="X146" s="109">
        <f t="shared" si="31"/>
        <v>0</v>
      </c>
      <c r="Y146" s="109">
        <f t="shared" si="31"/>
        <v>-5810197644</v>
      </c>
      <c r="Z146" s="109">
        <f t="shared" si="31"/>
        <v>0</v>
      </c>
      <c r="AA146" s="109">
        <f t="shared" si="31"/>
        <v>0</v>
      </c>
      <c r="AB146" s="109">
        <f t="shared" si="31"/>
        <v>0</v>
      </c>
      <c r="AC146" s="109">
        <f t="shared" si="31"/>
        <v>0</v>
      </c>
      <c r="AD146" s="109">
        <f t="shared" si="31"/>
        <v>0</v>
      </c>
      <c r="AE146" s="109">
        <f t="shared" si="31"/>
        <v>0</v>
      </c>
      <c r="AF146" s="109"/>
      <c r="AG146" s="109">
        <f t="shared" si="31"/>
        <v>0</v>
      </c>
      <c r="AH146" s="109">
        <f t="shared" si="31"/>
        <v>89060362356</v>
      </c>
      <c r="AJ146" s="6">
        <v>89060362356</v>
      </c>
      <c r="AK146" s="37">
        <f t="shared" si="21"/>
        <v>0</v>
      </c>
      <c r="AL146" t="s">
        <v>564</v>
      </c>
      <c r="AM146" s="6">
        <v>89060362356</v>
      </c>
      <c r="AP146" s="34"/>
      <c r="AQ146" s="121"/>
    </row>
    <row r="147" spans="1:43" s="134" customFormat="1" ht="15">
      <c r="A147" s="102" t="s">
        <v>462</v>
      </c>
      <c r="B147" s="129" t="s">
        <v>513</v>
      </c>
      <c r="C147" s="130" t="s">
        <v>514</v>
      </c>
      <c r="D147" s="131">
        <v>1230000000</v>
      </c>
      <c r="E147" s="131"/>
      <c r="F147" s="118"/>
      <c r="G147" s="130"/>
      <c r="H147" s="130"/>
      <c r="I147" s="130"/>
      <c r="J147" s="130"/>
      <c r="K147" s="130"/>
      <c r="L147" s="130"/>
      <c r="M147" s="39"/>
      <c r="N147" s="39"/>
      <c r="O147" s="39"/>
      <c r="P147" s="39"/>
      <c r="Q147" s="39"/>
      <c r="R147" s="130"/>
      <c r="S147" s="39"/>
      <c r="T147" s="39"/>
      <c r="U147" s="130"/>
      <c r="V147" s="130"/>
      <c r="W147" s="130"/>
      <c r="X147" s="130"/>
      <c r="Y147" s="39">
        <f aca="true" t="shared" si="32" ref="Y147:Y153">SUM(E147:X147)</f>
        <v>0</v>
      </c>
      <c r="Z147" s="130"/>
      <c r="AA147" s="130"/>
      <c r="AB147" s="130"/>
      <c r="AC147" s="130"/>
      <c r="AD147" s="130"/>
      <c r="AE147" s="39"/>
      <c r="AF147" s="39"/>
      <c r="AG147" s="123">
        <f aca="true" t="shared" si="33" ref="AG147:AG153">SUM(Z147:AF147)</f>
        <v>0</v>
      </c>
      <c r="AH147" s="57">
        <f aca="true" t="shared" si="34" ref="AH147:AH153">+Y147+D147+AG147</f>
        <v>1230000000</v>
      </c>
      <c r="AJ147" s="6">
        <v>1230000000</v>
      </c>
      <c r="AK147" s="37">
        <f t="shared" si="21"/>
        <v>0</v>
      </c>
      <c r="AL147" t="s">
        <v>127</v>
      </c>
      <c r="AM147" s="6">
        <v>1230000000</v>
      </c>
      <c r="AP147" s="135"/>
      <c r="AQ147" s="25"/>
    </row>
    <row r="148" spans="1:43" s="134" customFormat="1" ht="15">
      <c r="A148" s="102" t="s">
        <v>462</v>
      </c>
      <c r="B148" s="129" t="s">
        <v>515</v>
      </c>
      <c r="C148" s="130" t="s">
        <v>411</v>
      </c>
      <c r="D148" s="131">
        <v>18102727000</v>
      </c>
      <c r="E148" s="131"/>
      <c r="F148" s="118"/>
      <c r="G148" s="130"/>
      <c r="H148" s="130"/>
      <c r="I148" s="130"/>
      <c r="J148" s="130"/>
      <c r="K148" s="130"/>
      <c r="L148" s="130"/>
      <c r="M148" s="39"/>
      <c r="N148" s="39"/>
      <c r="O148" s="39"/>
      <c r="P148" s="39"/>
      <c r="Q148" s="39"/>
      <c r="R148" s="130"/>
      <c r="S148" s="39"/>
      <c r="T148" s="39"/>
      <c r="U148" s="130"/>
      <c r="V148" s="130"/>
      <c r="W148" s="130"/>
      <c r="X148" s="130"/>
      <c r="Y148" s="39">
        <f t="shared" si="32"/>
        <v>0</v>
      </c>
      <c r="Z148" s="130"/>
      <c r="AA148" s="130"/>
      <c r="AB148" s="130"/>
      <c r="AC148" s="130"/>
      <c r="AD148" s="130"/>
      <c r="AE148" s="39"/>
      <c r="AF148" s="39"/>
      <c r="AG148" s="123">
        <f t="shared" si="33"/>
        <v>0</v>
      </c>
      <c r="AH148" s="57">
        <f t="shared" si="34"/>
        <v>18102727000</v>
      </c>
      <c r="AJ148" s="6">
        <v>18102727000</v>
      </c>
      <c r="AK148" s="37">
        <f t="shared" si="21"/>
        <v>0</v>
      </c>
      <c r="AL148" t="s">
        <v>136</v>
      </c>
      <c r="AM148" s="6">
        <v>18102727000</v>
      </c>
      <c r="AP148" s="135"/>
      <c r="AQ148" s="25"/>
    </row>
    <row r="149" spans="1:43" s="134" customFormat="1" ht="15">
      <c r="A149" s="102" t="s">
        <v>462</v>
      </c>
      <c r="B149" s="129" t="s">
        <v>510</v>
      </c>
      <c r="C149" s="130" t="s">
        <v>417</v>
      </c>
      <c r="D149" s="131">
        <v>310998000</v>
      </c>
      <c r="E149" s="131"/>
      <c r="F149" s="118"/>
      <c r="G149" s="130"/>
      <c r="H149" s="130"/>
      <c r="I149" s="130"/>
      <c r="J149" s="130"/>
      <c r="K149" s="130"/>
      <c r="L149" s="130"/>
      <c r="M149" s="39"/>
      <c r="N149" s="39"/>
      <c r="O149" s="39"/>
      <c r="P149" s="39"/>
      <c r="Q149" s="39"/>
      <c r="R149" s="130"/>
      <c r="S149" s="39"/>
      <c r="T149" s="39"/>
      <c r="U149" s="130"/>
      <c r="V149" s="130"/>
      <c r="W149" s="130"/>
      <c r="X149" s="130"/>
      <c r="Y149" s="39">
        <f t="shared" si="32"/>
        <v>0</v>
      </c>
      <c r="Z149" s="130"/>
      <c r="AA149" s="130"/>
      <c r="AB149" s="130"/>
      <c r="AC149" s="130"/>
      <c r="AD149" s="130"/>
      <c r="AE149" s="39"/>
      <c r="AF149" s="39"/>
      <c r="AG149" s="123">
        <f t="shared" si="33"/>
        <v>0</v>
      </c>
      <c r="AH149" s="57">
        <f t="shared" si="34"/>
        <v>310998000</v>
      </c>
      <c r="AJ149" s="6">
        <v>310998000</v>
      </c>
      <c r="AK149" s="37">
        <f t="shared" si="21"/>
        <v>0</v>
      </c>
      <c r="AL149" t="s">
        <v>139</v>
      </c>
      <c r="AM149" s="6">
        <v>310998000</v>
      </c>
      <c r="AP149" s="135"/>
      <c r="AQ149" s="25"/>
    </row>
    <row r="150" spans="1:43" s="134" customFormat="1" ht="15">
      <c r="A150" s="102" t="s">
        <v>462</v>
      </c>
      <c r="B150" s="129" t="s">
        <v>516</v>
      </c>
      <c r="C150" s="130" t="s">
        <v>341</v>
      </c>
      <c r="D150" s="131">
        <v>40000000</v>
      </c>
      <c r="E150" s="131"/>
      <c r="F150" s="118"/>
      <c r="G150" s="130"/>
      <c r="H150" s="130"/>
      <c r="I150" s="130"/>
      <c r="J150" s="130"/>
      <c r="K150" s="130"/>
      <c r="L150" s="130"/>
      <c r="M150" s="39"/>
      <c r="N150" s="39"/>
      <c r="O150" s="39"/>
      <c r="P150" s="39"/>
      <c r="Q150" s="39"/>
      <c r="R150" s="130"/>
      <c r="S150" s="39"/>
      <c r="T150" s="39"/>
      <c r="U150" s="130"/>
      <c r="V150" s="130"/>
      <c r="W150" s="130"/>
      <c r="X150" s="130"/>
      <c r="Y150" s="39">
        <f t="shared" si="32"/>
        <v>0</v>
      </c>
      <c r="Z150" s="130"/>
      <c r="AA150" s="130"/>
      <c r="AB150" s="130"/>
      <c r="AC150" s="130"/>
      <c r="AD150" s="130"/>
      <c r="AE150" s="39"/>
      <c r="AF150" s="39"/>
      <c r="AG150" s="123">
        <f t="shared" si="33"/>
        <v>0</v>
      </c>
      <c r="AH150" s="57">
        <f t="shared" si="34"/>
        <v>40000000</v>
      </c>
      <c r="AJ150" s="6">
        <v>40000000</v>
      </c>
      <c r="AK150" s="37">
        <f t="shared" si="21"/>
        <v>0</v>
      </c>
      <c r="AL150" t="s">
        <v>141</v>
      </c>
      <c r="AM150" s="6">
        <v>40000000</v>
      </c>
      <c r="AP150" s="135"/>
      <c r="AQ150" s="25"/>
    </row>
    <row r="151" spans="1:43" s="134" customFormat="1" ht="15">
      <c r="A151" s="102" t="s">
        <v>462</v>
      </c>
      <c r="B151" s="129" t="s">
        <v>517</v>
      </c>
      <c r="C151" s="130" t="s">
        <v>421</v>
      </c>
      <c r="D151" s="131">
        <v>5513625000</v>
      </c>
      <c r="E151" s="131"/>
      <c r="F151" s="118"/>
      <c r="G151" s="130"/>
      <c r="H151" s="130"/>
      <c r="I151" s="130"/>
      <c r="J151" s="130"/>
      <c r="K151" s="130"/>
      <c r="L151" s="130"/>
      <c r="M151" s="39"/>
      <c r="N151" s="39"/>
      <c r="O151" s="39"/>
      <c r="P151" s="39"/>
      <c r="Q151" s="39"/>
      <c r="R151" s="130"/>
      <c r="S151" s="39"/>
      <c r="T151" s="39"/>
      <c r="U151" s="130"/>
      <c r="V151" s="130"/>
      <c r="W151" s="130"/>
      <c r="X151" s="130"/>
      <c r="Y151" s="39">
        <f t="shared" si="32"/>
        <v>0</v>
      </c>
      <c r="Z151" s="130"/>
      <c r="AA151" s="130"/>
      <c r="AB151" s="130"/>
      <c r="AC151" s="130"/>
      <c r="AD151" s="130"/>
      <c r="AE151" s="39"/>
      <c r="AF151" s="39"/>
      <c r="AG151" s="123">
        <f t="shared" si="33"/>
        <v>0</v>
      </c>
      <c r="AH151" s="57">
        <f t="shared" si="34"/>
        <v>5513625000</v>
      </c>
      <c r="AJ151" s="6">
        <v>5513625000</v>
      </c>
      <c r="AK151" s="37">
        <f t="shared" si="21"/>
        <v>0</v>
      </c>
      <c r="AL151" t="s">
        <v>142</v>
      </c>
      <c r="AM151" s="6">
        <v>5513625000</v>
      </c>
      <c r="AP151" s="135"/>
      <c r="AQ151" s="25"/>
    </row>
    <row r="152" spans="1:43" s="134" customFormat="1" ht="15">
      <c r="A152" s="102" t="s">
        <v>462</v>
      </c>
      <c r="B152" s="129" t="s">
        <v>518</v>
      </c>
      <c r="C152" s="130" t="s">
        <v>519</v>
      </c>
      <c r="D152" s="131">
        <v>14733894000</v>
      </c>
      <c r="E152" s="131"/>
      <c r="F152" s="118"/>
      <c r="G152" s="130"/>
      <c r="H152" s="130"/>
      <c r="I152" s="130"/>
      <c r="J152" s="130"/>
      <c r="K152" s="130"/>
      <c r="L152" s="130"/>
      <c r="M152" s="39"/>
      <c r="N152" s="39"/>
      <c r="O152" s="39"/>
      <c r="P152" s="39"/>
      <c r="Q152" s="39"/>
      <c r="R152" s="100">
        <v>-1651097400</v>
      </c>
      <c r="S152" s="39"/>
      <c r="T152" s="39"/>
      <c r="U152" s="130"/>
      <c r="V152" s="130"/>
      <c r="W152" s="130"/>
      <c r="X152" s="130"/>
      <c r="Y152" s="39">
        <f t="shared" si="32"/>
        <v>-1651097400</v>
      </c>
      <c r="Z152" s="130"/>
      <c r="AA152" s="130"/>
      <c r="AB152" s="130"/>
      <c r="AC152" s="132">
        <v>-39085545</v>
      </c>
      <c r="AD152" s="132">
        <v>-44000000</v>
      </c>
      <c r="AE152" s="132"/>
      <c r="AF152" s="132"/>
      <c r="AG152" s="123">
        <f t="shared" si="33"/>
        <v>-83085545</v>
      </c>
      <c r="AH152" s="57">
        <f t="shared" si="34"/>
        <v>12999711055</v>
      </c>
      <c r="AJ152" s="6">
        <v>12999711055</v>
      </c>
      <c r="AK152" s="37">
        <f t="shared" si="21"/>
        <v>0</v>
      </c>
      <c r="AL152" t="s">
        <v>144</v>
      </c>
      <c r="AM152" s="6">
        <v>12999711055</v>
      </c>
      <c r="AP152" s="135"/>
      <c r="AQ152" s="25"/>
    </row>
    <row r="153" spans="1:43" s="134" customFormat="1" ht="15">
      <c r="A153" s="102" t="s">
        <v>462</v>
      </c>
      <c r="B153" s="129" t="s">
        <v>520</v>
      </c>
      <c r="C153" s="130" t="s">
        <v>380</v>
      </c>
      <c r="D153" s="131">
        <v>54939316000</v>
      </c>
      <c r="E153" s="131"/>
      <c r="F153" s="118"/>
      <c r="G153" s="130"/>
      <c r="H153" s="130"/>
      <c r="I153" s="130"/>
      <c r="J153" s="130"/>
      <c r="K153" s="130"/>
      <c r="L153" s="130"/>
      <c r="M153" s="39"/>
      <c r="N153" s="39"/>
      <c r="O153" s="39"/>
      <c r="P153" s="39"/>
      <c r="Q153" s="39"/>
      <c r="R153" s="111">
        <v>-4159100244</v>
      </c>
      <c r="S153" s="39"/>
      <c r="T153" s="39"/>
      <c r="U153" s="130"/>
      <c r="V153" s="130"/>
      <c r="W153" s="130"/>
      <c r="X153" s="130"/>
      <c r="Y153" s="39">
        <f t="shared" si="32"/>
        <v>-4159100244</v>
      </c>
      <c r="Z153" s="130"/>
      <c r="AA153" s="130"/>
      <c r="AB153" s="130"/>
      <c r="AC153" s="132">
        <v>39085545</v>
      </c>
      <c r="AD153" s="132">
        <v>44000000</v>
      </c>
      <c r="AE153" s="132"/>
      <c r="AF153" s="132"/>
      <c r="AG153" s="123">
        <f t="shared" si="33"/>
        <v>83085545</v>
      </c>
      <c r="AH153" s="57">
        <f t="shared" si="34"/>
        <v>50863301301</v>
      </c>
      <c r="AJ153" s="6">
        <v>50863301301</v>
      </c>
      <c r="AK153" s="37">
        <f t="shared" si="21"/>
        <v>0</v>
      </c>
      <c r="AL153" t="s">
        <v>145</v>
      </c>
      <c r="AM153" s="6">
        <v>50863301301</v>
      </c>
      <c r="AP153" s="135"/>
      <c r="AQ153" s="25"/>
    </row>
    <row r="154" spans="1:43" s="2" customFormat="1" ht="15">
      <c r="A154" s="91" t="s">
        <v>461</v>
      </c>
      <c r="B154" s="120" t="s">
        <v>521</v>
      </c>
      <c r="C154" s="116" t="s">
        <v>522</v>
      </c>
      <c r="D154" s="117">
        <f aca="true" t="shared" si="35" ref="D154:M154">SUM(D155:D157)</f>
        <v>108901050000</v>
      </c>
      <c r="E154" s="117">
        <f t="shared" si="35"/>
        <v>0</v>
      </c>
      <c r="F154" s="117">
        <f t="shared" si="35"/>
        <v>0</v>
      </c>
      <c r="G154" s="117">
        <f t="shared" si="35"/>
        <v>0</v>
      </c>
      <c r="H154" s="117">
        <f t="shared" si="35"/>
        <v>0</v>
      </c>
      <c r="I154" s="117">
        <f t="shared" si="35"/>
        <v>0</v>
      </c>
      <c r="J154" s="117">
        <f t="shared" si="35"/>
        <v>0</v>
      </c>
      <c r="K154" s="117">
        <f t="shared" si="35"/>
        <v>0</v>
      </c>
      <c r="L154" s="117">
        <f t="shared" si="35"/>
        <v>0</v>
      </c>
      <c r="M154" s="117">
        <f t="shared" si="35"/>
        <v>0</v>
      </c>
      <c r="N154" s="117">
        <f>SUM(N155:N158)</f>
        <v>60000000000</v>
      </c>
      <c r="O154" s="117">
        <f aca="true" t="shared" si="36" ref="O154:X154">SUM(O155:O157)</f>
        <v>0</v>
      </c>
      <c r="P154" s="117">
        <f t="shared" si="36"/>
        <v>0</v>
      </c>
      <c r="Q154" s="117">
        <f>SUM(Q155:Q157)</f>
        <v>0</v>
      </c>
      <c r="R154" s="117">
        <f>SUM(R155:R157)</f>
        <v>6293542388</v>
      </c>
      <c r="S154" s="117">
        <f t="shared" si="36"/>
        <v>0</v>
      </c>
      <c r="T154" s="117">
        <f t="shared" si="36"/>
        <v>0</v>
      </c>
      <c r="U154" s="117">
        <f t="shared" si="36"/>
        <v>0</v>
      </c>
      <c r="V154" s="117">
        <f t="shared" si="36"/>
        <v>0</v>
      </c>
      <c r="W154" s="117">
        <f t="shared" si="36"/>
        <v>0</v>
      </c>
      <c r="X154" s="117">
        <f t="shared" si="36"/>
        <v>0</v>
      </c>
      <c r="Y154" s="117">
        <f>SUM(Y155:Y158)</f>
        <v>66293542388</v>
      </c>
      <c r="Z154" s="117">
        <f aca="true" t="shared" si="37" ref="Z154:AE154">SUM(Z155:Z157)</f>
        <v>0</v>
      </c>
      <c r="AA154" s="117">
        <f t="shared" si="37"/>
        <v>0</v>
      </c>
      <c r="AB154" s="117">
        <f t="shared" si="37"/>
        <v>0</v>
      </c>
      <c r="AC154" s="117">
        <f t="shared" si="37"/>
        <v>0</v>
      </c>
      <c r="AD154" s="117">
        <f t="shared" si="37"/>
        <v>0</v>
      </c>
      <c r="AE154" s="117">
        <f t="shared" si="37"/>
        <v>0</v>
      </c>
      <c r="AF154" s="117"/>
      <c r="AG154" s="117">
        <f>SUM(AG155:AG158)</f>
        <v>0</v>
      </c>
      <c r="AH154" s="117">
        <f>SUM(AH155:AH158)</f>
        <v>175194592388</v>
      </c>
      <c r="AJ154" s="6">
        <v>175194592388</v>
      </c>
      <c r="AK154" s="37">
        <f t="shared" si="21"/>
        <v>0</v>
      </c>
      <c r="AL154" t="s">
        <v>565</v>
      </c>
      <c r="AM154" s="6">
        <v>175194592388</v>
      </c>
      <c r="AP154" s="34"/>
      <c r="AQ154" s="121"/>
    </row>
    <row r="155" spans="1:43" s="134" customFormat="1" ht="15">
      <c r="A155" s="102" t="s">
        <v>462</v>
      </c>
      <c r="B155" s="129" t="s">
        <v>510</v>
      </c>
      <c r="C155" s="130" t="s">
        <v>417</v>
      </c>
      <c r="D155" s="131">
        <v>600000000</v>
      </c>
      <c r="E155" s="131"/>
      <c r="F155" s="118"/>
      <c r="G155" s="130"/>
      <c r="H155" s="130"/>
      <c r="I155" s="130"/>
      <c r="J155" s="130"/>
      <c r="K155" s="130"/>
      <c r="L155" s="130"/>
      <c r="M155" s="39"/>
      <c r="N155" s="39"/>
      <c r="O155" s="39"/>
      <c r="P155" s="39"/>
      <c r="Q155" s="39"/>
      <c r="R155" s="130"/>
      <c r="S155" s="39"/>
      <c r="T155" s="39"/>
      <c r="U155" s="130"/>
      <c r="V155" s="130"/>
      <c r="W155" s="130"/>
      <c r="X155" s="130"/>
      <c r="Y155" s="39">
        <f>SUM(E155:X155)</f>
        <v>0</v>
      </c>
      <c r="Z155" s="57">
        <v>-565371546</v>
      </c>
      <c r="AA155" s="130"/>
      <c r="AB155" s="130"/>
      <c r="AC155" s="130"/>
      <c r="AD155" s="130"/>
      <c r="AE155" s="39">
        <v>565371546</v>
      </c>
      <c r="AF155" s="39"/>
      <c r="AG155" s="123">
        <f>SUM(Z155:AF155)</f>
        <v>0</v>
      </c>
      <c r="AH155" s="57">
        <f>+Y155+D155+AG155</f>
        <v>600000000</v>
      </c>
      <c r="AJ155" s="6">
        <v>600000000</v>
      </c>
      <c r="AK155" s="37">
        <f t="shared" si="21"/>
        <v>0</v>
      </c>
      <c r="AL155" t="s">
        <v>139</v>
      </c>
      <c r="AM155" s="6">
        <v>600000000</v>
      </c>
      <c r="AP155" s="135"/>
      <c r="AQ155" s="25"/>
    </row>
    <row r="156" spans="1:43" s="134" customFormat="1" ht="15">
      <c r="A156" s="102" t="s">
        <v>462</v>
      </c>
      <c r="B156" s="129" t="s">
        <v>486</v>
      </c>
      <c r="C156" s="130" t="s">
        <v>425</v>
      </c>
      <c r="D156" s="131">
        <v>108301050000</v>
      </c>
      <c r="E156" s="131"/>
      <c r="F156" s="118"/>
      <c r="G156" s="130"/>
      <c r="H156" s="130"/>
      <c r="I156" s="130"/>
      <c r="J156" s="130"/>
      <c r="K156" s="130"/>
      <c r="L156" s="130"/>
      <c r="M156" s="39"/>
      <c r="N156" s="39"/>
      <c r="O156" s="39"/>
      <c r="P156" s="39"/>
      <c r="Q156" s="39"/>
      <c r="R156" s="100">
        <v>6293542388</v>
      </c>
      <c r="S156" s="39"/>
      <c r="T156" s="39"/>
      <c r="U156" s="130"/>
      <c r="V156" s="130"/>
      <c r="W156" s="130"/>
      <c r="X156" s="130"/>
      <c r="Y156" s="39">
        <f>SUM(E156:X156)</f>
        <v>6293542388</v>
      </c>
      <c r="Z156" s="57">
        <f>565371546</f>
        <v>565371546</v>
      </c>
      <c r="AA156" s="130"/>
      <c r="AB156" s="130"/>
      <c r="AC156" s="130"/>
      <c r="AD156" s="130"/>
      <c r="AE156" s="39">
        <v>-565371546</v>
      </c>
      <c r="AF156" s="39"/>
      <c r="AG156" s="123">
        <f>SUM(Z156:AF156)</f>
        <v>0</v>
      </c>
      <c r="AH156" s="57">
        <f>+Y156+D156+AG156</f>
        <v>114594592388</v>
      </c>
      <c r="AJ156" s="6">
        <v>114594592388</v>
      </c>
      <c r="AK156" s="37">
        <f t="shared" si="21"/>
        <v>0</v>
      </c>
      <c r="AL156" t="s">
        <v>144</v>
      </c>
      <c r="AM156" s="6">
        <v>114594592388</v>
      </c>
      <c r="AP156" s="135"/>
      <c r="AQ156" s="25"/>
    </row>
    <row r="157" spans="1:43" s="134" customFormat="1" ht="15">
      <c r="A157" s="102" t="s">
        <v>462</v>
      </c>
      <c r="B157" s="129" t="s">
        <v>586</v>
      </c>
      <c r="C157" s="130" t="s">
        <v>587</v>
      </c>
      <c r="D157" s="131">
        <v>0</v>
      </c>
      <c r="E157" s="131"/>
      <c r="F157" s="118"/>
      <c r="G157" s="130"/>
      <c r="H157" s="130"/>
      <c r="I157" s="130"/>
      <c r="J157" s="130"/>
      <c r="K157" s="130"/>
      <c r="L157" s="130"/>
      <c r="M157" s="39"/>
      <c r="N157" s="39"/>
      <c r="O157" s="39"/>
      <c r="P157" s="39"/>
      <c r="Q157" s="39"/>
      <c r="R157" s="130"/>
      <c r="S157" s="39"/>
      <c r="T157" s="39"/>
      <c r="U157" s="130"/>
      <c r="V157" s="130"/>
      <c r="W157" s="130"/>
      <c r="X157" s="130"/>
      <c r="Y157" s="39">
        <f>SUM(E157:X157)</f>
        <v>0</v>
      </c>
      <c r="Z157" s="57"/>
      <c r="AA157" s="130"/>
      <c r="AB157" s="130"/>
      <c r="AC157" s="130"/>
      <c r="AD157" s="130"/>
      <c r="AE157" s="39"/>
      <c r="AF157" s="39"/>
      <c r="AG157" s="123">
        <f>SUM(Z157:AF157)</f>
        <v>0</v>
      </c>
      <c r="AH157" s="57">
        <f>+Y157+D157+AG157</f>
        <v>0</v>
      </c>
      <c r="AJ157" s="6">
        <v>0</v>
      </c>
      <c r="AK157" s="37">
        <f t="shared" si="21"/>
        <v>0</v>
      </c>
      <c r="AL157" t="s">
        <v>590</v>
      </c>
      <c r="AM157" s="6">
        <v>0</v>
      </c>
      <c r="AP157" s="135"/>
      <c r="AQ157" s="25"/>
    </row>
    <row r="158" spans="1:43" s="134" customFormat="1" ht="15">
      <c r="A158" s="102" t="s">
        <v>462</v>
      </c>
      <c r="B158" t="s">
        <v>592</v>
      </c>
      <c r="C158" s="130" t="s">
        <v>593</v>
      </c>
      <c r="D158" s="131"/>
      <c r="E158" s="131"/>
      <c r="F158" s="118"/>
      <c r="G158" s="130"/>
      <c r="H158" s="130"/>
      <c r="I158" s="130"/>
      <c r="J158" s="130"/>
      <c r="K158" s="130"/>
      <c r="L158" s="130"/>
      <c r="M158" s="39"/>
      <c r="N158" s="39">
        <v>60000000000</v>
      </c>
      <c r="O158" s="39"/>
      <c r="P158" s="39"/>
      <c r="Q158" s="39"/>
      <c r="R158" s="130"/>
      <c r="S158" s="39"/>
      <c r="T158" s="39"/>
      <c r="U158" s="130"/>
      <c r="V158" s="130"/>
      <c r="W158" s="130"/>
      <c r="X158" s="130"/>
      <c r="Y158" s="39">
        <f>SUM(E158:X158)</f>
        <v>60000000000</v>
      </c>
      <c r="Z158" s="57"/>
      <c r="AA158" s="130"/>
      <c r="AB158" s="130"/>
      <c r="AC158" s="130"/>
      <c r="AD158" s="130"/>
      <c r="AE158" s="39"/>
      <c r="AF158" s="39"/>
      <c r="AG158" s="123">
        <f>SUM(Z158:AF158)</f>
        <v>0</v>
      </c>
      <c r="AH158" s="57">
        <f>+Y158+D158+AG158</f>
        <v>60000000000</v>
      </c>
      <c r="AJ158" s="6">
        <v>60000000000</v>
      </c>
      <c r="AK158" s="37">
        <f t="shared" si="21"/>
        <v>0</v>
      </c>
      <c r="AL158" t="s">
        <v>591</v>
      </c>
      <c r="AM158" s="6">
        <v>60000000000</v>
      </c>
      <c r="AP158" s="135"/>
      <c r="AQ158" s="25"/>
    </row>
    <row r="159" spans="1:43" s="2" customFormat="1" ht="15">
      <c r="A159" s="91" t="s">
        <v>461</v>
      </c>
      <c r="B159" s="120" t="s">
        <v>523</v>
      </c>
      <c r="C159" s="116" t="s">
        <v>524</v>
      </c>
      <c r="D159" s="117">
        <f aca="true" t="shared" si="38" ref="D159:AH159">SUM(D160:D162)</f>
        <v>168373891000</v>
      </c>
      <c r="E159" s="117">
        <f t="shared" si="38"/>
        <v>0</v>
      </c>
      <c r="F159" s="117">
        <f t="shared" si="38"/>
        <v>0</v>
      </c>
      <c r="G159" s="117">
        <f t="shared" si="38"/>
        <v>0</v>
      </c>
      <c r="H159" s="117">
        <f t="shared" si="38"/>
        <v>0</v>
      </c>
      <c r="I159" s="117">
        <f t="shared" si="38"/>
        <v>0</v>
      </c>
      <c r="J159" s="117">
        <f t="shared" si="38"/>
        <v>0</v>
      </c>
      <c r="K159" s="117">
        <f t="shared" si="38"/>
        <v>0</v>
      </c>
      <c r="L159" s="117">
        <f t="shared" si="38"/>
        <v>-142431470</v>
      </c>
      <c r="M159" s="117">
        <f t="shared" si="38"/>
        <v>0</v>
      </c>
      <c r="N159" s="117">
        <f t="shared" si="38"/>
        <v>87651944000</v>
      </c>
      <c r="O159" s="117">
        <f t="shared" si="38"/>
        <v>8375243419</v>
      </c>
      <c r="P159" s="117">
        <f t="shared" si="38"/>
        <v>0</v>
      </c>
      <c r="Q159" s="117">
        <f>SUM(Q160:Q162)</f>
        <v>4149534627</v>
      </c>
      <c r="R159" s="117">
        <f t="shared" si="38"/>
        <v>0</v>
      </c>
      <c r="S159" s="117">
        <f t="shared" si="38"/>
        <v>0</v>
      </c>
      <c r="T159" s="117">
        <f t="shared" si="38"/>
        <v>0</v>
      </c>
      <c r="U159" s="117">
        <f t="shared" si="38"/>
        <v>0</v>
      </c>
      <c r="V159" s="117">
        <f t="shared" si="38"/>
        <v>0</v>
      </c>
      <c r="W159" s="117">
        <f t="shared" si="38"/>
        <v>0</v>
      </c>
      <c r="X159" s="117">
        <f t="shared" si="38"/>
        <v>0</v>
      </c>
      <c r="Y159" s="117">
        <f t="shared" si="38"/>
        <v>100034290576</v>
      </c>
      <c r="Z159" s="117">
        <f t="shared" si="38"/>
        <v>0</v>
      </c>
      <c r="AA159" s="117">
        <f t="shared" si="38"/>
        <v>0</v>
      </c>
      <c r="AB159" s="117">
        <f t="shared" si="38"/>
        <v>0</v>
      </c>
      <c r="AC159" s="117">
        <f t="shared" si="38"/>
        <v>0</v>
      </c>
      <c r="AD159" s="117">
        <f t="shared" si="38"/>
        <v>0</v>
      </c>
      <c r="AE159" s="117">
        <f t="shared" si="38"/>
        <v>-4149534627</v>
      </c>
      <c r="AF159" s="117">
        <f t="shared" si="38"/>
        <v>4149534627</v>
      </c>
      <c r="AG159" s="117">
        <f>SUM(AG160:AG162)</f>
        <v>0</v>
      </c>
      <c r="AH159" s="117">
        <f t="shared" si="38"/>
        <v>268408181576</v>
      </c>
      <c r="AJ159" s="6">
        <v>268408181576</v>
      </c>
      <c r="AK159" s="37">
        <f t="shared" si="21"/>
        <v>0</v>
      </c>
      <c r="AL159" t="s">
        <v>566</v>
      </c>
      <c r="AM159" s="6">
        <v>268408181576</v>
      </c>
      <c r="AP159" s="34"/>
      <c r="AQ159" s="121"/>
    </row>
    <row r="160" spans="1:43" s="134" customFormat="1" ht="15">
      <c r="A160" s="102" t="s">
        <v>462</v>
      </c>
      <c r="B160" s="129" t="s">
        <v>525</v>
      </c>
      <c r="C160" s="130" t="s">
        <v>395</v>
      </c>
      <c r="D160" s="131">
        <v>1588636000</v>
      </c>
      <c r="E160" s="131"/>
      <c r="F160" s="118"/>
      <c r="G160" s="130"/>
      <c r="H160" s="130"/>
      <c r="I160" s="130"/>
      <c r="J160" s="130"/>
      <c r="K160" s="130"/>
      <c r="L160" s="130"/>
      <c r="M160" s="39"/>
      <c r="N160" s="39"/>
      <c r="O160" s="39"/>
      <c r="P160" s="39"/>
      <c r="Q160" s="39"/>
      <c r="R160" s="130"/>
      <c r="S160" s="39"/>
      <c r="T160" s="39"/>
      <c r="U160" s="130"/>
      <c r="V160" s="130"/>
      <c r="W160" s="130"/>
      <c r="X160" s="130"/>
      <c r="Y160" s="39">
        <f>SUM(E160:X160)</f>
        <v>0</v>
      </c>
      <c r="Z160" s="130"/>
      <c r="AA160" s="130"/>
      <c r="AB160" s="130"/>
      <c r="AC160" s="130"/>
      <c r="AD160" s="130"/>
      <c r="AE160" s="39">
        <v>529252417</v>
      </c>
      <c r="AF160" s="39"/>
      <c r="AG160" s="123">
        <f>SUM(Z160:AF160)</f>
        <v>529252417</v>
      </c>
      <c r="AH160" s="57">
        <f>+Y160+D160+AG160</f>
        <v>2117888417</v>
      </c>
      <c r="AJ160" s="6">
        <v>2117888417</v>
      </c>
      <c r="AK160" s="37">
        <f t="shared" si="21"/>
        <v>0</v>
      </c>
      <c r="AL160" t="s">
        <v>128</v>
      </c>
      <c r="AM160" s="6">
        <v>2117888417</v>
      </c>
      <c r="AP160" s="135"/>
      <c r="AQ160" s="25"/>
    </row>
    <row r="161" spans="1:43" s="134" customFormat="1" ht="15">
      <c r="A161" s="102" t="s">
        <v>462</v>
      </c>
      <c r="B161" s="129" t="s">
        <v>526</v>
      </c>
      <c r="C161" s="130" t="s">
        <v>401</v>
      </c>
      <c r="D161" s="131">
        <v>14273944000</v>
      </c>
      <c r="E161" s="131"/>
      <c r="F161" s="118"/>
      <c r="G161" s="130"/>
      <c r="H161" s="130"/>
      <c r="I161" s="130"/>
      <c r="J161" s="130"/>
      <c r="K161" s="130"/>
      <c r="L161" s="130"/>
      <c r="M161" s="39"/>
      <c r="N161" s="39"/>
      <c r="O161" s="39"/>
      <c r="P161" s="39"/>
      <c r="Q161" s="39"/>
      <c r="R161" s="130"/>
      <c r="S161" s="39"/>
      <c r="T161" s="39"/>
      <c r="U161" s="130"/>
      <c r="V161" s="130"/>
      <c r="W161" s="130"/>
      <c r="X161" s="130"/>
      <c r="Y161" s="39">
        <f>SUM(E161:X161)</f>
        <v>0</v>
      </c>
      <c r="Z161" s="130"/>
      <c r="AA161" s="130"/>
      <c r="AB161" s="130"/>
      <c r="AC161" s="130"/>
      <c r="AD161" s="130"/>
      <c r="AE161" s="39">
        <v>-5130417298</v>
      </c>
      <c r="AF161" s="39"/>
      <c r="AG161" s="123">
        <f>SUM(Z161:AF161)</f>
        <v>-5130417298</v>
      </c>
      <c r="AH161" s="57">
        <f>+Y161+D161+AG161</f>
        <v>9143526702</v>
      </c>
      <c r="AJ161" s="6">
        <v>9143526702</v>
      </c>
      <c r="AK161" s="37">
        <f t="shared" si="21"/>
        <v>0</v>
      </c>
      <c r="AL161" t="s">
        <v>131</v>
      </c>
      <c r="AM161" s="6">
        <v>9143526702</v>
      </c>
      <c r="AP161" s="135"/>
      <c r="AQ161" s="25"/>
    </row>
    <row r="162" spans="1:43" s="134" customFormat="1" ht="15">
      <c r="A162" s="102" t="s">
        <v>462</v>
      </c>
      <c r="B162" s="129" t="s">
        <v>486</v>
      </c>
      <c r="C162" s="130" t="s">
        <v>425</v>
      </c>
      <c r="D162" s="131">
        <v>152511311000</v>
      </c>
      <c r="E162" s="131"/>
      <c r="F162" s="118"/>
      <c r="G162" s="130"/>
      <c r="H162" s="130"/>
      <c r="I162" s="130"/>
      <c r="J162" s="130"/>
      <c r="K162" s="37">
        <f>+H162-J162</f>
        <v>0</v>
      </c>
      <c r="L162" s="39">
        <v>-142431470</v>
      </c>
      <c r="M162" s="39"/>
      <c r="N162" s="39">
        <v>87651944000</v>
      </c>
      <c r="O162" s="39">
        <f>604516000+187570456+247682415+56490795+74215572+1350731002+1169965324+696062350+158490624+568166020+2790666+138343094+44708461+20181340+76293917+53986483+2774087983+76293917+38146954+36520046</f>
        <v>8375243419</v>
      </c>
      <c r="P162" s="39"/>
      <c r="Q162" s="39">
        <v>4149534627</v>
      </c>
      <c r="R162" s="130"/>
      <c r="S162" s="39"/>
      <c r="T162" s="39"/>
      <c r="U162" s="130"/>
      <c r="V162" s="130"/>
      <c r="W162" s="130"/>
      <c r="X162" s="130"/>
      <c r="Y162" s="39">
        <f>SUM(E162:X162)</f>
        <v>100034290576</v>
      </c>
      <c r="Z162" s="130"/>
      <c r="AA162" s="130"/>
      <c r="AB162" s="130"/>
      <c r="AC162" s="130"/>
      <c r="AD162" s="130"/>
      <c r="AE162" s="39">
        <v>451630254</v>
      </c>
      <c r="AF162" s="100">
        <v>4149534627</v>
      </c>
      <c r="AG162" s="123">
        <f>SUM(Z162:AF162)</f>
        <v>4601164881</v>
      </c>
      <c r="AH162" s="57">
        <f>+Y162+D162+AG162</f>
        <v>257146766457</v>
      </c>
      <c r="AJ162" s="6">
        <v>257146766457</v>
      </c>
      <c r="AK162" s="37">
        <f t="shared" si="21"/>
        <v>0</v>
      </c>
      <c r="AL162" t="s">
        <v>144</v>
      </c>
      <c r="AM162" s="6">
        <v>257146766457</v>
      </c>
      <c r="AP162" s="135"/>
      <c r="AQ162" s="25"/>
    </row>
    <row r="163" spans="1:43" s="2" customFormat="1" ht="15">
      <c r="A163" s="91" t="s">
        <v>461</v>
      </c>
      <c r="B163" s="120" t="s">
        <v>527</v>
      </c>
      <c r="C163" s="116" t="s">
        <v>528</v>
      </c>
      <c r="D163" s="117">
        <f aca="true" t="shared" si="39" ref="D163:AH163">+D164</f>
        <v>11542523000</v>
      </c>
      <c r="E163" s="117">
        <f t="shared" si="39"/>
        <v>0</v>
      </c>
      <c r="F163" s="117">
        <f t="shared" si="39"/>
        <v>0</v>
      </c>
      <c r="G163" s="117">
        <f t="shared" si="39"/>
        <v>0</v>
      </c>
      <c r="H163" s="117">
        <f t="shared" si="39"/>
        <v>0</v>
      </c>
      <c r="I163" s="117">
        <f t="shared" si="39"/>
        <v>0</v>
      </c>
      <c r="J163" s="117">
        <f t="shared" si="39"/>
        <v>0</v>
      </c>
      <c r="K163" s="117">
        <f t="shared" si="39"/>
        <v>0</v>
      </c>
      <c r="L163" s="117">
        <f t="shared" si="39"/>
        <v>0</v>
      </c>
      <c r="M163" s="117">
        <f t="shared" si="39"/>
        <v>0</v>
      </c>
      <c r="N163" s="117">
        <f t="shared" si="39"/>
        <v>6483731000</v>
      </c>
      <c r="O163" s="117">
        <f t="shared" si="39"/>
        <v>484613231</v>
      </c>
      <c r="P163" s="117">
        <f t="shared" si="39"/>
        <v>0</v>
      </c>
      <c r="Q163" s="117">
        <f t="shared" si="39"/>
        <v>0</v>
      </c>
      <c r="R163" s="117">
        <f t="shared" si="39"/>
        <v>0</v>
      </c>
      <c r="S163" s="117">
        <f t="shared" si="39"/>
        <v>0</v>
      </c>
      <c r="T163" s="117">
        <f t="shared" si="39"/>
        <v>0</v>
      </c>
      <c r="U163" s="117">
        <f t="shared" si="39"/>
        <v>0</v>
      </c>
      <c r="V163" s="117">
        <f t="shared" si="39"/>
        <v>0</v>
      </c>
      <c r="W163" s="117">
        <f t="shared" si="39"/>
        <v>0</v>
      </c>
      <c r="X163" s="117">
        <f t="shared" si="39"/>
        <v>0</v>
      </c>
      <c r="Y163" s="117">
        <f t="shared" si="39"/>
        <v>6968344231</v>
      </c>
      <c r="Z163" s="117">
        <f t="shared" si="39"/>
        <v>0</v>
      </c>
      <c r="AA163" s="117">
        <f t="shared" si="39"/>
        <v>0</v>
      </c>
      <c r="AB163" s="117">
        <f t="shared" si="39"/>
        <v>0</v>
      </c>
      <c r="AC163" s="117">
        <f t="shared" si="39"/>
        <v>0</v>
      </c>
      <c r="AD163" s="117">
        <f t="shared" si="39"/>
        <v>0</v>
      </c>
      <c r="AE163" s="117">
        <f t="shared" si="39"/>
        <v>0</v>
      </c>
      <c r="AF163" s="117"/>
      <c r="AG163" s="117">
        <f t="shared" si="39"/>
        <v>0</v>
      </c>
      <c r="AH163" s="117">
        <f t="shared" si="39"/>
        <v>18510867231</v>
      </c>
      <c r="AJ163" s="6">
        <v>18510867231</v>
      </c>
      <c r="AK163" s="37">
        <f t="shared" si="21"/>
        <v>0</v>
      </c>
      <c r="AL163" t="s">
        <v>567</v>
      </c>
      <c r="AM163" s="6">
        <v>18510867231</v>
      </c>
      <c r="AP163" s="34"/>
      <c r="AQ163" s="121"/>
    </row>
    <row r="164" spans="1:43" s="134" customFormat="1" ht="15">
      <c r="A164" s="102" t="s">
        <v>462</v>
      </c>
      <c r="B164" s="129" t="s">
        <v>486</v>
      </c>
      <c r="C164" s="130" t="s">
        <v>425</v>
      </c>
      <c r="D164" s="131">
        <v>11542523000</v>
      </c>
      <c r="E164" s="131"/>
      <c r="F164" s="118"/>
      <c r="G164" s="130"/>
      <c r="H164" s="130"/>
      <c r="I164" s="130"/>
      <c r="J164" s="130"/>
      <c r="K164" s="130"/>
      <c r="L164" s="130"/>
      <c r="M164" s="39"/>
      <c r="N164" s="39">
        <f>1606352765+2703007537+816112805+1142296072+56709920+159251901</f>
        <v>6483731000</v>
      </c>
      <c r="O164" s="39">
        <v>484613231</v>
      </c>
      <c r="P164" s="39"/>
      <c r="Q164" s="39"/>
      <c r="R164" s="130"/>
      <c r="S164" s="39"/>
      <c r="T164" s="39"/>
      <c r="U164" s="130"/>
      <c r="V164" s="130"/>
      <c r="W164" s="130"/>
      <c r="X164" s="130"/>
      <c r="Y164" s="39">
        <f>SUM(E164:X164)</f>
        <v>6968344231</v>
      </c>
      <c r="Z164" s="130"/>
      <c r="AA164" s="130"/>
      <c r="AB164" s="130"/>
      <c r="AC164" s="130"/>
      <c r="AD164" s="130"/>
      <c r="AE164" s="39"/>
      <c r="AF164" s="39"/>
      <c r="AG164" s="123">
        <f>SUM(Z164:AF164)</f>
        <v>0</v>
      </c>
      <c r="AH164" s="57">
        <f>+Y164+D164+AG164</f>
        <v>18510867231</v>
      </c>
      <c r="AJ164" s="6">
        <v>18510867231</v>
      </c>
      <c r="AK164" s="37">
        <f t="shared" si="21"/>
        <v>0</v>
      </c>
      <c r="AL164" t="s">
        <v>144</v>
      </c>
      <c r="AM164" s="6">
        <v>18510867231</v>
      </c>
      <c r="AP164" s="135"/>
      <c r="AQ164" s="25"/>
    </row>
    <row r="165" spans="1:43" s="2" customFormat="1" ht="15">
      <c r="A165" s="91" t="s">
        <v>461</v>
      </c>
      <c r="B165" s="115" t="s">
        <v>529</v>
      </c>
      <c r="C165" s="116" t="s">
        <v>530</v>
      </c>
      <c r="D165" s="117">
        <f aca="true" t="shared" si="40" ref="D165:AH165">+D166</f>
        <v>15782051000</v>
      </c>
      <c r="E165" s="117">
        <f t="shared" si="40"/>
        <v>0</v>
      </c>
      <c r="F165" s="117">
        <f t="shared" si="40"/>
        <v>0</v>
      </c>
      <c r="G165" s="117">
        <f t="shared" si="40"/>
        <v>0</v>
      </c>
      <c r="H165" s="117">
        <f t="shared" si="40"/>
        <v>0</v>
      </c>
      <c r="I165" s="117">
        <f t="shared" si="40"/>
        <v>0</v>
      </c>
      <c r="J165" s="117">
        <f t="shared" si="40"/>
        <v>0</v>
      </c>
      <c r="K165" s="117">
        <f t="shared" si="40"/>
        <v>0</v>
      </c>
      <c r="L165" s="117">
        <f t="shared" si="40"/>
        <v>0</v>
      </c>
      <c r="M165" s="117">
        <f t="shared" si="40"/>
        <v>0</v>
      </c>
      <c r="N165" s="117">
        <f t="shared" si="40"/>
        <v>21023770000</v>
      </c>
      <c r="O165" s="117">
        <f t="shared" si="40"/>
        <v>1507208349</v>
      </c>
      <c r="P165" s="117">
        <f t="shared" si="40"/>
        <v>0</v>
      </c>
      <c r="Q165" s="117">
        <f t="shared" si="40"/>
        <v>0</v>
      </c>
      <c r="R165" s="117">
        <f t="shared" si="40"/>
        <v>0</v>
      </c>
      <c r="S165" s="117">
        <f t="shared" si="40"/>
        <v>0</v>
      </c>
      <c r="T165" s="117">
        <f t="shared" si="40"/>
        <v>0</v>
      </c>
      <c r="U165" s="117">
        <f t="shared" si="40"/>
        <v>0</v>
      </c>
      <c r="V165" s="117">
        <f t="shared" si="40"/>
        <v>0</v>
      </c>
      <c r="W165" s="117">
        <f t="shared" si="40"/>
        <v>0</v>
      </c>
      <c r="X165" s="117">
        <f t="shared" si="40"/>
        <v>0</v>
      </c>
      <c r="Y165" s="117">
        <f t="shared" si="40"/>
        <v>22530978349</v>
      </c>
      <c r="Z165" s="117">
        <f t="shared" si="40"/>
        <v>0</v>
      </c>
      <c r="AA165" s="117">
        <f t="shared" si="40"/>
        <v>0</v>
      </c>
      <c r="AB165" s="117">
        <f t="shared" si="40"/>
        <v>0</v>
      </c>
      <c r="AC165" s="117">
        <f t="shared" si="40"/>
        <v>0</v>
      </c>
      <c r="AD165" s="117">
        <f t="shared" si="40"/>
        <v>0</v>
      </c>
      <c r="AE165" s="117">
        <f t="shared" si="40"/>
        <v>0</v>
      </c>
      <c r="AF165" s="117"/>
      <c r="AG165" s="117">
        <f t="shared" si="40"/>
        <v>0</v>
      </c>
      <c r="AH165" s="117">
        <f t="shared" si="40"/>
        <v>38313029349</v>
      </c>
      <c r="AJ165" s="6">
        <v>38313029349</v>
      </c>
      <c r="AK165" s="37">
        <f t="shared" si="21"/>
        <v>0</v>
      </c>
      <c r="AL165" t="s">
        <v>568</v>
      </c>
      <c r="AM165" s="6">
        <v>38313029349</v>
      </c>
      <c r="AP165" s="34"/>
      <c r="AQ165" s="121"/>
    </row>
    <row r="166" spans="1:43" s="134" customFormat="1" ht="15">
      <c r="A166" s="102" t="s">
        <v>462</v>
      </c>
      <c r="B166" s="129" t="s">
        <v>486</v>
      </c>
      <c r="C166" s="130" t="s">
        <v>425</v>
      </c>
      <c r="D166" s="131">
        <v>15782051000</v>
      </c>
      <c r="E166" s="131"/>
      <c r="F166" s="118"/>
      <c r="G166" s="130"/>
      <c r="H166" s="130"/>
      <c r="I166" s="130"/>
      <c r="J166" s="130"/>
      <c r="K166" s="130"/>
      <c r="L166" s="130"/>
      <c r="M166" s="39"/>
      <c r="N166" s="39">
        <f>3723485244+768823734+1763830603+106531944+410470810+916045379+11846488980+722639917+475119851+290333538</f>
        <v>21023770000</v>
      </c>
      <c r="O166" s="39">
        <f>1062560405+3829335+124306331+29649878+67531622+3498351+41205387+79026618+75867312+19733110</f>
        <v>1507208349</v>
      </c>
      <c r="P166" s="39"/>
      <c r="Q166" s="39"/>
      <c r="R166" s="130"/>
      <c r="S166" s="39"/>
      <c r="T166" s="39"/>
      <c r="U166" s="130"/>
      <c r="V166" s="130"/>
      <c r="W166" s="130"/>
      <c r="X166" s="130"/>
      <c r="Y166" s="39">
        <f>SUM(E166:X166)</f>
        <v>22530978349</v>
      </c>
      <c r="Z166" s="130"/>
      <c r="AA166" s="130"/>
      <c r="AB166" s="130"/>
      <c r="AC166" s="130"/>
      <c r="AD166" s="130"/>
      <c r="AE166" s="39"/>
      <c r="AF166" s="39"/>
      <c r="AG166" s="123">
        <f>SUM(Z166:AF166)</f>
        <v>0</v>
      </c>
      <c r="AH166" s="57">
        <f>+Y166+D166+AG166</f>
        <v>38313029349</v>
      </c>
      <c r="AJ166" s="6">
        <v>38313029349</v>
      </c>
      <c r="AK166" s="37">
        <f t="shared" si="21"/>
        <v>0</v>
      </c>
      <c r="AL166" t="s">
        <v>144</v>
      </c>
      <c r="AM166" s="6">
        <v>38313029349</v>
      </c>
      <c r="AP166" s="135"/>
      <c r="AQ166" s="25"/>
    </row>
    <row r="167" spans="1:43" s="2" customFormat="1" ht="15">
      <c r="A167" s="107" t="s">
        <v>461</v>
      </c>
      <c r="B167" s="119" t="s">
        <v>531</v>
      </c>
      <c r="C167" s="116" t="s">
        <v>532</v>
      </c>
      <c r="D167" s="109">
        <f aca="true" t="shared" si="41" ref="D167:AH167">+D168</f>
        <v>10492000000</v>
      </c>
      <c r="E167" s="109">
        <f t="shared" si="41"/>
        <v>0</v>
      </c>
      <c r="F167" s="109">
        <f t="shared" si="41"/>
        <v>0</v>
      </c>
      <c r="G167" s="109">
        <f t="shared" si="41"/>
        <v>0</v>
      </c>
      <c r="H167" s="109">
        <f t="shared" si="41"/>
        <v>0</v>
      </c>
      <c r="I167" s="109">
        <f t="shared" si="41"/>
        <v>0</v>
      </c>
      <c r="J167" s="109">
        <f t="shared" si="41"/>
        <v>0</v>
      </c>
      <c r="K167" s="109">
        <f t="shared" si="41"/>
        <v>0</v>
      </c>
      <c r="L167" s="109">
        <f t="shared" si="41"/>
        <v>0</v>
      </c>
      <c r="M167" s="109">
        <f t="shared" si="41"/>
        <v>0</v>
      </c>
      <c r="N167" s="109">
        <f t="shared" si="41"/>
        <v>0</v>
      </c>
      <c r="O167" s="109">
        <f t="shared" si="41"/>
        <v>0</v>
      </c>
      <c r="P167" s="109">
        <f t="shared" si="41"/>
        <v>0</v>
      </c>
      <c r="Q167" s="109">
        <f t="shared" si="41"/>
        <v>0</v>
      </c>
      <c r="R167" s="109">
        <f t="shared" si="41"/>
        <v>0</v>
      </c>
      <c r="S167" s="109">
        <f t="shared" si="41"/>
        <v>0</v>
      </c>
      <c r="T167" s="109">
        <f t="shared" si="41"/>
        <v>0</v>
      </c>
      <c r="U167" s="109">
        <f t="shared" si="41"/>
        <v>0</v>
      </c>
      <c r="V167" s="109">
        <f t="shared" si="41"/>
        <v>0</v>
      </c>
      <c r="W167" s="109">
        <f t="shared" si="41"/>
        <v>0</v>
      </c>
      <c r="X167" s="109">
        <f t="shared" si="41"/>
        <v>0</v>
      </c>
      <c r="Y167" s="109">
        <f t="shared" si="41"/>
        <v>0</v>
      </c>
      <c r="Z167" s="109">
        <f t="shared" si="41"/>
        <v>0</v>
      </c>
      <c r="AA167" s="109">
        <f t="shared" si="41"/>
        <v>0</v>
      </c>
      <c r="AB167" s="109">
        <f t="shared" si="41"/>
        <v>0</v>
      </c>
      <c r="AC167" s="109">
        <f t="shared" si="41"/>
        <v>0</v>
      </c>
      <c r="AD167" s="109">
        <f t="shared" si="41"/>
        <v>0</v>
      </c>
      <c r="AE167" s="109">
        <f t="shared" si="41"/>
        <v>0</v>
      </c>
      <c r="AF167" s="109"/>
      <c r="AG167" s="109">
        <f t="shared" si="41"/>
        <v>0</v>
      </c>
      <c r="AH167" s="109">
        <f t="shared" si="41"/>
        <v>10492000000</v>
      </c>
      <c r="AJ167" s="6">
        <v>10492000000</v>
      </c>
      <c r="AK167" s="37">
        <f t="shared" si="21"/>
        <v>0</v>
      </c>
      <c r="AL167" t="s">
        <v>569</v>
      </c>
      <c r="AM167" s="6">
        <v>10492000000</v>
      </c>
      <c r="AP167" s="34"/>
      <c r="AQ167" s="121"/>
    </row>
    <row r="168" spans="1:43" s="134" customFormat="1" ht="15">
      <c r="A168" s="102" t="s">
        <v>462</v>
      </c>
      <c r="B168" s="129" t="s">
        <v>486</v>
      </c>
      <c r="C168" s="130" t="s">
        <v>425</v>
      </c>
      <c r="D168" s="131">
        <v>10492000000</v>
      </c>
      <c r="E168" s="131"/>
      <c r="F168" s="118"/>
      <c r="G168" s="130"/>
      <c r="H168" s="130"/>
      <c r="I168" s="130"/>
      <c r="J168" s="130"/>
      <c r="K168" s="130"/>
      <c r="L168" s="130"/>
      <c r="M168" s="39"/>
      <c r="N168" s="39"/>
      <c r="O168" s="39"/>
      <c r="P168" s="39"/>
      <c r="Q168" s="39"/>
      <c r="R168" s="130"/>
      <c r="S168" s="39"/>
      <c r="T168" s="39"/>
      <c r="U168" s="130"/>
      <c r="V168" s="130"/>
      <c r="W168" s="130"/>
      <c r="X168" s="130"/>
      <c r="Y168" s="39">
        <f>SUM(E168:X168)</f>
        <v>0</v>
      </c>
      <c r="Z168" s="130"/>
      <c r="AA168" s="130"/>
      <c r="AB168" s="130"/>
      <c r="AC168" s="130"/>
      <c r="AD168" s="130"/>
      <c r="AE168" s="39"/>
      <c r="AF168" s="39"/>
      <c r="AG168" s="123">
        <f>SUM(Z168:AF168)</f>
        <v>0</v>
      </c>
      <c r="AH168" s="57">
        <f>+Y168+D168+AG168</f>
        <v>10492000000</v>
      </c>
      <c r="AJ168" s="6">
        <v>10492000000</v>
      </c>
      <c r="AK168" s="37">
        <f t="shared" si="21"/>
        <v>0</v>
      </c>
      <c r="AL168" t="s">
        <v>144</v>
      </c>
      <c r="AM168" s="6">
        <v>10492000000</v>
      </c>
      <c r="AP168" s="135"/>
      <c r="AQ168" s="25"/>
    </row>
    <row r="169" spans="1:43" s="2" customFormat="1" ht="15">
      <c r="A169" s="91" t="s">
        <v>461</v>
      </c>
      <c r="B169" s="115" t="s">
        <v>533</v>
      </c>
      <c r="C169" s="116" t="s">
        <v>534</v>
      </c>
      <c r="D169" s="117">
        <f aca="true" t="shared" si="42" ref="D169:AH169">+D170</f>
        <v>26838590000</v>
      </c>
      <c r="E169" s="117">
        <f t="shared" si="42"/>
        <v>0</v>
      </c>
      <c r="F169" s="117">
        <f t="shared" si="42"/>
        <v>0</v>
      </c>
      <c r="G169" s="117">
        <f t="shared" si="42"/>
        <v>0</v>
      </c>
      <c r="H169" s="117">
        <f t="shared" si="42"/>
        <v>0</v>
      </c>
      <c r="I169" s="117">
        <f t="shared" si="42"/>
        <v>0</v>
      </c>
      <c r="J169" s="117">
        <f t="shared" si="42"/>
        <v>0</v>
      </c>
      <c r="K169" s="117">
        <f t="shared" si="42"/>
        <v>0</v>
      </c>
      <c r="L169" s="117">
        <f t="shared" si="42"/>
        <v>0</v>
      </c>
      <c r="M169" s="117">
        <f t="shared" si="42"/>
        <v>0</v>
      </c>
      <c r="N169" s="117">
        <f t="shared" si="42"/>
        <v>26675625000</v>
      </c>
      <c r="O169" s="117">
        <f t="shared" si="42"/>
        <v>2878662082</v>
      </c>
      <c r="P169" s="117">
        <f t="shared" si="42"/>
        <v>0</v>
      </c>
      <c r="Q169" s="117">
        <f t="shared" si="42"/>
        <v>0</v>
      </c>
      <c r="R169" s="117">
        <f t="shared" si="42"/>
        <v>0</v>
      </c>
      <c r="S169" s="117">
        <f t="shared" si="42"/>
        <v>0</v>
      </c>
      <c r="T169" s="117">
        <f t="shared" si="42"/>
        <v>0</v>
      </c>
      <c r="U169" s="117">
        <f t="shared" si="42"/>
        <v>0</v>
      </c>
      <c r="V169" s="117">
        <f t="shared" si="42"/>
        <v>0</v>
      </c>
      <c r="W169" s="117">
        <f t="shared" si="42"/>
        <v>0</v>
      </c>
      <c r="X169" s="117">
        <f t="shared" si="42"/>
        <v>0</v>
      </c>
      <c r="Y169" s="117">
        <f t="shared" si="42"/>
        <v>29554287082</v>
      </c>
      <c r="Z169" s="117">
        <f t="shared" si="42"/>
        <v>0</v>
      </c>
      <c r="AA169" s="117">
        <f t="shared" si="42"/>
        <v>0</v>
      </c>
      <c r="AB169" s="117">
        <f t="shared" si="42"/>
        <v>0</v>
      </c>
      <c r="AC169" s="117">
        <f t="shared" si="42"/>
        <v>0</v>
      </c>
      <c r="AD169" s="117">
        <f t="shared" si="42"/>
        <v>0</v>
      </c>
      <c r="AE169" s="117">
        <f t="shared" si="42"/>
        <v>0</v>
      </c>
      <c r="AF169" s="117"/>
      <c r="AG169" s="117">
        <f t="shared" si="42"/>
        <v>0</v>
      </c>
      <c r="AH169" s="117">
        <f t="shared" si="42"/>
        <v>56392877082</v>
      </c>
      <c r="AJ169" s="6">
        <v>56392877082</v>
      </c>
      <c r="AK169" s="37">
        <f t="shared" si="21"/>
        <v>0</v>
      </c>
      <c r="AL169" t="s">
        <v>570</v>
      </c>
      <c r="AM169" s="6">
        <v>56392877082</v>
      </c>
      <c r="AP169" s="34"/>
      <c r="AQ169" s="121"/>
    </row>
    <row r="170" spans="1:43" s="134" customFormat="1" ht="15">
      <c r="A170" s="102" t="s">
        <v>462</v>
      </c>
      <c r="B170" s="129" t="s">
        <v>486</v>
      </c>
      <c r="C170" s="130" t="s">
        <v>425</v>
      </c>
      <c r="D170" s="131">
        <v>26838590000</v>
      </c>
      <c r="E170" s="131"/>
      <c r="F170" s="118"/>
      <c r="G170" s="130"/>
      <c r="H170" s="130"/>
      <c r="I170" s="130"/>
      <c r="J170" s="130"/>
      <c r="K170" s="130"/>
      <c r="L170" s="130"/>
      <c r="M170" s="39"/>
      <c r="N170" s="39">
        <v>26675625000</v>
      </c>
      <c r="O170" s="39">
        <f>322091335+390186032+70206565+2096178150</f>
        <v>2878662082</v>
      </c>
      <c r="P170" s="39"/>
      <c r="Q170" s="39"/>
      <c r="R170" s="130"/>
      <c r="S170" s="39"/>
      <c r="T170" s="39"/>
      <c r="U170" s="130"/>
      <c r="V170" s="130"/>
      <c r="W170" s="130"/>
      <c r="X170" s="130"/>
      <c r="Y170" s="39">
        <f>SUM(E170:X170)</f>
        <v>29554287082</v>
      </c>
      <c r="Z170" s="130"/>
      <c r="AA170" s="130"/>
      <c r="AB170" s="130"/>
      <c r="AC170" s="130"/>
      <c r="AD170" s="130"/>
      <c r="AE170" s="39"/>
      <c r="AF170" s="39"/>
      <c r="AG170" s="123">
        <f>SUM(Z170:AF170)</f>
        <v>0</v>
      </c>
      <c r="AH170" s="57">
        <f>+Y170+D170+AG170</f>
        <v>56392877082</v>
      </c>
      <c r="AJ170" s="6">
        <v>56392877082</v>
      </c>
      <c r="AK170" s="37">
        <f t="shared" si="21"/>
        <v>0</v>
      </c>
      <c r="AL170" t="s">
        <v>144</v>
      </c>
      <c r="AM170" s="6">
        <v>56392877082</v>
      </c>
      <c r="AP170" s="135"/>
      <c r="AQ170" s="25"/>
    </row>
    <row r="171" spans="1:43" s="2" customFormat="1" ht="15">
      <c r="A171" s="107" t="s">
        <v>461</v>
      </c>
      <c r="B171" s="119" t="s">
        <v>535</v>
      </c>
      <c r="C171" s="116" t="s">
        <v>536</v>
      </c>
      <c r="D171" s="109">
        <f aca="true" t="shared" si="43" ref="D171:AH171">+D172</f>
        <v>3146198000</v>
      </c>
      <c r="E171" s="109">
        <f t="shared" si="43"/>
        <v>0</v>
      </c>
      <c r="F171" s="109">
        <f t="shared" si="43"/>
        <v>0</v>
      </c>
      <c r="G171" s="109">
        <f t="shared" si="43"/>
        <v>0</v>
      </c>
      <c r="H171" s="109">
        <f t="shared" si="43"/>
        <v>0</v>
      </c>
      <c r="I171" s="109">
        <f t="shared" si="43"/>
        <v>0</v>
      </c>
      <c r="J171" s="109">
        <f t="shared" si="43"/>
        <v>0</v>
      </c>
      <c r="K171" s="109">
        <f t="shared" si="43"/>
        <v>0</v>
      </c>
      <c r="L171" s="109">
        <f t="shared" si="43"/>
        <v>0</v>
      </c>
      <c r="M171" s="109">
        <f t="shared" si="43"/>
        <v>0</v>
      </c>
      <c r="N171" s="109">
        <f t="shared" si="43"/>
        <v>5118498000</v>
      </c>
      <c r="O171" s="109">
        <f t="shared" si="43"/>
        <v>632220139</v>
      </c>
      <c r="P171" s="109">
        <f t="shared" si="43"/>
        <v>0</v>
      </c>
      <c r="Q171" s="109">
        <f t="shared" si="43"/>
        <v>0</v>
      </c>
      <c r="R171" s="109">
        <f t="shared" si="43"/>
        <v>0</v>
      </c>
      <c r="S171" s="109">
        <f t="shared" si="43"/>
        <v>0</v>
      </c>
      <c r="T171" s="109">
        <f t="shared" si="43"/>
        <v>0</v>
      </c>
      <c r="U171" s="109">
        <f t="shared" si="43"/>
        <v>0</v>
      </c>
      <c r="V171" s="109">
        <f t="shared" si="43"/>
        <v>0</v>
      </c>
      <c r="W171" s="109">
        <f t="shared" si="43"/>
        <v>0</v>
      </c>
      <c r="X171" s="109">
        <f t="shared" si="43"/>
        <v>0</v>
      </c>
      <c r="Y171" s="109">
        <f t="shared" si="43"/>
        <v>5750718139</v>
      </c>
      <c r="Z171" s="109">
        <f t="shared" si="43"/>
        <v>0</v>
      </c>
      <c r="AA171" s="109">
        <f t="shared" si="43"/>
        <v>0</v>
      </c>
      <c r="AB171" s="109">
        <f t="shared" si="43"/>
        <v>0</v>
      </c>
      <c r="AC171" s="109">
        <f t="shared" si="43"/>
        <v>0</v>
      </c>
      <c r="AD171" s="109">
        <f t="shared" si="43"/>
        <v>0</v>
      </c>
      <c r="AE171" s="109">
        <f t="shared" si="43"/>
        <v>0</v>
      </c>
      <c r="AF171" s="109"/>
      <c r="AG171" s="109">
        <f t="shared" si="43"/>
        <v>0</v>
      </c>
      <c r="AH171" s="109">
        <f t="shared" si="43"/>
        <v>8896916139</v>
      </c>
      <c r="AJ171" s="6">
        <v>8896916139</v>
      </c>
      <c r="AK171" s="37">
        <f t="shared" si="21"/>
        <v>0</v>
      </c>
      <c r="AL171" t="s">
        <v>571</v>
      </c>
      <c r="AM171" s="6">
        <v>8896916139</v>
      </c>
      <c r="AP171" s="34"/>
      <c r="AQ171" s="121"/>
    </row>
    <row r="172" spans="1:43" s="134" customFormat="1" ht="15">
      <c r="A172" s="102" t="s">
        <v>462</v>
      </c>
      <c r="B172" s="129" t="s">
        <v>518</v>
      </c>
      <c r="C172" s="130" t="s">
        <v>519</v>
      </c>
      <c r="D172" s="131">
        <v>3146198000</v>
      </c>
      <c r="E172" s="131"/>
      <c r="F172" s="118"/>
      <c r="G172" s="130"/>
      <c r="H172" s="130"/>
      <c r="I172" s="130"/>
      <c r="J172" s="130"/>
      <c r="K172" s="130"/>
      <c r="L172" s="130"/>
      <c r="M172" s="39"/>
      <c r="N172" s="39">
        <f>1182579297+1570343646+2365575057</f>
        <v>5118498000</v>
      </c>
      <c r="O172" s="39">
        <f>280442420+164856801+186920918</f>
        <v>632220139</v>
      </c>
      <c r="P172" s="39"/>
      <c r="Q172" s="39"/>
      <c r="R172" s="130"/>
      <c r="S172" s="39"/>
      <c r="T172" s="39"/>
      <c r="U172" s="130"/>
      <c r="V172" s="130"/>
      <c r="W172" s="130"/>
      <c r="X172" s="130"/>
      <c r="Y172" s="39">
        <f>SUM(E172:X172)</f>
        <v>5750718139</v>
      </c>
      <c r="Z172" s="130"/>
      <c r="AA172" s="130"/>
      <c r="AB172" s="130"/>
      <c r="AC172" s="130"/>
      <c r="AD172" s="130"/>
      <c r="AE172" s="39"/>
      <c r="AF172" s="39"/>
      <c r="AG172" s="123">
        <f>SUM(Z172:AF172)</f>
        <v>0</v>
      </c>
      <c r="AH172" s="57">
        <f>+Y172+D172+AG172</f>
        <v>8896916139</v>
      </c>
      <c r="AJ172" s="6">
        <v>8896916139</v>
      </c>
      <c r="AK172" s="37">
        <f t="shared" si="21"/>
        <v>0</v>
      </c>
      <c r="AL172" t="s">
        <v>144</v>
      </c>
      <c r="AM172" s="6">
        <v>8896916139</v>
      </c>
      <c r="AP172" s="135"/>
      <c r="AQ172" s="25"/>
    </row>
    <row r="173" spans="1:43" s="2" customFormat="1" ht="15">
      <c r="A173" s="107" t="s">
        <v>461</v>
      </c>
      <c r="B173" s="119" t="s">
        <v>537</v>
      </c>
      <c r="C173" s="116" t="s">
        <v>538</v>
      </c>
      <c r="D173" s="109">
        <f aca="true" t="shared" si="44" ref="D173:AH173">+D174</f>
        <v>3404816000</v>
      </c>
      <c r="E173" s="109">
        <f t="shared" si="44"/>
        <v>0</v>
      </c>
      <c r="F173" s="109">
        <f t="shared" si="44"/>
        <v>0</v>
      </c>
      <c r="G173" s="109">
        <f t="shared" si="44"/>
        <v>0</v>
      </c>
      <c r="H173" s="109">
        <f t="shared" si="44"/>
        <v>0</v>
      </c>
      <c r="I173" s="109">
        <f t="shared" si="44"/>
        <v>0</v>
      </c>
      <c r="J173" s="109">
        <f t="shared" si="44"/>
        <v>0</v>
      </c>
      <c r="K173" s="109">
        <f t="shared" si="44"/>
        <v>0</v>
      </c>
      <c r="L173" s="109">
        <f t="shared" si="44"/>
        <v>142431470</v>
      </c>
      <c r="M173" s="109">
        <f t="shared" si="44"/>
        <v>0</v>
      </c>
      <c r="N173" s="109">
        <f t="shared" si="44"/>
        <v>690744000</v>
      </c>
      <c r="O173" s="109">
        <f t="shared" si="44"/>
        <v>163686312</v>
      </c>
      <c r="P173" s="109">
        <f t="shared" si="44"/>
        <v>0</v>
      </c>
      <c r="Q173" s="109">
        <f t="shared" si="44"/>
        <v>0</v>
      </c>
      <c r="R173" s="109">
        <f t="shared" si="44"/>
        <v>0</v>
      </c>
      <c r="S173" s="109">
        <f t="shared" si="44"/>
        <v>0</v>
      </c>
      <c r="T173" s="109">
        <f t="shared" si="44"/>
        <v>0</v>
      </c>
      <c r="U173" s="109">
        <f t="shared" si="44"/>
        <v>0</v>
      </c>
      <c r="V173" s="109">
        <f t="shared" si="44"/>
        <v>0</v>
      </c>
      <c r="W173" s="109">
        <f t="shared" si="44"/>
        <v>0</v>
      </c>
      <c r="X173" s="109">
        <f t="shared" si="44"/>
        <v>0</v>
      </c>
      <c r="Y173" s="109">
        <f t="shared" si="44"/>
        <v>996861782</v>
      </c>
      <c r="Z173" s="109">
        <f t="shared" si="44"/>
        <v>0</v>
      </c>
      <c r="AA173" s="109">
        <f t="shared" si="44"/>
        <v>0</v>
      </c>
      <c r="AB173" s="109">
        <f t="shared" si="44"/>
        <v>0</v>
      </c>
      <c r="AC173" s="109">
        <f t="shared" si="44"/>
        <v>0</v>
      </c>
      <c r="AD173" s="109">
        <f t="shared" si="44"/>
        <v>0</v>
      </c>
      <c r="AE173" s="109">
        <f t="shared" si="44"/>
        <v>0</v>
      </c>
      <c r="AF173" s="109"/>
      <c r="AG173" s="109">
        <f t="shared" si="44"/>
        <v>0</v>
      </c>
      <c r="AH173" s="109">
        <f t="shared" si="44"/>
        <v>4401677782</v>
      </c>
      <c r="AJ173" s="6">
        <v>4401677782</v>
      </c>
      <c r="AK173" s="37">
        <f t="shared" si="21"/>
        <v>0</v>
      </c>
      <c r="AL173" t="s">
        <v>572</v>
      </c>
      <c r="AM173" s="6">
        <v>4401677782</v>
      </c>
      <c r="AP173" s="34"/>
      <c r="AQ173" s="121"/>
    </row>
    <row r="174" spans="1:43" s="134" customFormat="1" ht="15">
      <c r="A174" s="102" t="s">
        <v>462</v>
      </c>
      <c r="B174" s="129" t="s">
        <v>486</v>
      </c>
      <c r="C174" s="130" t="s">
        <v>425</v>
      </c>
      <c r="D174" s="131">
        <v>3404816000</v>
      </c>
      <c r="E174" s="131"/>
      <c r="F174" s="118"/>
      <c r="G174" s="130"/>
      <c r="H174" s="130"/>
      <c r="I174" s="130"/>
      <c r="J174" s="130"/>
      <c r="K174" s="130"/>
      <c r="L174" s="37">
        <v>142431470</v>
      </c>
      <c r="M174" s="39"/>
      <c r="N174" s="39">
        <v>690744000</v>
      </c>
      <c r="O174" s="39">
        <f>150436459+13249853</f>
        <v>163686312</v>
      </c>
      <c r="P174" s="39"/>
      <c r="Q174" s="39"/>
      <c r="R174" s="130"/>
      <c r="S174" s="39"/>
      <c r="T174" s="39"/>
      <c r="U174" s="130"/>
      <c r="V174" s="130"/>
      <c r="W174" s="130"/>
      <c r="X174" s="130"/>
      <c r="Y174" s="39">
        <f>SUM(E174:X174)</f>
        <v>996861782</v>
      </c>
      <c r="Z174" s="130"/>
      <c r="AA174" s="130"/>
      <c r="AB174" s="130"/>
      <c r="AC174" s="130"/>
      <c r="AD174" s="130"/>
      <c r="AE174" s="39"/>
      <c r="AF174" s="39"/>
      <c r="AG174" s="123">
        <f>SUM(Z174:AF174)</f>
        <v>0</v>
      </c>
      <c r="AH174" s="57">
        <f>+Y174+D174+AG174</f>
        <v>4401677782</v>
      </c>
      <c r="AJ174" s="6">
        <v>4401677782</v>
      </c>
      <c r="AK174" s="37">
        <f t="shared" si="21"/>
        <v>0</v>
      </c>
      <c r="AL174" t="s">
        <v>144</v>
      </c>
      <c r="AM174" s="6">
        <v>4401677782</v>
      </c>
      <c r="AP174" s="135"/>
      <c r="AQ174" s="25"/>
    </row>
    <row r="175" spans="1:43" s="2" customFormat="1" ht="15">
      <c r="A175" s="107" t="s">
        <v>461</v>
      </c>
      <c r="B175" s="119" t="s">
        <v>539</v>
      </c>
      <c r="C175" s="116" t="s">
        <v>540</v>
      </c>
      <c r="D175" s="109">
        <f aca="true" t="shared" si="45" ref="D175:AH175">+D176</f>
        <v>13502590000</v>
      </c>
      <c r="E175" s="109">
        <f t="shared" si="45"/>
        <v>0</v>
      </c>
      <c r="F175" s="109">
        <f t="shared" si="45"/>
        <v>0</v>
      </c>
      <c r="G175" s="109">
        <f t="shared" si="45"/>
        <v>0</v>
      </c>
      <c r="H175" s="109">
        <f t="shared" si="45"/>
        <v>0</v>
      </c>
      <c r="I175" s="109">
        <f t="shared" si="45"/>
        <v>0</v>
      </c>
      <c r="J175" s="109">
        <f t="shared" si="45"/>
        <v>0</v>
      </c>
      <c r="K175" s="109">
        <f t="shared" si="45"/>
        <v>0</v>
      </c>
      <c r="L175" s="109">
        <f t="shared" si="45"/>
        <v>0</v>
      </c>
      <c r="M175" s="109">
        <f t="shared" si="45"/>
        <v>0</v>
      </c>
      <c r="N175" s="109">
        <f t="shared" si="45"/>
        <v>0</v>
      </c>
      <c r="O175" s="109">
        <f t="shared" si="45"/>
        <v>0</v>
      </c>
      <c r="P175" s="109">
        <f t="shared" si="45"/>
        <v>0</v>
      </c>
      <c r="Q175" s="109">
        <f t="shared" si="45"/>
        <v>0</v>
      </c>
      <c r="R175" s="109">
        <f t="shared" si="45"/>
        <v>0</v>
      </c>
      <c r="S175" s="109">
        <f t="shared" si="45"/>
        <v>0</v>
      </c>
      <c r="T175" s="109">
        <f t="shared" si="45"/>
        <v>0</v>
      </c>
      <c r="U175" s="109">
        <f t="shared" si="45"/>
        <v>0</v>
      </c>
      <c r="V175" s="109">
        <f t="shared" si="45"/>
        <v>0</v>
      </c>
      <c r="W175" s="109">
        <f t="shared" si="45"/>
        <v>0</v>
      </c>
      <c r="X175" s="109">
        <f t="shared" si="45"/>
        <v>0</v>
      </c>
      <c r="Y175" s="109">
        <f t="shared" si="45"/>
        <v>0</v>
      </c>
      <c r="Z175" s="109">
        <f t="shared" si="45"/>
        <v>0</v>
      </c>
      <c r="AA175" s="109">
        <f t="shared" si="45"/>
        <v>0</v>
      </c>
      <c r="AB175" s="109">
        <f t="shared" si="45"/>
        <v>0</v>
      </c>
      <c r="AC175" s="109">
        <f t="shared" si="45"/>
        <v>0</v>
      </c>
      <c r="AD175" s="109">
        <f t="shared" si="45"/>
        <v>0</v>
      </c>
      <c r="AE175" s="109">
        <f t="shared" si="45"/>
        <v>0</v>
      </c>
      <c r="AF175" s="109"/>
      <c r="AG175" s="109">
        <f t="shared" si="45"/>
        <v>0</v>
      </c>
      <c r="AH175" s="109">
        <f t="shared" si="45"/>
        <v>13502590000</v>
      </c>
      <c r="AJ175" s="6">
        <v>13502590000</v>
      </c>
      <c r="AK175" s="37">
        <f t="shared" si="21"/>
        <v>0</v>
      </c>
      <c r="AL175" t="s">
        <v>573</v>
      </c>
      <c r="AM175" s="6">
        <v>13502590000</v>
      </c>
      <c r="AP175" s="34"/>
      <c r="AQ175" s="121"/>
    </row>
    <row r="176" spans="1:43" s="134" customFormat="1" ht="15">
      <c r="A176" s="102" t="s">
        <v>462</v>
      </c>
      <c r="B176" s="129" t="s">
        <v>486</v>
      </c>
      <c r="C176" s="130" t="s">
        <v>425</v>
      </c>
      <c r="D176" s="131">
        <v>13502590000</v>
      </c>
      <c r="E176" s="131"/>
      <c r="F176" s="118"/>
      <c r="G176" s="130"/>
      <c r="H176" s="130"/>
      <c r="I176" s="130"/>
      <c r="J176" s="130"/>
      <c r="K176" s="130"/>
      <c r="L176" s="130"/>
      <c r="M176" s="39"/>
      <c r="N176" s="39"/>
      <c r="O176" s="39"/>
      <c r="P176" s="39"/>
      <c r="Q176" s="39"/>
      <c r="R176" s="130"/>
      <c r="S176" s="39"/>
      <c r="T176" s="39"/>
      <c r="U176" s="130"/>
      <c r="V176" s="130"/>
      <c r="W176" s="130"/>
      <c r="X176" s="130"/>
      <c r="Y176" s="39">
        <f>SUM(E176:X176)</f>
        <v>0</v>
      </c>
      <c r="Z176" s="130"/>
      <c r="AA176" s="130"/>
      <c r="AB176" s="130"/>
      <c r="AC176" s="130"/>
      <c r="AD176" s="130"/>
      <c r="AE176" s="39"/>
      <c r="AF176" s="39"/>
      <c r="AG176" s="123">
        <f>SUM(Z176:AF176)</f>
        <v>0</v>
      </c>
      <c r="AH176" s="57">
        <f>+Y176+D176+AG176</f>
        <v>13502590000</v>
      </c>
      <c r="AJ176" s="6">
        <v>13502590000</v>
      </c>
      <c r="AK176" s="37">
        <f t="shared" si="21"/>
        <v>0</v>
      </c>
      <c r="AL176" t="s">
        <v>144</v>
      </c>
      <c r="AM176" s="6">
        <v>13502590000</v>
      </c>
      <c r="AP176" s="135"/>
      <c r="AQ176" s="25"/>
    </row>
    <row r="177" spans="1:43" s="2" customFormat="1" ht="15">
      <c r="A177" s="107" t="s">
        <v>461</v>
      </c>
      <c r="B177" s="119" t="s">
        <v>541</v>
      </c>
      <c r="C177" s="116" t="s">
        <v>542</v>
      </c>
      <c r="D177" s="109">
        <f aca="true" t="shared" si="46" ref="D177:AH177">SUM(D178:D181)</f>
        <v>18973070000</v>
      </c>
      <c r="E177" s="109">
        <f t="shared" si="46"/>
        <v>0</v>
      </c>
      <c r="F177" s="109">
        <f t="shared" si="46"/>
        <v>0</v>
      </c>
      <c r="G177" s="109">
        <f t="shared" si="46"/>
        <v>0</v>
      </c>
      <c r="H177" s="109">
        <f t="shared" si="46"/>
        <v>0</v>
      </c>
      <c r="I177" s="109">
        <f t="shared" si="46"/>
        <v>0</v>
      </c>
      <c r="J177" s="109">
        <f t="shared" si="46"/>
        <v>0</v>
      </c>
      <c r="K177" s="109">
        <f t="shared" si="46"/>
        <v>0</v>
      </c>
      <c r="L177" s="109">
        <f t="shared" si="46"/>
        <v>0</v>
      </c>
      <c r="M177" s="109">
        <f t="shared" si="46"/>
        <v>0</v>
      </c>
      <c r="N177" s="109">
        <f t="shared" si="46"/>
        <v>0</v>
      </c>
      <c r="O177" s="109">
        <f t="shared" si="46"/>
        <v>0</v>
      </c>
      <c r="P177" s="109">
        <f t="shared" si="46"/>
        <v>0</v>
      </c>
      <c r="Q177" s="109">
        <f>SUM(Q178:Q181)</f>
        <v>0</v>
      </c>
      <c r="R177" s="109">
        <f t="shared" si="46"/>
        <v>0</v>
      </c>
      <c r="S177" s="109">
        <f t="shared" si="46"/>
        <v>0</v>
      </c>
      <c r="T177" s="109">
        <f t="shared" si="46"/>
        <v>0</v>
      </c>
      <c r="U177" s="109">
        <f t="shared" si="46"/>
        <v>0</v>
      </c>
      <c r="V177" s="109">
        <f t="shared" si="46"/>
        <v>0</v>
      </c>
      <c r="W177" s="109">
        <f t="shared" si="46"/>
        <v>0</v>
      </c>
      <c r="X177" s="109">
        <f t="shared" si="46"/>
        <v>0</v>
      </c>
      <c r="Y177" s="109">
        <f t="shared" si="46"/>
        <v>0</v>
      </c>
      <c r="Z177" s="109">
        <f t="shared" si="46"/>
        <v>0</v>
      </c>
      <c r="AA177" s="109">
        <f t="shared" si="46"/>
        <v>0</v>
      </c>
      <c r="AB177" s="109">
        <f t="shared" si="46"/>
        <v>0</v>
      </c>
      <c r="AC177" s="109">
        <f t="shared" si="46"/>
        <v>0</v>
      </c>
      <c r="AD177" s="109">
        <f t="shared" si="46"/>
        <v>0</v>
      </c>
      <c r="AE177" s="109">
        <f t="shared" si="46"/>
        <v>0</v>
      </c>
      <c r="AF177" s="109"/>
      <c r="AG177" s="109">
        <f t="shared" si="46"/>
        <v>0</v>
      </c>
      <c r="AH177" s="109">
        <f t="shared" si="46"/>
        <v>18973070000</v>
      </c>
      <c r="AJ177" s="6">
        <v>18973070000</v>
      </c>
      <c r="AK177" s="37">
        <f t="shared" si="21"/>
        <v>0</v>
      </c>
      <c r="AL177" t="s">
        <v>574</v>
      </c>
      <c r="AM177" s="6">
        <v>18973070000</v>
      </c>
      <c r="AP177" s="34"/>
      <c r="AQ177" s="121"/>
    </row>
    <row r="178" spans="1:43" s="134" customFormat="1" ht="15">
      <c r="A178" s="102" t="s">
        <v>462</v>
      </c>
      <c r="B178" s="129" t="s">
        <v>487</v>
      </c>
      <c r="C178" s="130" t="s">
        <v>389</v>
      </c>
      <c r="D178" s="131">
        <v>1335175000</v>
      </c>
      <c r="E178" s="131"/>
      <c r="F178" s="118"/>
      <c r="G178" s="130"/>
      <c r="H178" s="130"/>
      <c r="I178" s="130"/>
      <c r="J178" s="130"/>
      <c r="K178" s="130"/>
      <c r="L178" s="130"/>
      <c r="M178" s="39"/>
      <c r="N178" s="39"/>
      <c r="O178" s="39"/>
      <c r="P178" s="39"/>
      <c r="Q178" s="39"/>
      <c r="R178" s="130"/>
      <c r="S178" s="39"/>
      <c r="T178" s="39"/>
      <c r="U178" s="130"/>
      <c r="V178" s="130"/>
      <c r="W178" s="130"/>
      <c r="X178" s="130"/>
      <c r="Y178" s="39">
        <f>SUM(E178:X178)</f>
        <v>0</v>
      </c>
      <c r="Z178" s="130"/>
      <c r="AA178" s="130"/>
      <c r="AB178" s="130"/>
      <c r="AC178" s="130"/>
      <c r="AD178" s="130"/>
      <c r="AE178" s="39"/>
      <c r="AF178" s="39"/>
      <c r="AG178" s="123">
        <f>SUM(Z178:AF178)</f>
        <v>0</v>
      </c>
      <c r="AH178" s="57">
        <f>+Y178+D178+AG178</f>
        <v>1335175000</v>
      </c>
      <c r="AJ178" s="6">
        <v>1335175000</v>
      </c>
      <c r="AK178" s="37">
        <f t="shared" si="21"/>
        <v>0</v>
      </c>
      <c r="AL178" t="s">
        <v>125</v>
      </c>
      <c r="AM178" s="6">
        <v>1335175000</v>
      </c>
      <c r="AP178" s="135"/>
      <c r="AQ178" s="25"/>
    </row>
    <row r="179" spans="1:43" s="134" customFormat="1" ht="15">
      <c r="A179" s="102" t="s">
        <v>462</v>
      </c>
      <c r="B179" s="129" t="s">
        <v>488</v>
      </c>
      <c r="C179" s="130" t="s">
        <v>399</v>
      </c>
      <c r="D179" s="131">
        <v>103000000</v>
      </c>
      <c r="E179" s="131"/>
      <c r="F179" s="118"/>
      <c r="G179" s="130"/>
      <c r="H179" s="130"/>
      <c r="I179" s="130"/>
      <c r="J179" s="130"/>
      <c r="K179" s="130"/>
      <c r="L179" s="130"/>
      <c r="M179" s="39"/>
      <c r="N179" s="39"/>
      <c r="O179" s="39"/>
      <c r="P179" s="39"/>
      <c r="Q179" s="39"/>
      <c r="R179" s="130"/>
      <c r="S179" s="39"/>
      <c r="T179" s="39"/>
      <c r="U179" s="130"/>
      <c r="V179" s="130"/>
      <c r="W179" s="130"/>
      <c r="X179" s="130"/>
      <c r="Y179" s="39">
        <f>SUM(E179:X179)</f>
        <v>0</v>
      </c>
      <c r="Z179" s="130"/>
      <c r="AA179" s="130"/>
      <c r="AB179" s="130"/>
      <c r="AC179" s="130"/>
      <c r="AD179" s="130"/>
      <c r="AE179" s="39"/>
      <c r="AF179" s="39"/>
      <c r="AG179" s="123">
        <f>SUM(Z179:AF179)</f>
        <v>0</v>
      </c>
      <c r="AH179" s="57">
        <f>+Y179+D179+AG179</f>
        <v>103000000</v>
      </c>
      <c r="AJ179" s="6">
        <v>103000000</v>
      </c>
      <c r="AK179" s="37">
        <f t="shared" si="21"/>
        <v>0</v>
      </c>
      <c r="AL179" t="s">
        <v>130</v>
      </c>
      <c r="AM179" s="6">
        <v>103000000</v>
      </c>
      <c r="AP179" s="135"/>
      <c r="AQ179" s="25"/>
    </row>
    <row r="180" spans="1:43" s="134" customFormat="1" ht="15">
      <c r="A180" s="102" t="s">
        <v>462</v>
      </c>
      <c r="B180" s="129" t="s">
        <v>543</v>
      </c>
      <c r="C180" s="130" t="s">
        <v>544</v>
      </c>
      <c r="D180" s="131">
        <v>15006070000</v>
      </c>
      <c r="E180" s="131"/>
      <c r="F180" s="118"/>
      <c r="G180" s="130"/>
      <c r="H180" s="130"/>
      <c r="I180" s="130"/>
      <c r="J180" s="130"/>
      <c r="K180" s="130"/>
      <c r="L180" s="130"/>
      <c r="M180" s="39"/>
      <c r="N180" s="39"/>
      <c r="O180" s="39"/>
      <c r="P180" s="39"/>
      <c r="Q180" s="39"/>
      <c r="R180" s="130"/>
      <c r="S180" s="39"/>
      <c r="T180" s="39"/>
      <c r="U180" s="130"/>
      <c r="V180" s="130"/>
      <c r="W180" s="130"/>
      <c r="X180" s="130"/>
      <c r="Y180" s="39">
        <f>SUM(E180:X180)</f>
        <v>0</v>
      </c>
      <c r="Z180" s="130"/>
      <c r="AA180" s="130"/>
      <c r="AB180" s="130"/>
      <c r="AC180" s="130"/>
      <c r="AD180" s="130"/>
      <c r="AE180" s="39"/>
      <c r="AF180" s="39"/>
      <c r="AG180" s="123">
        <f>SUM(Z180:AF180)</f>
        <v>0</v>
      </c>
      <c r="AH180" s="57">
        <f>+Y180+D180+AG180</f>
        <v>15006070000</v>
      </c>
      <c r="AJ180" s="6">
        <v>15006070000</v>
      </c>
      <c r="AK180" s="37">
        <f t="shared" si="21"/>
        <v>0</v>
      </c>
      <c r="AL180" t="s">
        <v>135</v>
      </c>
      <c r="AM180" s="6">
        <v>15006070000</v>
      </c>
      <c r="AP180" s="135"/>
      <c r="AQ180" s="25"/>
    </row>
    <row r="181" spans="1:43" s="134" customFormat="1" ht="15">
      <c r="A181" s="102" t="s">
        <v>462</v>
      </c>
      <c r="B181" s="129" t="s">
        <v>486</v>
      </c>
      <c r="C181" s="130" t="s">
        <v>425</v>
      </c>
      <c r="D181" s="131">
        <v>2528825000</v>
      </c>
      <c r="E181" s="131"/>
      <c r="F181" s="118"/>
      <c r="G181" s="130"/>
      <c r="H181" s="130"/>
      <c r="I181" s="130"/>
      <c r="J181" s="130"/>
      <c r="K181" s="130"/>
      <c r="L181" s="130"/>
      <c r="M181" s="39"/>
      <c r="N181" s="39"/>
      <c r="O181" s="39"/>
      <c r="P181" s="39"/>
      <c r="Q181" s="39"/>
      <c r="R181" s="130"/>
      <c r="S181" s="39"/>
      <c r="T181" s="39"/>
      <c r="U181" s="130"/>
      <c r="V181" s="130"/>
      <c r="W181" s="130"/>
      <c r="X181" s="130"/>
      <c r="Y181" s="39">
        <f>SUM(E181:X181)</f>
        <v>0</v>
      </c>
      <c r="Z181" s="130"/>
      <c r="AA181" s="130"/>
      <c r="AB181" s="130"/>
      <c r="AC181" s="130"/>
      <c r="AD181" s="130"/>
      <c r="AE181" s="39"/>
      <c r="AF181" s="39"/>
      <c r="AG181" s="123">
        <f>SUM(Z181:AF181)</f>
        <v>0</v>
      </c>
      <c r="AH181" s="57">
        <f>+Y181+D181+AG181</f>
        <v>2528825000</v>
      </c>
      <c r="AJ181" s="6">
        <v>2528825000</v>
      </c>
      <c r="AK181" s="37">
        <f t="shared" si="21"/>
        <v>0</v>
      </c>
      <c r="AL181" t="s">
        <v>144</v>
      </c>
      <c r="AM181" s="6">
        <v>2528825000</v>
      </c>
      <c r="AP181" s="135"/>
      <c r="AQ181" s="25"/>
    </row>
    <row r="182" spans="1:43" s="2" customFormat="1" ht="15">
      <c r="A182" s="107" t="s">
        <v>461</v>
      </c>
      <c r="B182" s="119" t="s">
        <v>545</v>
      </c>
      <c r="C182" s="116" t="s">
        <v>546</v>
      </c>
      <c r="D182" s="109">
        <f aca="true" t="shared" si="47" ref="D182:AH182">SUM(D183:D185)</f>
        <v>17686142000</v>
      </c>
      <c r="E182" s="109">
        <f t="shared" si="47"/>
        <v>0</v>
      </c>
      <c r="F182" s="109">
        <f t="shared" si="47"/>
        <v>0</v>
      </c>
      <c r="G182" s="109">
        <f t="shared" si="47"/>
        <v>0</v>
      </c>
      <c r="H182" s="109">
        <f t="shared" si="47"/>
        <v>0</v>
      </c>
      <c r="I182" s="109">
        <f t="shared" si="47"/>
        <v>0</v>
      </c>
      <c r="J182" s="109">
        <f t="shared" si="47"/>
        <v>0</v>
      </c>
      <c r="K182" s="109">
        <f t="shared" si="47"/>
        <v>0</v>
      </c>
      <c r="L182" s="109">
        <f t="shared" si="47"/>
        <v>0</v>
      </c>
      <c r="M182" s="109">
        <f t="shared" si="47"/>
        <v>0</v>
      </c>
      <c r="N182" s="109">
        <f t="shared" si="47"/>
        <v>0</v>
      </c>
      <c r="O182" s="109">
        <f t="shared" si="47"/>
        <v>0</v>
      </c>
      <c r="P182" s="109">
        <f t="shared" si="47"/>
        <v>0</v>
      </c>
      <c r="Q182" s="109">
        <f>SUM(Q183:Q185)</f>
        <v>0</v>
      </c>
      <c r="R182" s="109">
        <f t="shared" si="47"/>
        <v>-434836000</v>
      </c>
      <c r="S182" s="109">
        <f t="shared" si="47"/>
        <v>0</v>
      </c>
      <c r="T182" s="109">
        <f t="shared" si="47"/>
        <v>0</v>
      </c>
      <c r="U182" s="109">
        <f t="shared" si="47"/>
        <v>0</v>
      </c>
      <c r="V182" s="109">
        <f t="shared" si="47"/>
        <v>0</v>
      </c>
      <c r="W182" s="109">
        <f t="shared" si="47"/>
        <v>0</v>
      </c>
      <c r="X182" s="109">
        <f t="shared" si="47"/>
        <v>0</v>
      </c>
      <c r="Y182" s="109">
        <f t="shared" si="47"/>
        <v>-434836000</v>
      </c>
      <c r="Z182" s="109">
        <f t="shared" si="47"/>
        <v>0</v>
      </c>
      <c r="AA182" s="109">
        <f t="shared" si="47"/>
        <v>0</v>
      </c>
      <c r="AB182" s="109">
        <f t="shared" si="47"/>
        <v>0</v>
      </c>
      <c r="AC182" s="109">
        <f t="shared" si="47"/>
        <v>0</v>
      </c>
      <c r="AD182" s="109">
        <f t="shared" si="47"/>
        <v>0</v>
      </c>
      <c r="AE182" s="109">
        <f t="shared" si="47"/>
        <v>0</v>
      </c>
      <c r="AF182" s="109"/>
      <c r="AG182" s="109">
        <f t="shared" si="47"/>
        <v>0</v>
      </c>
      <c r="AH182" s="109">
        <f t="shared" si="47"/>
        <v>17251306000</v>
      </c>
      <c r="AJ182" s="6">
        <v>17251306000</v>
      </c>
      <c r="AK182" s="37">
        <f t="shared" si="21"/>
        <v>0</v>
      </c>
      <c r="AL182" t="s">
        <v>575</v>
      </c>
      <c r="AM182" s="6">
        <v>17251306000</v>
      </c>
      <c r="AP182" s="34"/>
      <c r="AQ182" s="121"/>
    </row>
    <row r="183" spans="1:43" s="134" customFormat="1" ht="15">
      <c r="A183" s="102" t="s">
        <v>462</v>
      </c>
      <c r="B183" s="129" t="s">
        <v>547</v>
      </c>
      <c r="C183" s="130" t="s">
        <v>403</v>
      </c>
      <c r="D183" s="131">
        <v>1528961000</v>
      </c>
      <c r="E183" s="131"/>
      <c r="F183" s="118"/>
      <c r="G183" s="130"/>
      <c r="H183" s="130"/>
      <c r="I183" s="130"/>
      <c r="J183" s="130"/>
      <c r="K183" s="130"/>
      <c r="L183" s="130"/>
      <c r="M183" s="39"/>
      <c r="N183" s="39"/>
      <c r="O183" s="39"/>
      <c r="P183" s="39"/>
      <c r="Q183" s="39"/>
      <c r="R183" s="111">
        <v>-1095000</v>
      </c>
      <c r="S183" s="39"/>
      <c r="T183" s="39"/>
      <c r="U183" s="130"/>
      <c r="V183" s="130"/>
      <c r="W183" s="130"/>
      <c r="X183" s="130"/>
      <c r="Y183" s="39">
        <f>SUM(E183:X183)</f>
        <v>-1095000</v>
      </c>
      <c r="Z183" s="130"/>
      <c r="AA183" s="130"/>
      <c r="AB183" s="130"/>
      <c r="AC183" s="130"/>
      <c r="AD183" s="130"/>
      <c r="AE183" s="39"/>
      <c r="AF183" s="39"/>
      <c r="AG183" s="123">
        <f>SUM(Z183:AF183)</f>
        <v>0</v>
      </c>
      <c r="AH183" s="57">
        <f>+Y183+D183+AG183</f>
        <v>1527866000</v>
      </c>
      <c r="AJ183" s="6">
        <v>1527866000</v>
      </c>
      <c r="AK183" s="37">
        <f t="shared" si="21"/>
        <v>0</v>
      </c>
      <c r="AL183" t="s">
        <v>132</v>
      </c>
      <c r="AM183" s="6">
        <v>1527866000</v>
      </c>
      <c r="AP183" s="135"/>
      <c r="AQ183" s="25"/>
    </row>
    <row r="184" spans="1:43" s="134" customFormat="1" ht="15">
      <c r="A184" s="102" t="s">
        <v>462</v>
      </c>
      <c r="B184" s="129" t="s">
        <v>548</v>
      </c>
      <c r="C184" s="130" t="s">
        <v>549</v>
      </c>
      <c r="D184" s="131">
        <v>221280000</v>
      </c>
      <c r="E184" s="131"/>
      <c r="F184" s="118"/>
      <c r="G184" s="130"/>
      <c r="H184" s="130"/>
      <c r="I184" s="130"/>
      <c r="J184" s="130"/>
      <c r="K184" s="130"/>
      <c r="L184" s="130"/>
      <c r="M184" s="39"/>
      <c r="N184" s="39"/>
      <c r="O184" s="39"/>
      <c r="P184" s="39"/>
      <c r="Q184" s="39"/>
      <c r="R184" s="111">
        <v>-121280000</v>
      </c>
      <c r="S184" s="39"/>
      <c r="T184" s="39"/>
      <c r="U184" s="130"/>
      <c r="V184" s="130"/>
      <c r="W184" s="130"/>
      <c r="X184" s="130"/>
      <c r="Y184" s="39">
        <f>SUM(E184:X184)</f>
        <v>-121280000</v>
      </c>
      <c r="Z184" s="130"/>
      <c r="AA184" s="130"/>
      <c r="AB184" s="130"/>
      <c r="AC184" s="130"/>
      <c r="AD184" s="130"/>
      <c r="AE184" s="39"/>
      <c r="AF184" s="39"/>
      <c r="AG184" s="123">
        <f>SUM(Z184:AF184)</f>
        <v>0</v>
      </c>
      <c r="AH184" s="57">
        <f>+Y184+D184+AG184</f>
        <v>100000000</v>
      </c>
      <c r="AJ184" s="6">
        <v>100000000</v>
      </c>
      <c r="AK184" s="37">
        <f t="shared" si="21"/>
        <v>0</v>
      </c>
      <c r="AL184" t="s">
        <v>142</v>
      </c>
      <c r="AM184" s="6">
        <v>100000000</v>
      </c>
      <c r="AP184" s="135"/>
      <c r="AQ184" s="25"/>
    </row>
    <row r="185" spans="1:43" s="134" customFormat="1" ht="15">
      <c r="A185" s="102" t="s">
        <v>462</v>
      </c>
      <c r="B185" s="129" t="s">
        <v>486</v>
      </c>
      <c r="C185" s="130" t="s">
        <v>425</v>
      </c>
      <c r="D185" s="131">
        <v>15935901000</v>
      </c>
      <c r="E185" s="131"/>
      <c r="F185" s="118"/>
      <c r="G185" s="130"/>
      <c r="H185" s="130"/>
      <c r="I185" s="130"/>
      <c r="J185" s="130"/>
      <c r="K185" s="130"/>
      <c r="L185" s="130"/>
      <c r="M185" s="39"/>
      <c r="N185" s="39"/>
      <c r="O185" s="39"/>
      <c r="P185" s="39"/>
      <c r="Q185" s="39"/>
      <c r="R185" s="111">
        <v>-312461000</v>
      </c>
      <c r="S185" s="39"/>
      <c r="T185" s="39"/>
      <c r="U185" s="130"/>
      <c r="V185" s="130"/>
      <c r="W185" s="130"/>
      <c r="X185" s="130"/>
      <c r="Y185" s="39">
        <f>SUM(E185:X185)</f>
        <v>-312461000</v>
      </c>
      <c r="Z185" s="130"/>
      <c r="AA185" s="130"/>
      <c r="AB185" s="130"/>
      <c r="AC185" s="130"/>
      <c r="AD185" s="130"/>
      <c r="AE185" s="39"/>
      <c r="AF185" s="39"/>
      <c r="AG185" s="123">
        <f>SUM(Z185:AF185)</f>
        <v>0</v>
      </c>
      <c r="AH185" s="57">
        <f>+Y185+D185+AG185</f>
        <v>15623440000</v>
      </c>
      <c r="AJ185" s="6">
        <v>15623440000</v>
      </c>
      <c r="AK185" s="37">
        <f t="shared" si="21"/>
        <v>0</v>
      </c>
      <c r="AL185" t="s">
        <v>144</v>
      </c>
      <c r="AM185" s="6">
        <v>15623440000</v>
      </c>
      <c r="AP185" s="135"/>
      <c r="AQ185" s="25"/>
    </row>
    <row r="186" spans="1:43" s="2" customFormat="1" ht="15">
      <c r="A186" s="107" t="s">
        <v>461</v>
      </c>
      <c r="B186" s="119" t="s">
        <v>550</v>
      </c>
      <c r="C186" s="116" t="s">
        <v>551</v>
      </c>
      <c r="D186" s="109">
        <f aca="true" t="shared" si="48" ref="D186:AH186">SUM(D187:D191)</f>
        <v>18149000000</v>
      </c>
      <c r="E186" s="109">
        <f t="shared" si="48"/>
        <v>0</v>
      </c>
      <c r="F186" s="109">
        <f t="shared" si="48"/>
        <v>0</v>
      </c>
      <c r="G186" s="109">
        <f t="shared" si="48"/>
        <v>0</v>
      </c>
      <c r="H186" s="109">
        <f t="shared" si="48"/>
        <v>0</v>
      </c>
      <c r="I186" s="109">
        <f t="shared" si="48"/>
        <v>0</v>
      </c>
      <c r="J186" s="109">
        <f t="shared" si="48"/>
        <v>0</v>
      </c>
      <c r="K186" s="109">
        <f t="shared" si="48"/>
        <v>0</v>
      </c>
      <c r="L186" s="109">
        <f t="shared" si="48"/>
        <v>0</v>
      </c>
      <c r="M186" s="109">
        <f t="shared" si="48"/>
        <v>0</v>
      </c>
      <c r="N186" s="109">
        <f t="shared" si="48"/>
        <v>0</v>
      </c>
      <c r="O186" s="109">
        <f t="shared" si="48"/>
        <v>0</v>
      </c>
      <c r="P186" s="109">
        <f t="shared" si="48"/>
        <v>0</v>
      </c>
      <c r="Q186" s="109">
        <f>SUM(Q187:Q191)</f>
        <v>0</v>
      </c>
      <c r="R186" s="109">
        <f t="shared" si="48"/>
        <v>0</v>
      </c>
      <c r="S186" s="109">
        <f t="shared" si="48"/>
        <v>0</v>
      </c>
      <c r="T186" s="109">
        <f t="shared" si="48"/>
        <v>0</v>
      </c>
      <c r="U186" s="109">
        <f t="shared" si="48"/>
        <v>0</v>
      </c>
      <c r="V186" s="109">
        <f t="shared" si="48"/>
        <v>0</v>
      </c>
      <c r="W186" s="109">
        <f t="shared" si="48"/>
        <v>0</v>
      </c>
      <c r="X186" s="109">
        <f t="shared" si="48"/>
        <v>0</v>
      </c>
      <c r="Y186" s="109">
        <f t="shared" si="48"/>
        <v>0</v>
      </c>
      <c r="Z186" s="109">
        <f t="shared" si="48"/>
        <v>0</v>
      </c>
      <c r="AA186" s="109">
        <f t="shared" si="48"/>
        <v>0</v>
      </c>
      <c r="AB186" s="109">
        <f t="shared" si="48"/>
        <v>0</v>
      </c>
      <c r="AC186" s="109">
        <f t="shared" si="48"/>
        <v>0</v>
      </c>
      <c r="AD186" s="109">
        <f t="shared" si="48"/>
        <v>0</v>
      </c>
      <c r="AE186" s="109">
        <f t="shared" si="48"/>
        <v>0</v>
      </c>
      <c r="AF186" s="109"/>
      <c r="AG186" s="109">
        <f t="shared" si="48"/>
        <v>0</v>
      </c>
      <c r="AH186" s="109">
        <f t="shared" si="48"/>
        <v>18149000000</v>
      </c>
      <c r="AJ186" s="6">
        <v>18149000000</v>
      </c>
      <c r="AK186" s="37">
        <f aca="true" t="shared" si="49" ref="AK186:AK195">+AH186-AJ186</f>
        <v>0</v>
      </c>
      <c r="AL186" t="s">
        <v>576</v>
      </c>
      <c r="AM186" s="6">
        <v>18149000000</v>
      </c>
      <c r="AP186" s="34"/>
      <c r="AQ186" s="121"/>
    </row>
    <row r="187" spans="1:43" s="134" customFormat="1" ht="15">
      <c r="A187" s="102" t="s">
        <v>462</v>
      </c>
      <c r="B187" s="129" t="s">
        <v>552</v>
      </c>
      <c r="C187" s="130" t="s">
        <v>405</v>
      </c>
      <c r="D187" s="131">
        <v>18000000</v>
      </c>
      <c r="E187" s="131"/>
      <c r="F187" s="118"/>
      <c r="G187" s="130"/>
      <c r="H187" s="130"/>
      <c r="I187" s="130"/>
      <c r="J187" s="130"/>
      <c r="K187" s="130"/>
      <c r="L187" s="130"/>
      <c r="M187" s="39"/>
      <c r="N187" s="39"/>
      <c r="O187" s="39"/>
      <c r="P187" s="39"/>
      <c r="Q187" s="39"/>
      <c r="R187" s="130"/>
      <c r="S187" s="39"/>
      <c r="T187" s="39"/>
      <c r="U187" s="130"/>
      <c r="V187" s="130"/>
      <c r="W187" s="130"/>
      <c r="X187" s="130"/>
      <c r="Y187" s="39">
        <f>SUM(E187:X187)</f>
        <v>0</v>
      </c>
      <c r="Z187" s="130"/>
      <c r="AA187" s="130"/>
      <c r="AB187" s="130"/>
      <c r="AC187" s="132">
        <v>-12346736</v>
      </c>
      <c r="AD187" s="132"/>
      <c r="AE187" s="132"/>
      <c r="AF187" s="132"/>
      <c r="AG187" s="123">
        <f>SUM(Z187:AF187)</f>
        <v>-12346736</v>
      </c>
      <c r="AH187" s="57">
        <f>+Y187+D187+AG187</f>
        <v>5653264</v>
      </c>
      <c r="AJ187" s="6">
        <v>5653264</v>
      </c>
      <c r="AK187" s="37">
        <f t="shared" si="49"/>
        <v>0</v>
      </c>
      <c r="AL187" t="s">
        <v>133</v>
      </c>
      <c r="AM187" s="6">
        <v>5653264</v>
      </c>
      <c r="AP187" s="135"/>
      <c r="AQ187" s="25"/>
    </row>
    <row r="188" spans="1:43" s="134" customFormat="1" ht="15">
      <c r="A188" s="102" t="s">
        <v>462</v>
      </c>
      <c r="B188" s="129" t="s">
        <v>553</v>
      </c>
      <c r="C188" s="130" t="s">
        <v>415</v>
      </c>
      <c r="D188" s="131">
        <v>30000000</v>
      </c>
      <c r="E188" s="131"/>
      <c r="F188" s="118"/>
      <c r="G188" s="130"/>
      <c r="H188" s="130"/>
      <c r="I188" s="130"/>
      <c r="J188" s="130"/>
      <c r="K188" s="130"/>
      <c r="L188" s="130"/>
      <c r="M188" s="39"/>
      <c r="N188" s="39"/>
      <c r="O188" s="39"/>
      <c r="P188" s="39"/>
      <c r="Q188" s="39"/>
      <c r="R188" s="130"/>
      <c r="S188" s="39"/>
      <c r="T188" s="39"/>
      <c r="U188" s="130"/>
      <c r="V188" s="130"/>
      <c r="W188" s="130"/>
      <c r="X188" s="130"/>
      <c r="Y188" s="39">
        <f>SUM(E188:X188)</f>
        <v>0</v>
      </c>
      <c r="Z188" s="130"/>
      <c r="AA188" s="130"/>
      <c r="AB188" s="130"/>
      <c r="AC188" s="130"/>
      <c r="AD188" s="130"/>
      <c r="AE188" s="39"/>
      <c r="AF188" s="39"/>
      <c r="AG188" s="123">
        <f>SUM(Z188:AF188)</f>
        <v>0</v>
      </c>
      <c r="AH188" s="57">
        <f>+Y188+D188+AG188</f>
        <v>30000000</v>
      </c>
      <c r="AJ188" s="6">
        <v>30000000</v>
      </c>
      <c r="AK188" s="37">
        <f t="shared" si="49"/>
        <v>0</v>
      </c>
      <c r="AL188" t="s">
        <v>138</v>
      </c>
      <c r="AM188" s="6">
        <v>30000000</v>
      </c>
      <c r="AP188" s="135"/>
      <c r="AQ188" s="25"/>
    </row>
    <row r="189" spans="1:43" s="134" customFormat="1" ht="15">
      <c r="A189" s="102" t="s">
        <v>462</v>
      </c>
      <c r="B189" s="129" t="s">
        <v>516</v>
      </c>
      <c r="C189" s="130" t="s">
        <v>341</v>
      </c>
      <c r="D189" s="131">
        <v>628988000</v>
      </c>
      <c r="E189" s="131"/>
      <c r="F189" s="118"/>
      <c r="G189" s="130"/>
      <c r="H189" s="130"/>
      <c r="I189" s="130"/>
      <c r="J189" s="130"/>
      <c r="K189" s="130"/>
      <c r="L189" s="130"/>
      <c r="M189" s="39"/>
      <c r="N189" s="39"/>
      <c r="O189" s="39"/>
      <c r="P189" s="39"/>
      <c r="Q189" s="39"/>
      <c r="R189" s="130"/>
      <c r="S189" s="39"/>
      <c r="T189" s="39"/>
      <c r="U189" s="130"/>
      <c r="V189" s="130"/>
      <c r="W189" s="130"/>
      <c r="X189" s="130"/>
      <c r="Y189" s="39">
        <f>SUM(E189:X189)</f>
        <v>0</v>
      </c>
      <c r="Z189" s="130"/>
      <c r="AA189" s="130"/>
      <c r="AB189" s="130"/>
      <c r="AC189" s="132">
        <v>-30878000</v>
      </c>
      <c r="AD189" s="132"/>
      <c r="AE189" s="132"/>
      <c r="AF189" s="132"/>
      <c r="AG189" s="123">
        <f>SUM(Z189:AF189)</f>
        <v>-30878000</v>
      </c>
      <c r="AH189" s="57">
        <f>+Y189+D189+AG189</f>
        <v>598110000</v>
      </c>
      <c r="AJ189" s="6">
        <v>598110000</v>
      </c>
      <c r="AK189" s="37">
        <f t="shared" si="49"/>
        <v>0</v>
      </c>
      <c r="AL189" t="s">
        <v>141</v>
      </c>
      <c r="AM189" s="6">
        <v>598110000</v>
      </c>
      <c r="AP189" s="135"/>
      <c r="AQ189" s="25"/>
    </row>
    <row r="190" spans="1:43" s="134" customFormat="1" ht="15">
      <c r="A190" s="102" t="s">
        <v>462</v>
      </c>
      <c r="B190" s="129" t="s">
        <v>554</v>
      </c>
      <c r="C190" s="130" t="s">
        <v>555</v>
      </c>
      <c r="D190" s="131">
        <v>1648000000</v>
      </c>
      <c r="E190" s="131"/>
      <c r="F190" s="118"/>
      <c r="G190" s="130"/>
      <c r="H190" s="130"/>
      <c r="I190" s="130"/>
      <c r="J190" s="130"/>
      <c r="K190" s="130"/>
      <c r="L190" s="130"/>
      <c r="M190" s="39"/>
      <c r="N190" s="39"/>
      <c r="O190" s="39"/>
      <c r="P190" s="39"/>
      <c r="Q190" s="39"/>
      <c r="R190" s="130"/>
      <c r="S190" s="39"/>
      <c r="T190" s="39"/>
      <c r="U190" s="130"/>
      <c r="V190" s="130"/>
      <c r="W190" s="130"/>
      <c r="X190" s="130"/>
      <c r="Y190" s="39">
        <f>SUM(E190:X190)</f>
        <v>0</v>
      </c>
      <c r="Z190" s="130"/>
      <c r="AA190" s="130"/>
      <c r="AB190" s="130"/>
      <c r="AC190" s="132">
        <v>-85200000</v>
      </c>
      <c r="AD190" s="132"/>
      <c r="AE190" s="132"/>
      <c r="AF190" s="132"/>
      <c r="AG190" s="123">
        <f>SUM(Z190:AF190)</f>
        <v>-85200000</v>
      </c>
      <c r="AH190" s="57">
        <f>+Y190+D190+AG190</f>
        <v>1562800000</v>
      </c>
      <c r="AJ190" s="6">
        <v>1562800000</v>
      </c>
      <c r="AK190" s="37">
        <f t="shared" si="49"/>
        <v>0</v>
      </c>
      <c r="AL190" t="s">
        <v>143</v>
      </c>
      <c r="AM190" s="6">
        <v>1562800000</v>
      </c>
      <c r="AP190" s="135"/>
      <c r="AQ190" s="25"/>
    </row>
    <row r="191" spans="1:43" s="134" customFormat="1" ht="15">
      <c r="A191" s="102" t="s">
        <v>462</v>
      </c>
      <c r="B191" s="129" t="s">
        <v>518</v>
      </c>
      <c r="C191" s="130" t="s">
        <v>519</v>
      </c>
      <c r="D191" s="131">
        <v>15824012000</v>
      </c>
      <c r="E191" s="131"/>
      <c r="F191" s="118"/>
      <c r="G191" s="130"/>
      <c r="H191" s="130"/>
      <c r="I191" s="130"/>
      <c r="J191" s="130"/>
      <c r="K191" s="130"/>
      <c r="L191" s="130"/>
      <c r="M191" s="39"/>
      <c r="N191" s="39"/>
      <c r="O191" s="39"/>
      <c r="P191" s="39"/>
      <c r="Q191" s="39"/>
      <c r="R191" s="130"/>
      <c r="S191" s="39"/>
      <c r="T191" s="39"/>
      <c r="U191" s="130"/>
      <c r="V191" s="130"/>
      <c r="W191" s="130"/>
      <c r="X191" s="130"/>
      <c r="Y191" s="39">
        <f>SUM(E191:X191)</f>
        <v>0</v>
      </c>
      <c r="Z191" s="130"/>
      <c r="AA191" s="130"/>
      <c r="AB191" s="130"/>
      <c r="AC191" s="132">
        <v>128424736</v>
      </c>
      <c r="AD191" s="132"/>
      <c r="AE191" s="132"/>
      <c r="AF191" s="132"/>
      <c r="AG191" s="123">
        <f>SUM(Z191:AF191)</f>
        <v>128424736</v>
      </c>
      <c r="AH191" s="57">
        <f>+Y191+D191+AG191</f>
        <v>15952436736</v>
      </c>
      <c r="AJ191" s="6">
        <v>15952436736</v>
      </c>
      <c r="AK191" s="37">
        <f t="shared" si="49"/>
        <v>0</v>
      </c>
      <c r="AL191" t="s">
        <v>144</v>
      </c>
      <c r="AM191" s="6">
        <v>15952436736</v>
      </c>
      <c r="AP191" s="135"/>
      <c r="AQ191" s="25"/>
    </row>
    <row r="192" spans="1:43" s="2" customFormat="1" ht="15">
      <c r="A192" s="107" t="s">
        <v>461</v>
      </c>
      <c r="B192" s="119" t="s">
        <v>556</v>
      </c>
      <c r="C192" s="116" t="s">
        <v>557</v>
      </c>
      <c r="D192" s="109">
        <f aca="true" t="shared" si="50" ref="D192:AH192">SUM(D193:D195)</f>
        <v>5263460000</v>
      </c>
      <c r="E192" s="109">
        <f t="shared" si="50"/>
        <v>0</v>
      </c>
      <c r="F192" s="109">
        <f t="shared" si="50"/>
        <v>0</v>
      </c>
      <c r="G192" s="109">
        <f t="shared" si="50"/>
        <v>0</v>
      </c>
      <c r="H192" s="109">
        <f t="shared" si="50"/>
        <v>0</v>
      </c>
      <c r="I192" s="109">
        <f t="shared" si="50"/>
        <v>0</v>
      </c>
      <c r="J192" s="109">
        <f t="shared" si="50"/>
        <v>0</v>
      </c>
      <c r="K192" s="109">
        <f t="shared" si="50"/>
        <v>0</v>
      </c>
      <c r="L192" s="109">
        <f t="shared" si="50"/>
        <v>0</v>
      </c>
      <c r="M192" s="109">
        <f t="shared" si="50"/>
        <v>0</v>
      </c>
      <c r="N192" s="109">
        <f t="shared" si="50"/>
        <v>0</v>
      </c>
      <c r="O192" s="109">
        <f t="shared" si="50"/>
        <v>0</v>
      </c>
      <c r="P192" s="109">
        <f t="shared" si="50"/>
        <v>0</v>
      </c>
      <c r="Q192" s="109">
        <f>SUM(Q193:Q195)</f>
        <v>0</v>
      </c>
      <c r="R192" s="109">
        <f t="shared" si="50"/>
        <v>0</v>
      </c>
      <c r="S192" s="109">
        <f t="shared" si="50"/>
        <v>0</v>
      </c>
      <c r="T192" s="109">
        <f t="shared" si="50"/>
        <v>0</v>
      </c>
      <c r="U192" s="109">
        <f t="shared" si="50"/>
        <v>0</v>
      </c>
      <c r="V192" s="109">
        <f t="shared" si="50"/>
        <v>0</v>
      </c>
      <c r="W192" s="109">
        <f t="shared" si="50"/>
        <v>0</v>
      </c>
      <c r="X192" s="109">
        <f t="shared" si="50"/>
        <v>0</v>
      </c>
      <c r="Y192" s="109">
        <f t="shared" si="50"/>
        <v>0</v>
      </c>
      <c r="Z192" s="109">
        <f t="shared" si="50"/>
        <v>0</v>
      </c>
      <c r="AA192" s="109">
        <f t="shared" si="50"/>
        <v>0</v>
      </c>
      <c r="AB192" s="109">
        <f t="shared" si="50"/>
        <v>0</v>
      </c>
      <c r="AC192" s="109">
        <f t="shared" si="50"/>
        <v>0</v>
      </c>
      <c r="AD192" s="109">
        <f t="shared" si="50"/>
        <v>0</v>
      </c>
      <c r="AE192" s="109">
        <f t="shared" si="50"/>
        <v>0</v>
      </c>
      <c r="AF192" s="109"/>
      <c r="AG192" s="109">
        <f t="shared" si="50"/>
        <v>0</v>
      </c>
      <c r="AH192" s="109">
        <f t="shared" si="50"/>
        <v>5263460000</v>
      </c>
      <c r="AJ192" s="6">
        <v>5263460000</v>
      </c>
      <c r="AK192" s="37">
        <f t="shared" si="49"/>
        <v>0</v>
      </c>
      <c r="AL192" t="s">
        <v>577</v>
      </c>
      <c r="AM192" s="6">
        <v>5263460000</v>
      </c>
      <c r="AP192" s="34"/>
      <c r="AQ192" s="121"/>
    </row>
    <row r="193" spans="1:43" s="134" customFormat="1" ht="15">
      <c r="A193" s="102" t="s">
        <v>462</v>
      </c>
      <c r="B193" s="129" t="s">
        <v>558</v>
      </c>
      <c r="C193" s="130" t="s">
        <v>339</v>
      </c>
      <c r="D193" s="131">
        <v>510743000</v>
      </c>
      <c r="E193" s="131"/>
      <c r="F193" s="118"/>
      <c r="G193" s="130"/>
      <c r="H193" s="130"/>
      <c r="I193" s="130"/>
      <c r="J193" s="130"/>
      <c r="K193" s="130"/>
      <c r="L193" s="130"/>
      <c r="M193" s="39"/>
      <c r="N193" s="39"/>
      <c r="O193" s="39"/>
      <c r="P193" s="39"/>
      <c r="Q193" s="39"/>
      <c r="R193" s="130"/>
      <c r="S193" s="39"/>
      <c r="T193" s="39"/>
      <c r="U193" s="130"/>
      <c r="V193" s="130"/>
      <c r="W193" s="130"/>
      <c r="X193" s="130"/>
      <c r="Y193" s="39">
        <f>SUM(E193:X193)</f>
        <v>0</v>
      </c>
      <c r="Z193" s="130"/>
      <c r="AA193" s="132"/>
      <c r="AB193" s="132"/>
      <c r="AC193" s="132"/>
      <c r="AD193" s="132"/>
      <c r="AE193" s="132"/>
      <c r="AF193" s="132"/>
      <c r="AG193" s="123">
        <f>SUM(Z193:AF193)</f>
        <v>0</v>
      </c>
      <c r="AH193" s="57">
        <f>+Y193+D193+AG193</f>
        <v>510743000</v>
      </c>
      <c r="AJ193" s="6">
        <v>510743000</v>
      </c>
      <c r="AK193" s="37">
        <f>+AH193-AJ193</f>
        <v>0</v>
      </c>
      <c r="AL193" t="s">
        <v>140</v>
      </c>
      <c r="AM193" s="6">
        <v>510743000</v>
      </c>
      <c r="AP193" s="135"/>
      <c r="AQ193" s="25"/>
    </row>
    <row r="194" spans="1:43" s="134" customFormat="1" ht="15">
      <c r="A194" s="102" t="s">
        <v>462</v>
      </c>
      <c r="B194" s="129" t="s">
        <v>516</v>
      </c>
      <c r="C194" s="130" t="s">
        <v>341</v>
      </c>
      <c r="D194" s="131">
        <v>473822000</v>
      </c>
      <c r="E194" s="131"/>
      <c r="F194" s="118"/>
      <c r="G194" s="130"/>
      <c r="H194" s="130"/>
      <c r="I194" s="130"/>
      <c r="J194" s="130"/>
      <c r="K194" s="130"/>
      <c r="L194" s="130"/>
      <c r="M194" s="39"/>
      <c r="N194" s="39"/>
      <c r="O194" s="39"/>
      <c r="P194" s="39"/>
      <c r="Q194" s="39"/>
      <c r="R194" s="130"/>
      <c r="S194" s="39"/>
      <c r="T194" s="39"/>
      <c r="U194" s="130"/>
      <c r="V194" s="130"/>
      <c r="W194" s="130"/>
      <c r="X194" s="130"/>
      <c r="Y194" s="39">
        <f>SUM(E194:X194)</f>
        <v>0</v>
      </c>
      <c r="Z194" s="130"/>
      <c r="AA194" s="132">
        <v>70000000</v>
      </c>
      <c r="AB194" s="132"/>
      <c r="AC194" s="132"/>
      <c r="AD194" s="132"/>
      <c r="AE194" s="132"/>
      <c r="AF194" s="132"/>
      <c r="AG194" s="123">
        <f>SUM(Z194:AF194)</f>
        <v>70000000</v>
      </c>
      <c r="AH194" s="57">
        <f>+Y194+D194+AG194</f>
        <v>543822000</v>
      </c>
      <c r="AJ194" s="6">
        <v>543822000</v>
      </c>
      <c r="AK194" s="37">
        <f t="shared" si="49"/>
        <v>0</v>
      </c>
      <c r="AL194" t="s">
        <v>141</v>
      </c>
      <c r="AM194" s="6">
        <v>543822000</v>
      </c>
      <c r="AP194" s="135"/>
      <c r="AQ194" s="25"/>
    </row>
    <row r="195" spans="1:42" s="134" customFormat="1" ht="15">
      <c r="A195" s="102" t="s">
        <v>462</v>
      </c>
      <c r="B195" s="129" t="s">
        <v>486</v>
      </c>
      <c r="C195" s="130" t="s">
        <v>425</v>
      </c>
      <c r="D195" s="131">
        <v>4278895000</v>
      </c>
      <c r="E195" s="131"/>
      <c r="F195" s="118"/>
      <c r="G195" s="130"/>
      <c r="H195" s="130"/>
      <c r="I195" s="130"/>
      <c r="J195" s="130"/>
      <c r="K195" s="130"/>
      <c r="L195" s="130"/>
      <c r="M195" s="39"/>
      <c r="N195" s="39"/>
      <c r="O195" s="39"/>
      <c r="P195" s="39"/>
      <c r="Q195" s="39"/>
      <c r="R195" s="130"/>
      <c r="S195" s="39"/>
      <c r="T195" s="39"/>
      <c r="U195" s="130"/>
      <c r="V195" s="130"/>
      <c r="W195" s="130"/>
      <c r="X195" s="130"/>
      <c r="Y195" s="39">
        <f>SUM(E195:X195)</f>
        <v>0</v>
      </c>
      <c r="Z195" s="130"/>
      <c r="AA195" s="132">
        <v>-70000000</v>
      </c>
      <c r="AB195" s="132"/>
      <c r="AC195" s="132"/>
      <c r="AD195" s="132"/>
      <c r="AE195" s="132"/>
      <c r="AF195" s="132"/>
      <c r="AG195" s="123">
        <f>SUM(Z195:AF195)</f>
        <v>-70000000</v>
      </c>
      <c r="AH195" s="57">
        <f>+Y195+D195+AG195</f>
        <v>4208895000</v>
      </c>
      <c r="AJ195" s="6">
        <v>4208895000</v>
      </c>
      <c r="AK195" s="37">
        <f t="shared" si="49"/>
        <v>0</v>
      </c>
      <c r="AL195" t="s">
        <v>144</v>
      </c>
      <c r="AM195" s="6">
        <v>4208895000</v>
      </c>
      <c r="AP195" s="135"/>
    </row>
    <row r="196" spans="13:37" ht="15">
      <c r="M196"/>
      <c r="AA196" s="6"/>
      <c r="AB196" s="6"/>
      <c r="AC196" s="6"/>
      <c r="AD196" s="6"/>
      <c r="AG196" s="139"/>
      <c r="AK196" s="37"/>
    </row>
    <row r="197" spans="13:37" ht="15">
      <c r="M197"/>
      <c r="AA197" s="6"/>
      <c r="AB197" s="6"/>
      <c r="AC197" s="6"/>
      <c r="AD197" s="6"/>
      <c r="AG197" s="139"/>
      <c r="AK197" s="37"/>
    </row>
    <row r="198" spans="13:37" ht="15">
      <c r="M198"/>
      <c r="AG198" s="7"/>
      <c r="AK198" s="37"/>
    </row>
  </sheetData>
  <sheetProtection/>
  <autoFilter ref="A120:AQ198"/>
  <mergeCells count="29">
    <mergeCell ref="AF1:AF2"/>
    <mergeCell ref="AA1:AA2"/>
    <mergeCell ref="AB1:AB2"/>
    <mergeCell ref="AC1:AC2"/>
    <mergeCell ref="AD1:AD2"/>
    <mergeCell ref="AE1:AE2"/>
    <mergeCell ref="M1:M2"/>
    <mergeCell ref="N1:N2"/>
    <mergeCell ref="Z1:Z2"/>
    <mergeCell ref="O1:O2"/>
    <mergeCell ref="P1:P2"/>
    <mergeCell ref="R1:R2"/>
    <mergeCell ref="S1:S2"/>
    <mergeCell ref="T1:T2"/>
    <mergeCell ref="U1:U2"/>
    <mergeCell ref="V1:V2"/>
    <mergeCell ref="W1:W2"/>
    <mergeCell ref="X1:X2"/>
    <mergeCell ref="Q1:Q2"/>
    <mergeCell ref="H1:H2"/>
    <mergeCell ref="I1:I2"/>
    <mergeCell ref="J1:J2"/>
    <mergeCell ref="K1:K2"/>
    <mergeCell ref="L1:L2"/>
    <mergeCell ref="B1:B2"/>
    <mergeCell ref="C1:C2"/>
    <mergeCell ref="E1:E2"/>
    <mergeCell ref="F1:F2"/>
    <mergeCell ref="G1:G2"/>
  </mergeCells>
  <printOptions/>
  <pageMargins left="0.7" right="0.7" top="0.75" bottom="0.75" header="0.3" footer="0.3"/>
  <pageSetup horizontalDpi="600" verticalDpi="600" orientation="portrait" r:id="rId3"/>
  <legacyDrawing r:id="rId2"/>
</worksheet>
</file>

<file path=xl/worksheets/sheet20.xml><?xml version="1.0" encoding="utf-8"?>
<worksheet xmlns="http://schemas.openxmlformats.org/spreadsheetml/2006/main" xmlns:r="http://schemas.openxmlformats.org/officeDocument/2006/relationships">
  <dimension ref="A1:H199"/>
  <sheetViews>
    <sheetView showGridLines="0" zoomScalePageLayoutView="0" workbookViewId="0" topLeftCell="A121">
      <selection activeCell="A199" sqref="A199"/>
    </sheetView>
  </sheetViews>
  <sheetFormatPr defaultColWidth="11.421875" defaultRowHeight="15"/>
  <cols>
    <col min="1" max="1" width="4.28125" style="102" bestFit="1" customWidth="1"/>
    <col min="2" max="2" width="71.140625" style="36" bestFit="1" customWidth="1"/>
    <col min="3" max="3" width="20.421875" style="100" bestFit="1" customWidth="1"/>
    <col min="4" max="4" width="16.8515625" style="101" customWidth="1"/>
    <col min="5" max="5" width="20.421875" style="101" bestFit="1" customWidth="1"/>
    <col min="6" max="6" width="11.421875" style="36" customWidth="1"/>
    <col min="7" max="8" width="17.8515625" style="36" bestFit="1" customWidth="1"/>
    <col min="9" max="16384" width="11.421875" style="36" customWidth="1"/>
  </cols>
  <sheetData>
    <row r="1" spans="2:5" s="91" customFormat="1" ht="30" customHeight="1">
      <c r="B1" s="183" t="s">
        <v>7</v>
      </c>
      <c r="C1" s="183"/>
      <c r="D1" s="183"/>
      <c r="E1" s="183"/>
    </row>
    <row r="2" spans="2:5" s="91" customFormat="1" ht="26.25">
      <c r="B2" s="184" t="s">
        <v>6</v>
      </c>
      <c r="C2" s="184"/>
      <c r="D2" s="184"/>
      <c r="E2" s="184"/>
    </row>
    <row r="3" spans="2:5" s="91" customFormat="1" ht="26.25">
      <c r="B3" s="185" t="s">
        <v>599</v>
      </c>
      <c r="C3" s="185"/>
      <c r="D3" s="185"/>
      <c r="E3" s="185"/>
    </row>
    <row r="4" spans="2:5" ht="30" customHeight="1">
      <c r="B4" s="3" t="s">
        <v>0</v>
      </c>
      <c r="C4" s="17" t="s">
        <v>1</v>
      </c>
      <c r="D4" s="4" t="s">
        <v>2</v>
      </c>
      <c r="E4" s="4" t="s">
        <v>3</v>
      </c>
    </row>
    <row r="5" spans="2:8" ht="15">
      <c r="B5" s="92" t="s">
        <v>4</v>
      </c>
      <c r="C5" s="93">
        <f>+C6</f>
        <v>3127773051000</v>
      </c>
      <c r="D5" s="93">
        <f>+D6</f>
        <v>238340264000</v>
      </c>
      <c r="E5" s="93">
        <f>+E6</f>
        <v>3366113315000</v>
      </c>
      <c r="G5" s="143"/>
      <c r="H5" s="144"/>
    </row>
    <row r="6" spans="2:8" ht="15">
      <c r="B6" s="92" t="s">
        <v>5</v>
      </c>
      <c r="C6" s="93">
        <f>+C7+C122</f>
        <v>3127773051000</v>
      </c>
      <c r="D6" s="93">
        <f>+D7+D122</f>
        <v>238340264000</v>
      </c>
      <c r="E6" s="93">
        <f>+E7+E122</f>
        <v>3366113315000</v>
      </c>
      <c r="G6" s="143"/>
      <c r="H6" s="144"/>
    </row>
    <row r="7" spans="2:8" s="91" customFormat="1" ht="15">
      <c r="B7" s="92" t="s">
        <v>10</v>
      </c>
      <c r="C7" s="93">
        <f>SUM(C8:C121)</f>
        <v>23016670000</v>
      </c>
      <c r="D7" s="93">
        <f>SUM(D8:D121)</f>
        <v>0</v>
      </c>
      <c r="E7" s="93">
        <f>SUM(E8:E121)</f>
        <v>23016670000</v>
      </c>
      <c r="G7" s="143"/>
      <c r="H7" s="144"/>
    </row>
    <row r="8" spans="2:8" ht="15">
      <c r="B8" s="94" t="s">
        <v>11</v>
      </c>
      <c r="C8" s="95">
        <v>2617517000</v>
      </c>
      <c r="D8" s="15"/>
      <c r="E8" s="96">
        <f>+C8+D8</f>
        <v>2617517000</v>
      </c>
      <c r="G8" s="6"/>
      <c r="H8" s="144"/>
    </row>
    <row r="9" spans="2:8" ht="15">
      <c r="B9" s="94" t="s">
        <v>12</v>
      </c>
      <c r="C9" s="95">
        <v>1485000000</v>
      </c>
      <c r="D9" s="15"/>
      <c r="E9" s="96">
        <f aca="true" t="shared" si="0" ref="E9:E75">+C9+D9</f>
        <v>1485000000</v>
      </c>
      <c r="G9" s="6"/>
      <c r="H9" s="144"/>
    </row>
    <row r="10" spans="2:8" ht="15">
      <c r="B10" s="94" t="s">
        <v>13</v>
      </c>
      <c r="C10" s="95">
        <v>1266000</v>
      </c>
      <c r="D10" s="15"/>
      <c r="E10" s="96">
        <f t="shared" si="0"/>
        <v>1266000</v>
      </c>
      <c r="G10" s="6"/>
      <c r="H10" s="144"/>
    </row>
    <row r="11" spans="2:8" ht="15">
      <c r="B11" s="94" t="s">
        <v>14</v>
      </c>
      <c r="C11" s="95">
        <v>10055000</v>
      </c>
      <c r="D11" s="15"/>
      <c r="E11" s="96">
        <f t="shared" si="0"/>
        <v>10055000</v>
      </c>
      <c r="G11" s="6"/>
      <c r="H11" s="144"/>
    </row>
    <row r="12" spans="2:8" ht="15">
      <c r="B12" s="94" t="s">
        <v>15</v>
      </c>
      <c r="C12" s="95">
        <v>26877900</v>
      </c>
      <c r="D12" s="15">
        <v>0</v>
      </c>
      <c r="E12" s="96">
        <f t="shared" si="0"/>
        <v>26877900</v>
      </c>
      <c r="G12" s="6"/>
      <c r="H12" s="144"/>
    </row>
    <row r="13" spans="2:8" ht="15">
      <c r="B13" s="94" t="s">
        <v>16</v>
      </c>
      <c r="C13" s="95">
        <v>1000000</v>
      </c>
      <c r="D13" s="15"/>
      <c r="E13" s="96">
        <f t="shared" si="0"/>
        <v>1000000</v>
      </c>
      <c r="G13" s="6"/>
      <c r="H13" s="144"/>
    </row>
    <row r="14" spans="2:8" ht="15">
      <c r="B14" s="94" t="s">
        <v>17</v>
      </c>
      <c r="C14" s="95">
        <v>93503600</v>
      </c>
      <c r="D14" s="15">
        <v>0</v>
      </c>
      <c r="E14" s="96">
        <f t="shared" si="0"/>
        <v>93503600</v>
      </c>
      <c r="G14" s="6"/>
      <c r="H14" s="144"/>
    </row>
    <row r="15" spans="2:8" ht="15">
      <c r="B15" s="94" t="s">
        <v>18</v>
      </c>
      <c r="C15" s="95">
        <v>44026000</v>
      </c>
      <c r="D15" s="15"/>
      <c r="E15" s="96">
        <f t="shared" si="0"/>
        <v>44026000</v>
      </c>
      <c r="G15" s="6"/>
      <c r="H15" s="144"/>
    </row>
    <row r="16" spans="2:8" ht="15">
      <c r="B16" s="94" t="s">
        <v>19</v>
      </c>
      <c r="C16" s="95">
        <v>103500</v>
      </c>
      <c r="D16" s="15">
        <v>0</v>
      </c>
      <c r="E16" s="96">
        <f t="shared" si="0"/>
        <v>103500</v>
      </c>
      <c r="G16" s="6"/>
      <c r="H16" s="144"/>
    </row>
    <row r="17" spans="2:8" ht="15">
      <c r="B17" s="94" t="s">
        <v>20</v>
      </c>
      <c r="C17" s="95">
        <v>114000</v>
      </c>
      <c r="D17" s="15"/>
      <c r="E17" s="96">
        <f t="shared" si="0"/>
        <v>114000</v>
      </c>
      <c r="G17" s="6"/>
      <c r="H17" s="144"/>
    </row>
    <row r="18" spans="2:8" ht="15">
      <c r="B18" s="94" t="s">
        <v>21</v>
      </c>
      <c r="C18" s="95">
        <v>479000</v>
      </c>
      <c r="D18" s="15"/>
      <c r="E18" s="96">
        <f t="shared" si="0"/>
        <v>479000</v>
      </c>
      <c r="G18" s="6"/>
      <c r="H18" s="144"/>
    </row>
    <row r="19" spans="2:8" ht="15">
      <c r="B19" s="94" t="s">
        <v>22</v>
      </c>
      <c r="C19" s="95">
        <v>81000</v>
      </c>
      <c r="D19" s="15"/>
      <c r="E19" s="96">
        <f t="shared" si="0"/>
        <v>81000</v>
      </c>
      <c r="G19" s="6"/>
      <c r="H19" s="144"/>
    </row>
    <row r="20" spans="2:8" ht="15">
      <c r="B20" s="94" t="s">
        <v>23</v>
      </c>
      <c r="C20" s="95">
        <v>785000</v>
      </c>
      <c r="D20" s="15"/>
      <c r="E20" s="96">
        <f t="shared" si="0"/>
        <v>785000</v>
      </c>
      <c r="G20" s="6"/>
      <c r="H20" s="144"/>
    </row>
    <row r="21" spans="2:8" ht="15">
      <c r="B21" s="94" t="s">
        <v>24</v>
      </c>
      <c r="C21" s="95">
        <v>396000</v>
      </c>
      <c r="D21" s="15"/>
      <c r="E21" s="96">
        <f t="shared" si="0"/>
        <v>396000</v>
      </c>
      <c r="G21" s="6"/>
      <c r="H21" s="144"/>
    </row>
    <row r="22" spans="2:8" ht="15">
      <c r="B22" s="94" t="s">
        <v>25</v>
      </c>
      <c r="C22" s="95">
        <v>1627000</v>
      </c>
      <c r="D22" s="15"/>
      <c r="E22" s="96">
        <f t="shared" si="0"/>
        <v>1627000</v>
      </c>
      <c r="G22" s="6"/>
      <c r="H22" s="144"/>
    </row>
    <row r="23" spans="2:8" ht="15">
      <c r="B23" s="94" t="s">
        <v>26</v>
      </c>
      <c r="C23" s="95">
        <v>864000</v>
      </c>
      <c r="D23" s="15"/>
      <c r="E23" s="96">
        <f t="shared" si="0"/>
        <v>864000</v>
      </c>
      <c r="G23" s="6"/>
      <c r="H23" s="144"/>
    </row>
    <row r="24" spans="2:8" ht="15">
      <c r="B24" s="94" t="s">
        <v>27</v>
      </c>
      <c r="C24" s="95">
        <v>630000</v>
      </c>
      <c r="D24" s="15"/>
      <c r="E24" s="96">
        <f t="shared" si="0"/>
        <v>630000</v>
      </c>
      <c r="G24" s="6"/>
      <c r="H24" s="144"/>
    </row>
    <row r="25" spans="2:8" ht="15">
      <c r="B25" s="94" t="s">
        <v>28</v>
      </c>
      <c r="C25" s="95">
        <v>247000</v>
      </c>
      <c r="D25" s="15"/>
      <c r="E25" s="96">
        <f t="shared" si="0"/>
        <v>247000</v>
      </c>
      <c r="G25" s="6"/>
      <c r="H25" s="144"/>
    </row>
    <row r="26" spans="2:8" ht="15">
      <c r="B26" s="97" t="s">
        <v>162</v>
      </c>
      <c r="C26" s="95">
        <v>5000000</v>
      </c>
      <c r="D26" s="15"/>
      <c r="E26" s="96">
        <f t="shared" si="0"/>
        <v>5000000</v>
      </c>
      <c r="G26" s="6"/>
      <c r="H26" s="144"/>
    </row>
    <row r="27" spans="2:8" ht="15">
      <c r="B27" s="94" t="s">
        <v>29</v>
      </c>
      <c r="C27" s="95">
        <v>8184000</v>
      </c>
      <c r="D27" s="15"/>
      <c r="E27" s="96">
        <f t="shared" si="0"/>
        <v>8184000</v>
      </c>
      <c r="G27" s="6"/>
      <c r="H27" s="144"/>
    </row>
    <row r="28" spans="2:8" ht="15">
      <c r="B28" s="94" t="s">
        <v>30</v>
      </c>
      <c r="C28" s="95">
        <v>4224000</v>
      </c>
      <c r="D28" s="15"/>
      <c r="E28" s="96">
        <f t="shared" si="0"/>
        <v>4224000</v>
      </c>
      <c r="G28" s="6"/>
      <c r="H28" s="144"/>
    </row>
    <row r="29" spans="2:8" ht="15">
      <c r="B29" s="94" t="s">
        <v>31</v>
      </c>
      <c r="C29" s="95">
        <v>10230000</v>
      </c>
      <c r="D29" s="15"/>
      <c r="E29" s="96">
        <f t="shared" si="0"/>
        <v>10230000</v>
      </c>
      <c r="G29" s="6"/>
      <c r="H29" s="144"/>
    </row>
    <row r="30" spans="2:8" ht="15">
      <c r="B30" s="97" t="s">
        <v>155</v>
      </c>
      <c r="C30" s="95">
        <v>45780000</v>
      </c>
      <c r="D30" s="15"/>
      <c r="E30" s="96">
        <f t="shared" si="0"/>
        <v>45780000</v>
      </c>
      <c r="G30" s="6"/>
      <c r="H30" s="144"/>
    </row>
    <row r="31" spans="2:8" ht="15">
      <c r="B31" s="97" t="s">
        <v>156</v>
      </c>
      <c r="C31" s="95">
        <v>47040000</v>
      </c>
      <c r="D31" s="15"/>
      <c r="E31" s="96">
        <f t="shared" si="0"/>
        <v>47040000</v>
      </c>
      <c r="G31" s="6"/>
      <c r="H31" s="144"/>
    </row>
    <row r="32" spans="2:8" ht="15">
      <c r="B32" s="94" t="s">
        <v>34</v>
      </c>
      <c r="C32" s="95">
        <v>4058000</v>
      </c>
      <c r="D32" s="15"/>
      <c r="E32" s="96">
        <f t="shared" si="0"/>
        <v>4058000</v>
      </c>
      <c r="G32" s="6"/>
      <c r="H32" s="144"/>
    </row>
    <row r="33" spans="2:8" ht="15">
      <c r="B33" s="94" t="s">
        <v>35</v>
      </c>
      <c r="C33" s="95">
        <v>13764000</v>
      </c>
      <c r="D33" s="15"/>
      <c r="E33" s="96">
        <f t="shared" si="0"/>
        <v>13764000</v>
      </c>
      <c r="G33" s="6"/>
      <c r="H33" s="144"/>
    </row>
    <row r="34" spans="2:8" ht="15">
      <c r="B34" s="94" t="s">
        <v>36</v>
      </c>
      <c r="C34" s="95">
        <v>8960000</v>
      </c>
      <c r="D34" s="15"/>
      <c r="E34" s="96">
        <f t="shared" si="0"/>
        <v>8960000</v>
      </c>
      <c r="G34" s="6"/>
      <c r="H34" s="144"/>
    </row>
    <row r="35" spans="2:8" ht="15">
      <c r="B35" s="94" t="s">
        <v>37</v>
      </c>
      <c r="C35" s="95">
        <v>577236</v>
      </c>
      <c r="D35" s="15">
        <v>0</v>
      </c>
      <c r="E35" s="96">
        <f t="shared" si="0"/>
        <v>577236</v>
      </c>
      <c r="G35" s="6"/>
      <c r="H35" s="144"/>
    </row>
    <row r="36" spans="2:8" ht="15">
      <c r="B36" s="94" t="s">
        <v>38</v>
      </c>
      <c r="C36" s="95">
        <v>83482030</v>
      </c>
      <c r="D36" s="15">
        <v>0</v>
      </c>
      <c r="E36" s="96">
        <f t="shared" si="0"/>
        <v>83482030</v>
      </c>
      <c r="G36" s="6"/>
      <c r="H36" s="144"/>
    </row>
    <row r="37" spans="2:8" ht="15">
      <c r="B37" s="94" t="s">
        <v>39</v>
      </c>
      <c r="C37" s="95">
        <v>27643896</v>
      </c>
      <c r="D37" s="15">
        <v>0</v>
      </c>
      <c r="E37" s="96">
        <f t="shared" si="0"/>
        <v>27643896</v>
      </c>
      <c r="G37" s="6"/>
      <c r="H37" s="144"/>
    </row>
    <row r="38" spans="2:8" ht="15">
      <c r="B38" s="94" t="s">
        <v>40</v>
      </c>
      <c r="C38" s="95">
        <v>5639000</v>
      </c>
      <c r="D38" s="15">
        <v>0</v>
      </c>
      <c r="E38" s="96">
        <f t="shared" si="0"/>
        <v>5639000</v>
      </c>
      <c r="G38" s="6"/>
      <c r="H38" s="144"/>
    </row>
    <row r="39" spans="2:8" ht="15">
      <c r="B39" s="94" t="s">
        <v>41</v>
      </c>
      <c r="C39" s="95">
        <v>1933750</v>
      </c>
      <c r="D39" s="15">
        <v>0</v>
      </c>
      <c r="E39" s="96">
        <f t="shared" si="0"/>
        <v>1933750</v>
      </c>
      <c r="G39" s="6"/>
      <c r="H39" s="144"/>
    </row>
    <row r="40" spans="2:8" ht="15">
      <c r="B40" s="94" t="s">
        <v>42</v>
      </c>
      <c r="C40" s="95">
        <v>0</v>
      </c>
      <c r="D40" s="15">
        <v>0</v>
      </c>
      <c r="E40" s="96">
        <f t="shared" si="0"/>
        <v>0</v>
      </c>
      <c r="G40" s="6"/>
      <c r="H40" s="144"/>
    </row>
    <row r="41" spans="2:8" ht="15">
      <c r="B41" s="94" t="s">
        <v>43</v>
      </c>
      <c r="C41" s="95">
        <v>6533150</v>
      </c>
      <c r="D41" s="15">
        <v>0</v>
      </c>
      <c r="E41" s="96">
        <f t="shared" si="0"/>
        <v>6533150</v>
      </c>
      <c r="G41" s="6"/>
      <c r="H41" s="144"/>
    </row>
    <row r="42" spans="2:8" ht="15">
      <c r="B42" s="94" t="s">
        <v>44</v>
      </c>
      <c r="C42" s="95">
        <v>3776085</v>
      </c>
      <c r="D42" s="15">
        <v>0</v>
      </c>
      <c r="E42" s="96">
        <f t="shared" si="0"/>
        <v>3776085</v>
      </c>
      <c r="G42" s="6"/>
      <c r="H42" s="144"/>
    </row>
    <row r="43" spans="2:8" ht="15">
      <c r="B43" s="94" t="s">
        <v>45</v>
      </c>
      <c r="C43" s="95">
        <v>2989984</v>
      </c>
      <c r="D43" s="15">
        <v>0</v>
      </c>
      <c r="E43" s="96">
        <f t="shared" si="0"/>
        <v>2989984</v>
      </c>
      <c r="G43" s="6"/>
      <c r="H43" s="144"/>
    </row>
    <row r="44" spans="2:8" ht="15">
      <c r="B44" s="94" t="s">
        <v>46</v>
      </c>
      <c r="C44" s="95">
        <v>4686395</v>
      </c>
      <c r="D44" s="15">
        <v>0</v>
      </c>
      <c r="E44" s="96">
        <f t="shared" si="0"/>
        <v>4686395</v>
      </c>
      <c r="G44" s="6"/>
      <c r="H44" s="144"/>
    </row>
    <row r="45" spans="2:8" ht="15">
      <c r="B45" s="94" t="s">
        <v>47</v>
      </c>
      <c r="C45" s="95">
        <v>5819474</v>
      </c>
      <c r="D45" s="15">
        <v>0</v>
      </c>
      <c r="E45" s="96">
        <f t="shared" si="0"/>
        <v>5819474</v>
      </c>
      <c r="G45" s="6"/>
      <c r="H45" s="144"/>
    </row>
    <row r="46" spans="2:8" ht="15">
      <c r="B46" s="94" t="s">
        <v>48</v>
      </c>
      <c r="C46" s="95">
        <v>2875000</v>
      </c>
      <c r="D46" s="15"/>
      <c r="E46" s="96">
        <f t="shared" si="0"/>
        <v>2875000</v>
      </c>
      <c r="G46" s="6"/>
      <c r="H46" s="144"/>
    </row>
    <row r="47" spans="2:8" ht="15">
      <c r="B47" s="94" t="s">
        <v>49</v>
      </c>
      <c r="C47" s="95">
        <v>0</v>
      </c>
      <c r="D47" s="15">
        <v>0</v>
      </c>
      <c r="E47" s="96">
        <f t="shared" si="0"/>
        <v>0</v>
      </c>
      <c r="G47" s="6"/>
      <c r="H47" s="144"/>
    </row>
    <row r="48" spans="2:8" ht="15">
      <c r="B48" s="94" t="s">
        <v>50</v>
      </c>
      <c r="C48" s="95">
        <v>120804052</v>
      </c>
      <c r="D48" s="15">
        <v>0</v>
      </c>
      <c r="E48" s="96">
        <f t="shared" si="0"/>
        <v>120804052</v>
      </c>
      <c r="G48" s="6"/>
      <c r="H48" s="144"/>
    </row>
    <row r="49" spans="2:8" ht="15">
      <c r="B49" s="94" t="s">
        <v>51</v>
      </c>
      <c r="C49" s="95">
        <v>15630000</v>
      </c>
      <c r="D49" s="15"/>
      <c r="E49" s="96">
        <f t="shared" si="0"/>
        <v>15630000</v>
      </c>
      <c r="G49" s="6"/>
      <c r="H49" s="144"/>
    </row>
    <row r="50" spans="2:8" ht="15">
      <c r="B50" s="94" t="s">
        <v>52</v>
      </c>
      <c r="C50" s="95">
        <v>38000</v>
      </c>
      <c r="D50" s="15"/>
      <c r="E50" s="96">
        <f t="shared" si="0"/>
        <v>38000</v>
      </c>
      <c r="G50" s="6"/>
      <c r="H50" s="144"/>
    </row>
    <row r="51" spans="2:8" ht="15">
      <c r="B51" s="94" t="s">
        <v>53</v>
      </c>
      <c r="C51" s="95">
        <v>6417200</v>
      </c>
      <c r="D51" s="15">
        <v>0</v>
      </c>
      <c r="E51" s="96">
        <f t="shared" si="0"/>
        <v>6417200</v>
      </c>
      <c r="G51" s="6"/>
      <c r="H51" s="144"/>
    </row>
    <row r="52" spans="2:8" ht="15">
      <c r="B52" s="94" t="s">
        <v>54</v>
      </c>
      <c r="C52" s="95">
        <v>420900</v>
      </c>
      <c r="D52" s="15">
        <v>0</v>
      </c>
      <c r="E52" s="96">
        <f t="shared" si="0"/>
        <v>420900</v>
      </c>
      <c r="G52" s="6"/>
      <c r="H52" s="144"/>
    </row>
    <row r="53" spans="2:8" ht="15">
      <c r="B53" s="94" t="s">
        <v>55</v>
      </c>
      <c r="C53" s="95">
        <v>180250</v>
      </c>
      <c r="D53" s="15">
        <v>0</v>
      </c>
      <c r="E53" s="96">
        <f t="shared" si="0"/>
        <v>180250</v>
      </c>
      <c r="G53" s="6"/>
      <c r="H53" s="144"/>
    </row>
    <row r="54" spans="2:8" ht="15">
      <c r="B54" s="94" t="s">
        <v>56</v>
      </c>
      <c r="C54" s="95">
        <v>1019000</v>
      </c>
      <c r="D54" s="15"/>
      <c r="E54" s="96">
        <f t="shared" si="0"/>
        <v>1019000</v>
      </c>
      <c r="G54" s="6"/>
      <c r="H54" s="144"/>
    </row>
    <row r="55" spans="2:8" ht="15">
      <c r="B55" s="94" t="s">
        <v>57</v>
      </c>
      <c r="C55" s="95">
        <v>2066000</v>
      </c>
      <c r="D55" s="15"/>
      <c r="E55" s="96">
        <f t="shared" si="0"/>
        <v>2066000</v>
      </c>
      <c r="G55" s="6"/>
      <c r="H55" s="144"/>
    </row>
    <row r="56" spans="2:8" ht="15">
      <c r="B56" s="94" t="s">
        <v>58</v>
      </c>
      <c r="C56" s="95">
        <v>15484000</v>
      </c>
      <c r="D56" s="15">
        <v>0</v>
      </c>
      <c r="E56" s="96">
        <f t="shared" si="0"/>
        <v>15484000</v>
      </c>
      <c r="G56" s="6"/>
      <c r="H56" s="144"/>
    </row>
    <row r="57" spans="2:8" ht="15">
      <c r="B57" s="94" t="s">
        <v>59</v>
      </c>
      <c r="C57" s="95">
        <v>446500</v>
      </c>
      <c r="D57" s="15">
        <v>0</v>
      </c>
      <c r="E57" s="96">
        <f t="shared" si="0"/>
        <v>446500</v>
      </c>
      <c r="G57" s="6"/>
      <c r="H57" s="144"/>
    </row>
    <row r="58" spans="2:8" ht="15">
      <c r="B58" s="94" t="s">
        <v>60</v>
      </c>
      <c r="C58" s="95">
        <v>330208000</v>
      </c>
      <c r="D58" s="15"/>
      <c r="E58" s="96">
        <f t="shared" si="0"/>
        <v>330208000</v>
      </c>
      <c r="G58" s="6"/>
      <c r="H58" s="144"/>
    </row>
    <row r="59" spans="2:8" ht="15">
      <c r="B59" s="97" t="s">
        <v>161</v>
      </c>
      <c r="C59" s="95">
        <v>45000000</v>
      </c>
      <c r="D59" s="15"/>
      <c r="E59" s="96">
        <f t="shared" si="0"/>
        <v>45000000</v>
      </c>
      <c r="G59" s="6"/>
      <c r="H59" s="144"/>
    </row>
    <row r="60" spans="2:8" ht="15">
      <c r="B60" s="94" t="s">
        <v>61</v>
      </c>
      <c r="C60" s="95">
        <v>3379600</v>
      </c>
      <c r="D60" s="15">
        <v>0</v>
      </c>
      <c r="E60" s="96">
        <f t="shared" si="0"/>
        <v>3379600</v>
      </c>
      <c r="G60" s="6"/>
      <c r="H60" s="144"/>
    </row>
    <row r="61" spans="2:8" ht="15">
      <c r="B61" s="94" t="s">
        <v>62</v>
      </c>
      <c r="C61" s="95">
        <v>4284800</v>
      </c>
      <c r="D61" s="15">
        <v>0</v>
      </c>
      <c r="E61" s="96">
        <f t="shared" si="0"/>
        <v>4284800</v>
      </c>
      <c r="G61" s="6"/>
      <c r="H61" s="144"/>
    </row>
    <row r="62" spans="2:8" ht="15">
      <c r="B62" s="94" t="s">
        <v>63</v>
      </c>
      <c r="C62" s="95">
        <v>18348200</v>
      </c>
      <c r="D62" s="15">
        <v>0</v>
      </c>
      <c r="E62" s="96">
        <f t="shared" si="0"/>
        <v>18348200</v>
      </c>
      <c r="G62" s="6"/>
      <c r="H62" s="144"/>
    </row>
    <row r="63" spans="2:8" ht="15">
      <c r="B63" s="97" t="s">
        <v>160</v>
      </c>
      <c r="C63" s="95">
        <v>265700000</v>
      </c>
      <c r="D63" s="15"/>
      <c r="E63" s="96">
        <f t="shared" si="0"/>
        <v>265700000</v>
      </c>
      <c r="G63" s="6"/>
      <c r="H63" s="144"/>
    </row>
    <row r="64" spans="2:8" ht="15">
      <c r="B64" s="94" t="s">
        <v>64</v>
      </c>
      <c r="C64" s="95">
        <v>4843948</v>
      </c>
      <c r="D64" s="15">
        <v>0</v>
      </c>
      <c r="E64" s="96">
        <f t="shared" si="0"/>
        <v>4843948</v>
      </c>
      <c r="G64" s="6"/>
      <c r="H64" s="144"/>
    </row>
    <row r="65" spans="2:8" ht="15">
      <c r="B65" s="94" t="s">
        <v>65</v>
      </c>
      <c r="C65" s="95">
        <v>243991000</v>
      </c>
      <c r="D65" s="15">
        <v>0</v>
      </c>
      <c r="E65" s="96">
        <f t="shared" si="0"/>
        <v>243991000</v>
      </c>
      <c r="G65" s="6"/>
      <c r="H65" s="144"/>
    </row>
    <row r="66" spans="2:8" ht="15">
      <c r="B66" s="94" t="s">
        <v>66</v>
      </c>
      <c r="C66" s="95">
        <v>5000800</v>
      </c>
      <c r="D66" s="15">
        <v>0</v>
      </c>
      <c r="E66" s="96">
        <f t="shared" si="0"/>
        <v>5000800</v>
      </c>
      <c r="G66" s="6"/>
      <c r="H66" s="144"/>
    </row>
    <row r="67" spans="2:8" ht="15">
      <c r="B67" s="94" t="s">
        <v>67</v>
      </c>
      <c r="C67" s="95">
        <v>1046000</v>
      </c>
      <c r="D67" s="15">
        <v>0</v>
      </c>
      <c r="E67" s="96">
        <f t="shared" si="0"/>
        <v>1046000</v>
      </c>
      <c r="G67" s="6"/>
      <c r="H67" s="144"/>
    </row>
    <row r="68" spans="2:8" ht="15">
      <c r="B68" s="94" t="s">
        <v>68</v>
      </c>
      <c r="C68" s="95">
        <v>71500</v>
      </c>
      <c r="D68" s="15">
        <v>0</v>
      </c>
      <c r="E68" s="96">
        <f t="shared" si="0"/>
        <v>71500</v>
      </c>
      <c r="G68" s="6"/>
      <c r="H68" s="144"/>
    </row>
    <row r="69" spans="2:8" ht="15">
      <c r="B69" s="94" t="s">
        <v>69</v>
      </c>
      <c r="C69" s="95">
        <v>245200</v>
      </c>
      <c r="D69" s="15">
        <v>0</v>
      </c>
      <c r="E69" s="96">
        <f t="shared" si="0"/>
        <v>245200</v>
      </c>
      <c r="G69" s="6"/>
      <c r="H69" s="144"/>
    </row>
    <row r="70" spans="2:8" ht="15">
      <c r="B70" s="94" t="s">
        <v>70</v>
      </c>
      <c r="C70" s="95">
        <v>9836050</v>
      </c>
      <c r="D70" s="15">
        <v>0</v>
      </c>
      <c r="E70" s="96">
        <f t="shared" si="0"/>
        <v>9836050</v>
      </c>
      <c r="G70" s="6"/>
      <c r="H70" s="144"/>
    </row>
    <row r="71" spans="2:8" ht="15">
      <c r="B71" s="94" t="s">
        <v>71</v>
      </c>
      <c r="C71" s="95">
        <v>1368000</v>
      </c>
      <c r="D71" s="15"/>
      <c r="E71" s="96">
        <f t="shared" si="0"/>
        <v>1368000</v>
      </c>
      <c r="G71" s="6"/>
      <c r="H71" s="144"/>
    </row>
    <row r="72" spans="2:8" ht="15">
      <c r="B72" s="94" t="s">
        <v>72</v>
      </c>
      <c r="C72" s="95">
        <v>702600</v>
      </c>
      <c r="D72" s="15">
        <v>0</v>
      </c>
      <c r="E72" s="96">
        <f t="shared" si="0"/>
        <v>702600</v>
      </c>
      <c r="G72" s="6"/>
      <c r="H72" s="144"/>
    </row>
    <row r="73" spans="2:8" ht="15">
      <c r="B73" s="94" t="s">
        <v>73</v>
      </c>
      <c r="C73" s="95">
        <v>45800</v>
      </c>
      <c r="D73" s="15">
        <v>0</v>
      </c>
      <c r="E73" s="96">
        <f t="shared" si="0"/>
        <v>45800</v>
      </c>
      <c r="G73" s="6"/>
      <c r="H73" s="144"/>
    </row>
    <row r="74" spans="2:8" ht="15">
      <c r="B74" s="94" t="s">
        <v>74</v>
      </c>
      <c r="C74" s="95">
        <v>1715000</v>
      </c>
      <c r="D74" s="15">
        <v>0</v>
      </c>
      <c r="E74" s="96">
        <f t="shared" si="0"/>
        <v>1715000</v>
      </c>
      <c r="G74" s="6"/>
      <c r="H74" s="144"/>
    </row>
    <row r="75" spans="2:8" ht="15">
      <c r="B75" s="94" t="s">
        <v>75</v>
      </c>
      <c r="C75" s="95">
        <v>1629700</v>
      </c>
      <c r="D75" s="15">
        <v>0</v>
      </c>
      <c r="E75" s="96">
        <f t="shared" si="0"/>
        <v>1629700</v>
      </c>
      <c r="G75" s="6"/>
      <c r="H75" s="144"/>
    </row>
    <row r="76" spans="2:8" ht="15">
      <c r="B76" s="94" t="s">
        <v>76</v>
      </c>
      <c r="C76" s="95">
        <v>400000</v>
      </c>
      <c r="D76" s="15">
        <v>0</v>
      </c>
      <c r="E76" s="96">
        <f aca="true" t="shared" si="1" ref="E76:E139">+C76+D76</f>
        <v>400000</v>
      </c>
      <c r="G76" s="6"/>
      <c r="H76" s="144"/>
    </row>
    <row r="77" spans="2:8" ht="15">
      <c r="B77" s="94" t="s">
        <v>77</v>
      </c>
      <c r="C77" s="95">
        <v>0</v>
      </c>
      <c r="D77" s="15">
        <v>0</v>
      </c>
      <c r="E77" s="96">
        <f t="shared" si="1"/>
        <v>0</v>
      </c>
      <c r="G77" s="6"/>
      <c r="H77" s="144"/>
    </row>
    <row r="78" spans="2:8" ht="15">
      <c r="B78" s="94" t="s">
        <v>78</v>
      </c>
      <c r="C78" s="95">
        <v>15000</v>
      </c>
      <c r="D78" s="15">
        <v>0</v>
      </c>
      <c r="E78" s="96">
        <f t="shared" si="1"/>
        <v>15000</v>
      </c>
      <c r="G78" s="6"/>
      <c r="H78" s="144"/>
    </row>
    <row r="79" spans="2:8" ht="15">
      <c r="B79" s="94" t="s">
        <v>79</v>
      </c>
      <c r="C79" s="95">
        <v>1550000</v>
      </c>
      <c r="D79" s="15">
        <v>0</v>
      </c>
      <c r="E79" s="96">
        <f t="shared" si="1"/>
        <v>1550000</v>
      </c>
      <c r="G79" s="6"/>
      <c r="H79" s="144"/>
    </row>
    <row r="80" spans="2:8" ht="15">
      <c r="B80" s="94" t="s">
        <v>80</v>
      </c>
      <c r="C80" s="95">
        <v>408085000</v>
      </c>
      <c r="D80" s="15">
        <v>0</v>
      </c>
      <c r="E80" s="96">
        <f t="shared" si="1"/>
        <v>408085000</v>
      </c>
      <c r="G80" s="6"/>
      <c r="H80" s="144"/>
    </row>
    <row r="81" spans="2:8" ht="15">
      <c r="B81" s="94" t="s">
        <v>81</v>
      </c>
      <c r="C81" s="95">
        <v>12407900</v>
      </c>
      <c r="D81" s="15">
        <v>0</v>
      </c>
      <c r="E81" s="96">
        <f t="shared" si="1"/>
        <v>12407900</v>
      </c>
      <c r="G81" s="6"/>
      <c r="H81" s="144"/>
    </row>
    <row r="82" spans="2:8" ht="15">
      <c r="B82" s="94" t="s">
        <v>82</v>
      </c>
      <c r="C82" s="95">
        <v>3000000</v>
      </c>
      <c r="D82" s="15"/>
      <c r="E82" s="96">
        <f t="shared" si="1"/>
        <v>3000000</v>
      </c>
      <c r="G82" s="6"/>
      <c r="H82" s="144"/>
    </row>
    <row r="83" spans="2:8" ht="15">
      <c r="B83" s="94" t="s">
        <v>83</v>
      </c>
      <c r="C83" s="95">
        <v>3000000</v>
      </c>
      <c r="D83" s="15"/>
      <c r="E83" s="96">
        <f t="shared" si="1"/>
        <v>3000000</v>
      </c>
      <c r="G83" s="6"/>
      <c r="H83" s="144"/>
    </row>
    <row r="84" spans="2:8" ht="15">
      <c r="B84" s="94" t="s">
        <v>84</v>
      </c>
      <c r="C84" s="95">
        <v>100524000</v>
      </c>
      <c r="D84" s="15"/>
      <c r="E84" s="96">
        <f t="shared" si="1"/>
        <v>100524000</v>
      </c>
      <c r="G84" s="6"/>
      <c r="H84" s="144"/>
    </row>
    <row r="85" spans="2:8" ht="15">
      <c r="B85" s="94" t="s">
        <v>85</v>
      </c>
      <c r="C85" s="95">
        <v>383359000</v>
      </c>
      <c r="D85" s="15"/>
      <c r="E85" s="96">
        <f t="shared" si="1"/>
        <v>383359000</v>
      </c>
      <c r="G85" s="6"/>
      <c r="H85" s="144"/>
    </row>
    <row r="86" spans="2:8" ht="15">
      <c r="B86" s="94" t="s">
        <v>86</v>
      </c>
      <c r="C86" s="95">
        <v>700000</v>
      </c>
      <c r="D86" s="15"/>
      <c r="E86" s="96">
        <f t="shared" si="1"/>
        <v>700000</v>
      </c>
      <c r="G86" s="6"/>
      <c r="H86" s="144"/>
    </row>
    <row r="87" spans="2:8" ht="15">
      <c r="B87" s="94" t="s">
        <v>87</v>
      </c>
      <c r="C87" s="95">
        <v>2214000</v>
      </c>
      <c r="D87" s="15"/>
      <c r="E87" s="96">
        <f t="shared" si="1"/>
        <v>2214000</v>
      </c>
      <c r="G87" s="6"/>
      <c r="H87" s="144"/>
    </row>
    <row r="88" spans="2:8" ht="15">
      <c r="B88" s="94" t="s">
        <v>88</v>
      </c>
      <c r="C88" s="95">
        <v>400000</v>
      </c>
      <c r="D88" s="15"/>
      <c r="E88" s="96">
        <f t="shared" si="1"/>
        <v>400000</v>
      </c>
      <c r="G88" s="6"/>
      <c r="H88" s="144"/>
    </row>
    <row r="89" spans="2:8" ht="15">
      <c r="B89" s="94" t="s">
        <v>89</v>
      </c>
      <c r="C89" s="95">
        <v>3600000</v>
      </c>
      <c r="D89" s="15"/>
      <c r="E89" s="96">
        <f t="shared" si="1"/>
        <v>3600000</v>
      </c>
      <c r="G89" s="6"/>
      <c r="H89" s="144"/>
    </row>
    <row r="90" spans="2:8" ht="15">
      <c r="B90" s="94" t="s">
        <v>90</v>
      </c>
      <c r="C90" s="95">
        <v>360005000</v>
      </c>
      <c r="D90" s="15"/>
      <c r="E90" s="96">
        <f t="shared" si="1"/>
        <v>360005000</v>
      </c>
      <c r="G90" s="6"/>
      <c r="H90" s="144"/>
    </row>
    <row r="91" spans="2:8" ht="15">
      <c r="B91" s="94" t="s">
        <v>91</v>
      </c>
      <c r="C91" s="95">
        <v>16279200</v>
      </c>
      <c r="D91" s="15"/>
      <c r="E91" s="96">
        <f t="shared" si="1"/>
        <v>16279200</v>
      </c>
      <c r="G91" s="6"/>
      <c r="H91" s="144"/>
    </row>
    <row r="92" spans="2:8" ht="15">
      <c r="B92" s="94" t="s">
        <v>92</v>
      </c>
      <c r="C92" s="95">
        <v>38047000</v>
      </c>
      <c r="D92" s="15">
        <v>0</v>
      </c>
      <c r="E92" s="96">
        <f t="shared" si="1"/>
        <v>38047000</v>
      </c>
      <c r="G92" s="6"/>
      <c r="H92" s="144"/>
    </row>
    <row r="93" spans="2:8" ht="15">
      <c r="B93" s="94" t="s">
        <v>93</v>
      </c>
      <c r="C93" s="95">
        <v>1432435528</v>
      </c>
      <c r="D93" s="15"/>
      <c r="E93" s="96">
        <f t="shared" si="1"/>
        <v>1432435528</v>
      </c>
      <c r="G93" s="6"/>
      <c r="H93" s="144"/>
    </row>
    <row r="94" spans="2:8" ht="15">
      <c r="B94" s="94" t="s">
        <v>94</v>
      </c>
      <c r="C94" s="95">
        <v>1550714852</v>
      </c>
      <c r="D94" s="15"/>
      <c r="E94" s="96">
        <f t="shared" si="1"/>
        <v>1550714852</v>
      </c>
      <c r="G94" s="6"/>
      <c r="H94" s="144"/>
    </row>
    <row r="95" spans="2:8" ht="15">
      <c r="B95" s="94" t="s">
        <v>95</v>
      </c>
      <c r="C95" s="95">
        <v>11037000</v>
      </c>
      <c r="D95" s="15"/>
      <c r="E95" s="96">
        <f t="shared" si="1"/>
        <v>11037000</v>
      </c>
      <c r="G95" s="6"/>
      <c r="H95" s="144"/>
    </row>
    <row r="96" spans="2:8" ht="15">
      <c r="B96" s="94" t="s">
        <v>96</v>
      </c>
      <c r="C96" s="95">
        <v>160000000</v>
      </c>
      <c r="D96" s="15"/>
      <c r="E96" s="96">
        <f t="shared" si="1"/>
        <v>160000000</v>
      </c>
      <c r="G96" s="6"/>
      <c r="H96" s="144"/>
    </row>
    <row r="97" spans="2:8" ht="15">
      <c r="B97" s="94" t="s">
        <v>97</v>
      </c>
      <c r="C97" s="95">
        <v>26531000</v>
      </c>
      <c r="D97" s="15"/>
      <c r="E97" s="96">
        <f t="shared" si="1"/>
        <v>26531000</v>
      </c>
      <c r="G97" s="6"/>
      <c r="H97" s="144"/>
    </row>
    <row r="98" spans="2:8" ht="15">
      <c r="B98" s="94" t="s">
        <v>98</v>
      </c>
      <c r="C98" s="95">
        <v>20000000</v>
      </c>
      <c r="D98" s="15"/>
      <c r="E98" s="96">
        <f t="shared" si="1"/>
        <v>20000000</v>
      </c>
      <c r="G98" s="6"/>
      <c r="H98" s="144"/>
    </row>
    <row r="99" spans="2:8" ht="15">
      <c r="B99" s="94" t="s">
        <v>99</v>
      </c>
      <c r="C99" s="95">
        <v>97953000</v>
      </c>
      <c r="D99" s="15"/>
      <c r="E99" s="96">
        <f t="shared" si="1"/>
        <v>97953000</v>
      </c>
      <c r="G99" s="6"/>
      <c r="H99" s="144"/>
    </row>
    <row r="100" spans="2:8" ht="15">
      <c r="B100" s="94" t="s">
        <v>100</v>
      </c>
      <c r="C100" s="95">
        <v>360000000</v>
      </c>
      <c r="D100" s="15"/>
      <c r="E100" s="96">
        <f t="shared" si="1"/>
        <v>360000000</v>
      </c>
      <c r="G100" s="6"/>
      <c r="H100" s="144"/>
    </row>
    <row r="101" spans="2:8" ht="15">
      <c r="B101" s="94" t="s">
        <v>101</v>
      </c>
      <c r="C101" s="95">
        <v>93800000</v>
      </c>
      <c r="D101" s="15"/>
      <c r="E101" s="96">
        <f t="shared" si="1"/>
        <v>93800000</v>
      </c>
      <c r="G101" s="6"/>
      <c r="H101" s="144"/>
    </row>
    <row r="102" spans="2:8" ht="15">
      <c r="B102" s="94" t="s">
        <v>102</v>
      </c>
      <c r="C102" s="95">
        <v>378550000</v>
      </c>
      <c r="D102" s="15"/>
      <c r="E102" s="96">
        <f t="shared" si="1"/>
        <v>378550000</v>
      </c>
      <c r="G102" s="6"/>
      <c r="H102" s="144"/>
    </row>
    <row r="103" spans="2:8" ht="15">
      <c r="B103" s="94" t="s">
        <v>103</v>
      </c>
      <c r="C103" s="95">
        <v>2500000</v>
      </c>
      <c r="D103" s="15"/>
      <c r="E103" s="96">
        <f t="shared" si="1"/>
        <v>2500000</v>
      </c>
      <c r="G103" s="6"/>
      <c r="H103" s="144"/>
    </row>
    <row r="104" spans="2:8" ht="15">
      <c r="B104" s="94" t="s">
        <v>104</v>
      </c>
      <c r="C104" s="95">
        <v>5760000</v>
      </c>
      <c r="D104" s="15"/>
      <c r="E104" s="96">
        <f t="shared" si="1"/>
        <v>5760000</v>
      </c>
      <c r="G104" s="6"/>
      <c r="H104" s="144"/>
    </row>
    <row r="105" spans="2:8" ht="15">
      <c r="B105" s="94" t="s">
        <v>105</v>
      </c>
      <c r="C105" s="95">
        <v>3037371329</v>
      </c>
      <c r="D105" s="15"/>
      <c r="E105" s="96">
        <f t="shared" si="1"/>
        <v>3037371329</v>
      </c>
      <c r="G105" s="6"/>
      <c r="H105" s="144"/>
    </row>
    <row r="106" spans="2:8" ht="15">
      <c r="B106" s="94" t="s">
        <v>106</v>
      </c>
      <c r="C106" s="95">
        <v>2569211091</v>
      </c>
      <c r="D106" s="15"/>
      <c r="E106" s="96">
        <f t="shared" si="1"/>
        <v>2569211091</v>
      </c>
      <c r="G106" s="6"/>
      <c r="H106" s="144"/>
    </row>
    <row r="107" spans="2:8" ht="15">
      <c r="B107" s="94" t="s">
        <v>107</v>
      </c>
      <c r="C107" s="95">
        <v>22355000</v>
      </c>
      <c r="D107" s="15"/>
      <c r="E107" s="96">
        <f t="shared" si="1"/>
        <v>22355000</v>
      </c>
      <c r="G107" s="6"/>
      <c r="H107" s="144"/>
    </row>
    <row r="108" spans="2:8" ht="15">
      <c r="B108" s="94" t="s">
        <v>108</v>
      </c>
      <c r="C108" s="95">
        <v>14678000</v>
      </c>
      <c r="D108" s="15"/>
      <c r="E108" s="96">
        <f t="shared" si="1"/>
        <v>14678000</v>
      </c>
      <c r="G108" s="6"/>
      <c r="H108" s="144"/>
    </row>
    <row r="109" spans="2:8" ht="15">
      <c r="B109" s="94" t="s">
        <v>109</v>
      </c>
      <c r="C109" s="95">
        <v>1771000000</v>
      </c>
      <c r="D109" s="15"/>
      <c r="E109" s="96">
        <f t="shared" si="1"/>
        <v>1771000000</v>
      </c>
      <c r="G109" s="6"/>
      <c r="H109" s="144"/>
    </row>
    <row r="110" spans="2:8" ht="15">
      <c r="B110" s="94" t="s">
        <v>110</v>
      </c>
      <c r="C110" s="95">
        <v>29900000</v>
      </c>
      <c r="D110" s="15"/>
      <c r="E110" s="96">
        <f t="shared" si="1"/>
        <v>29900000</v>
      </c>
      <c r="G110" s="6"/>
      <c r="H110" s="144"/>
    </row>
    <row r="111" spans="2:8" ht="15">
      <c r="B111" s="94" t="s">
        <v>111</v>
      </c>
      <c r="C111" s="95">
        <v>120000000</v>
      </c>
      <c r="D111" s="15"/>
      <c r="E111" s="96">
        <f t="shared" si="1"/>
        <v>120000000</v>
      </c>
      <c r="G111" s="6"/>
      <c r="H111" s="144"/>
    </row>
    <row r="112" spans="2:8" ht="15">
      <c r="B112" s="94" t="s">
        <v>112</v>
      </c>
      <c r="C112" s="95">
        <v>1503959000</v>
      </c>
      <c r="D112" s="15"/>
      <c r="E112" s="96">
        <f t="shared" si="1"/>
        <v>1503959000</v>
      </c>
      <c r="G112" s="6"/>
      <c r="H112" s="144"/>
    </row>
    <row r="113" spans="2:8" ht="15">
      <c r="B113" s="94" t="s">
        <v>113</v>
      </c>
      <c r="C113" s="95">
        <v>200000000</v>
      </c>
      <c r="D113" s="15"/>
      <c r="E113" s="96">
        <f t="shared" si="1"/>
        <v>200000000</v>
      </c>
      <c r="G113" s="6"/>
      <c r="H113" s="144"/>
    </row>
    <row r="114" spans="2:8" ht="15">
      <c r="B114" s="94" t="s">
        <v>114</v>
      </c>
      <c r="C114" s="95">
        <v>40654000</v>
      </c>
      <c r="D114" s="15"/>
      <c r="E114" s="96">
        <f t="shared" si="1"/>
        <v>40654000</v>
      </c>
      <c r="G114" s="6"/>
      <c r="H114" s="144"/>
    </row>
    <row r="115" spans="2:8" ht="15">
      <c r="B115" s="94" t="s">
        <v>115</v>
      </c>
      <c r="C115" s="95">
        <v>80000000</v>
      </c>
      <c r="D115" s="15"/>
      <c r="E115" s="96">
        <f t="shared" si="1"/>
        <v>80000000</v>
      </c>
      <c r="G115" s="6"/>
      <c r="H115" s="144"/>
    </row>
    <row r="116" spans="2:8" ht="15">
      <c r="B116" s="94" t="s">
        <v>116</v>
      </c>
      <c r="C116" s="95">
        <v>164691000</v>
      </c>
      <c r="D116" s="15"/>
      <c r="E116" s="96">
        <f t="shared" si="1"/>
        <v>164691000</v>
      </c>
      <c r="G116" s="6"/>
      <c r="H116" s="144"/>
    </row>
    <row r="117" spans="2:8" ht="15">
      <c r="B117" s="94" t="s">
        <v>117</v>
      </c>
      <c r="C117" s="95">
        <v>573729000</v>
      </c>
      <c r="D117" s="15">
        <v>0</v>
      </c>
      <c r="E117" s="96">
        <f t="shared" si="1"/>
        <v>573729000</v>
      </c>
      <c r="G117" s="6"/>
      <c r="H117" s="144"/>
    </row>
    <row r="118" spans="2:8" ht="15">
      <c r="B118" s="94" t="s">
        <v>118</v>
      </c>
      <c r="C118" s="95">
        <v>349623000</v>
      </c>
      <c r="D118" s="15"/>
      <c r="E118" s="96">
        <f t="shared" si="1"/>
        <v>349623000</v>
      </c>
      <c r="G118" s="6"/>
      <c r="H118" s="144"/>
    </row>
    <row r="119" spans="2:8" ht="15">
      <c r="B119" s="94" t="s">
        <v>119</v>
      </c>
      <c r="C119" s="95">
        <v>348289000</v>
      </c>
      <c r="D119" s="15"/>
      <c r="E119" s="96">
        <f t="shared" si="1"/>
        <v>348289000</v>
      </c>
      <c r="G119" s="6"/>
      <c r="H119" s="144"/>
    </row>
    <row r="120" spans="2:8" ht="15">
      <c r="B120" s="94" t="s">
        <v>120</v>
      </c>
      <c r="C120" s="95">
        <v>432000000</v>
      </c>
      <c r="D120" s="15"/>
      <c r="E120" s="96">
        <f t="shared" si="1"/>
        <v>432000000</v>
      </c>
      <c r="G120" s="6"/>
      <c r="H120" s="144"/>
    </row>
    <row r="121" spans="2:8" ht="15">
      <c r="B121" s="94" t="s">
        <v>121</v>
      </c>
      <c r="C121" s="95">
        <v>608652000</v>
      </c>
      <c r="D121" s="15"/>
      <c r="E121" s="96">
        <f>+C121+D121</f>
        <v>608652000</v>
      </c>
      <c r="G121" s="6"/>
      <c r="H121" s="144"/>
    </row>
    <row r="122" spans="1:8" s="91" customFormat="1" ht="15">
      <c r="A122" s="91" t="s">
        <v>461</v>
      </c>
      <c r="B122" s="103" t="s">
        <v>122</v>
      </c>
      <c r="C122" s="98">
        <f>+C123+C125+C127+C132+C140+C145+C148+C156+C161+C165+C167+C169+C171+C173+C175+C177+C179+C184+C188+C194</f>
        <v>3104756381000</v>
      </c>
      <c r="D122" s="98">
        <f>+D123+D125+D127+D132+D140+D145+D148+D156+D161+D165+D167+D169+D171+D173+D175+D177+D179+D184+D188+D194</f>
        <v>238340264000</v>
      </c>
      <c r="E122" s="98">
        <f>+E123+E125+E127+E132+E140+E145+E148+E156+E161+E165+E167+E169+E171+E173+E175+E177+E179+E184+E188+E194</f>
        <v>3343096645000</v>
      </c>
      <c r="G122" s="143"/>
      <c r="H122" s="144"/>
    </row>
    <row r="123" spans="1:8" s="91" customFormat="1" ht="15">
      <c r="A123" s="91" t="s">
        <v>461</v>
      </c>
      <c r="B123" s="105" t="s">
        <v>460</v>
      </c>
      <c r="C123" s="99">
        <f>+C124</f>
        <v>3236948000</v>
      </c>
      <c r="D123" s="99">
        <f>+D124</f>
        <v>0</v>
      </c>
      <c r="E123" s="99">
        <f>+E124</f>
        <v>3236948000</v>
      </c>
      <c r="G123" s="6"/>
      <c r="H123" s="144"/>
    </row>
    <row r="124" spans="1:8" ht="15">
      <c r="A124" s="102" t="s">
        <v>462</v>
      </c>
      <c r="B124" s="36" t="s">
        <v>146</v>
      </c>
      <c r="C124" s="100">
        <v>3236948000</v>
      </c>
      <c r="D124" s="100">
        <v>0</v>
      </c>
      <c r="E124" s="96">
        <f>+C124+D124</f>
        <v>3236948000</v>
      </c>
      <c r="F124" s="144"/>
      <c r="G124" s="6"/>
      <c r="H124" s="144"/>
    </row>
    <row r="125" spans="1:8" s="107" customFormat="1" ht="30">
      <c r="A125" s="107" t="s">
        <v>461</v>
      </c>
      <c r="B125" s="105" t="s">
        <v>463</v>
      </c>
      <c r="C125" s="106">
        <f>+C126</f>
        <v>3005682362</v>
      </c>
      <c r="D125" s="106">
        <v>1295952000</v>
      </c>
      <c r="E125" s="106">
        <f>+E126</f>
        <v>4301634362</v>
      </c>
      <c r="G125" s="143"/>
      <c r="H125" s="144"/>
    </row>
    <row r="126" spans="1:8" ht="15">
      <c r="A126" s="91" t="s">
        <v>462</v>
      </c>
      <c r="B126" s="36" t="s">
        <v>144</v>
      </c>
      <c r="C126" s="100">
        <v>3005682362</v>
      </c>
      <c r="D126" s="100">
        <v>1295952000</v>
      </c>
      <c r="E126" s="96">
        <f>+C126+D126</f>
        <v>4301634362</v>
      </c>
      <c r="F126" s="144"/>
      <c r="G126" s="6"/>
      <c r="H126" s="144"/>
    </row>
    <row r="127" spans="1:8" s="107" customFormat="1" ht="45">
      <c r="A127" s="107" t="s">
        <v>461</v>
      </c>
      <c r="B127" s="105" t="s">
        <v>464</v>
      </c>
      <c r="C127" s="106">
        <f>SUM(C128:C131)</f>
        <v>42238690000</v>
      </c>
      <c r="D127" s="106">
        <v>0</v>
      </c>
      <c r="E127" s="106">
        <f>SUM(E128:E131)</f>
        <v>42238690000</v>
      </c>
      <c r="G127" s="143"/>
      <c r="H127" s="144"/>
    </row>
    <row r="128" spans="1:8" ht="15">
      <c r="A128" s="91" t="s">
        <v>462</v>
      </c>
      <c r="B128" s="36" t="s">
        <v>125</v>
      </c>
      <c r="C128" s="100">
        <v>15496912000</v>
      </c>
      <c r="D128" s="100"/>
      <c r="E128" s="96">
        <f t="shared" si="1"/>
        <v>15496912000</v>
      </c>
      <c r="F128" s="144"/>
      <c r="G128" s="6"/>
      <c r="H128" s="144"/>
    </row>
    <row r="129" spans="1:8" ht="15">
      <c r="A129" s="91" t="s">
        <v>462</v>
      </c>
      <c r="B129" s="36" t="s">
        <v>130</v>
      </c>
      <c r="C129" s="100">
        <v>1316776000</v>
      </c>
      <c r="D129" s="100"/>
      <c r="E129" s="96">
        <f t="shared" si="1"/>
        <v>1316776000</v>
      </c>
      <c r="F129" s="144"/>
      <c r="G129" s="6"/>
      <c r="H129" s="144"/>
    </row>
    <row r="130" spans="1:8" ht="15">
      <c r="A130" s="91" t="s">
        <v>462</v>
      </c>
      <c r="B130" s="36" t="s">
        <v>135</v>
      </c>
      <c r="C130" s="100">
        <v>20721296000</v>
      </c>
      <c r="D130" s="100"/>
      <c r="E130" s="96">
        <f t="shared" si="1"/>
        <v>20721296000</v>
      </c>
      <c r="F130" s="144"/>
      <c r="G130" s="6"/>
      <c r="H130" s="144"/>
    </row>
    <row r="131" spans="1:8" ht="15">
      <c r="A131" s="91" t="s">
        <v>462</v>
      </c>
      <c r="B131" s="36" t="s">
        <v>144</v>
      </c>
      <c r="C131" s="100">
        <v>4703706000</v>
      </c>
      <c r="D131" s="100"/>
      <c r="E131" s="96">
        <f t="shared" si="1"/>
        <v>4703706000</v>
      </c>
      <c r="F131" s="144"/>
      <c r="G131" s="6"/>
      <c r="H131" s="144"/>
    </row>
    <row r="132" spans="1:8" s="107" customFormat="1" ht="30">
      <c r="A132" s="107" t="s">
        <v>461</v>
      </c>
      <c r="B132" s="105" t="s">
        <v>465</v>
      </c>
      <c r="C132" s="106">
        <f>SUM(C133:C139)</f>
        <v>485185936000</v>
      </c>
      <c r="D132" s="106">
        <v>0</v>
      </c>
      <c r="E132" s="106">
        <f>SUM(E133:E139)</f>
        <v>485185936000</v>
      </c>
      <c r="G132" s="143"/>
      <c r="H132" s="144"/>
    </row>
    <row r="133" spans="1:8" ht="15">
      <c r="A133" s="91" t="s">
        <v>462</v>
      </c>
      <c r="B133" s="36" t="s">
        <v>123</v>
      </c>
      <c r="C133" s="100">
        <v>334016613969</v>
      </c>
      <c r="D133" s="100"/>
      <c r="E133" s="96">
        <f t="shared" si="1"/>
        <v>334016613969</v>
      </c>
      <c r="F133" s="144"/>
      <c r="G133" s="6"/>
      <c r="H133" s="144"/>
    </row>
    <row r="134" spans="1:8" ht="15">
      <c r="A134" s="91" t="s">
        <v>462</v>
      </c>
      <c r="B134" s="36" t="s">
        <v>124</v>
      </c>
      <c r="C134" s="100">
        <v>2867127800</v>
      </c>
      <c r="D134" s="100"/>
      <c r="E134" s="96">
        <f t="shared" si="1"/>
        <v>2867127800</v>
      </c>
      <c r="F134" s="144"/>
      <c r="G134" s="6"/>
      <c r="H134" s="144"/>
    </row>
    <row r="135" spans="1:8" ht="15">
      <c r="A135" s="91" t="s">
        <v>462</v>
      </c>
      <c r="B135" s="36" t="s">
        <v>126</v>
      </c>
      <c r="C135" s="100">
        <v>136477765058</v>
      </c>
      <c r="D135" s="100"/>
      <c r="E135" s="96">
        <f t="shared" si="1"/>
        <v>136477765058</v>
      </c>
      <c r="F135" s="144"/>
      <c r="G135" s="6"/>
      <c r="H135" s="144"/>
    </row>
    <row r="136" spans="1:8" ht="15">
      <c r="A136" s="91" t="s">
        <v>462</v>
      </c>
      <c r="B136" s="36" t="s">
        <v>127</v>
      </c>
      <c r="C136" s="100">
        <v>200000000</v>
      </c>
      <c r="D136" s="100"/>
      <c r="E136" s="96">
        <f t="shared" si="1"/>
        <v>200000000</v>
      </c>
      <c r="F136" s="144"/>
      <c r="G136" s="6"/>
      <c r="H136" s="144"/>
    </row>
    <row r="137" spans="1:8" ht="15">
      <c r="A137" s="91" t="s">
        <v>462</v>
      </c>
      <c r="B137" s="36" t="s">
        <v>129</v>
      </c>
      <c r="C137" s="100">
        <v>2140786000</v>
      </c>
      <c r="D137" s="100"/>
      <c r="E137" s="96">
        <f t="shared" si="1"/>
        <v>2140786000</v>
      </c>
      <c r="F137" s="144"/>
      <c r="G137" s="6"/>
      <c r="H137" s="144"/>
    </row>
    <row r="138" spans="1:8" ht="15">
      <c r="A138" s="91" t="s">
        <v>462</v>
      </c>
      <c r="B138" s="36" t="s">
        <v>137</v>
      </c>
      <c r="C138" s="100">
        <v>6810069173</v>
      </c>
      <c r="D138" s="100"/>
      <c r="E138" s="96">
        <f t="shared" si="1"/>
        <v>6810069173</v>
      </c>
      <c r="F138" s="144"/>
      <c r="G138" s="6"/>
      <c r="H138" s="144"/>
    </row>
    <row r="139" spans="1:8" ht="15">
      <c r="A139" s="91" t="s">
        <v>462</v>
      </c>
      <c r="B139" s="36" t="s">
        <v>144</v>
      </c>
      <c r="C139" s="100">
        <v>2673574000</v>
      </c>
      <c r="D139" s="100"/>
      <c r="E139" s="96">
        <f t="shared" si="1"/>
        <v>2673574000</v>
      </c>
      <c r="F139" s="144"/>
      <c r="G139" s="6"/>
      <c r="H139" s="144"/>
    </row>
    <row r="140" spans="1:8" s="107" customFormat="1" ht="30">
      <c r="A140" s="107" t="s">
        <v>461</v>
      </c>
      <c r="B140" s="105" t="s">
        <v>466</v>
      </c>
      <c r="C140" s="106">
        <f>SUM(C141:C144)</f>
        <v>1982033392638</v>
      </c>
      <c r="D140" s="106">
        <v>29400000000</v>
      </c>
      <c r="E140" s="106">
        <f>SUM(E141:E144)</f>
        <v>2011433392638</v>
      </c>
      <c r="G140" s="143"/>
      <c r="H140" s="144"/>
    </row>
    <row r="141" spans="1:8" ht="15">
      <c r="A141" s="91" t="s">
        <v>462</v>
      </c>
      <c r="B141" s="36" t="s">
        <v>134</v>
      </c>
      <c r="C141" s="100">
        <v>7419008000</v>
      </c>
      <c r="D141" s="100"/>
      <c r="E141" s="96">
        <f aca="true" t="shared" si="2" ref="E141:E197">+C141+D141</f>
        <v>7419008000</v>
      </c>
      <c r="F141" s="144"/>
      <c r="G141" s="6"/>
      <c r="H141" s="144"/>
    </row>
    <row r="142" spans="1:8" ht="15">
      <c r="A142" s="91" t="s">
        <v>462</v>
      </c>
      <c r="B142" s="36" t="s">
        <v>144</v>
      </c>
      <c r="C142" s="100">
        <v>1967195376638</v>
      </c>
      <c r="D142" s="100">
        <v>29400000000</v>
      </c>
      <c r="E142" s="96">
        <f t="shared" si="2"/>
        <v>1996595376638</v>
      </c>
      <c r="F142" s="144"/>
      <c r="G142" s="6"/>
      <c r="H142" s="144"/>
    </row>
    <row r="143" spans="1:8" ht="15">
      <c r="A143" s="91" t="s">
        <v>462</v>
      </c>
      <c r="B143" s="36" t="s">
        <v>147</v>
      </c>
      <c r="C143" s="100">
        <v>0</v>
      </c>
      <c r="D143" s="100"/>
      <c r="E143" s="96">
        <f t="shared" si="2"/>
        <v>0</v>
      </c>
      <c r="F143" s="144"/>
      <c r="G143" s="6"/>
      <c r="H143" s="144"/>
    </row>
    <row r="144" spans="1:8" ht="15">
      <c r="A144" s="102" t="s">
        <v>462</v>
      </c>
      <c r="B144" s="36" t="s">
        <v>163</v>
      </c>
      <c r="C144" s="100">
        <v>7419008000</v>
      </c>
      <c r="D144" s="100"/>
      <c r="E144" s="96">
        <f t="shared" si="2"/>
        <v>7419008000</v>
      </c>
      <c r="F144" s="144"/>
      <c r="G144" s="6"/>
      <c r="H144" s="144"/>
    </row>
    <row r="145" spans="1:8" s="107" customFormat="1" ht="30">
      <c r="A145" s="107" t="s">
        <v>461</v>
      </c>
      <c r="B145" s="105" t="s">
        <v>467</v>
      </c>
      <c r="C145" s="106">
        <f>SUM(C146:C147)</f>
        <v>72129791000</v>
      </c>
      <c r="D145" s="106">
        <v>0</v>
      </c>
      <c r="E145" s="106">
        <f>SUM(E146:E147)</f>
        <v>72129791000</v>
      </c>
      <c r="G145" s="143"/>
      <c r="H145" s="144"/>
    </row>
    <row r="146" spans="1:8" ht="15">
      <c r="A146" s="91" t="s">
        <v>462</v>
      </c>
      <c r="B146" s="36" t="s">
        <v>139</v>
      </c>
      <c r="C146" s="100">
        <v>549000000</v>
      </c>
      <c r="D146" s="100"/>
      <c r="E146" s="96">
        <f t="shared" si="2"/>
        <v>549000000</v>
      </c>
      <c r="F146" s="144"/>
      <c r="G146" s="6"/>
      <c r="H146" s="144"/>
    </row>
    <row r="147" spans="1:8" ht="15">
      <c r="A147" s="91" t="s">
        <v>462</v>
      </c>
      <c r="B147" s="36" t="s">
        <v>144</v>
      </c>
      <c r="C147" s="100">
        <v>71580791000</v>
      </c>
      <c r="D147" s="100"/>
      <c r="E147" s="96">
        <f t="shared" si="2"/>
        <v>71580791000</v>
      </c>
      <c r="F147" s="144"/>
      <c r="G147" s="6"/>
      <c r="H147" s="144"/>
    </row>
    <row r="148" spans="1:8" s="107" customFormat="1" ht="30">
      <c r="A148" s="107" t="s">
        <v>461</v>
      </c>
      <c r="B148" s="105" t="s">
        <v>468</v>
      </c>
      <c r="C148" s="106">
        <f>SUM(C149:C155)</f>
        <v>94870560000</v>
      </c>
      <c r="D148" s="106">
        <v>0</v>
      </c>
      <c r="E148" s="106">
        <f>SUM(E149:E155)</f>
        <v>94870560000</v>
      </c>
      <c r="G148" s="143"/>
      <c r="H148" s="144"/>
    </row>
    <row r="149" spans="1:8" ht="15">
      <c r="A149" s="91" t="s">
        <v>462</v>
      </c>
      <c r="B149" s="36" t="s">
        <v>127</v>
      </c>
      <c r="C149" s="100">
        <v>1230000000</v>
      </c>
      <c r="D149" s="100"/>
      <c r="E149" s="96">
        <f t="shared" si="2"/>
        <v>1230000000</v>
      </c>
      <c r="F149" s="144"/>
      <c r="G149" s="6"/>
      <c r="H149" s="144"/>
    </row>
    <row r="150" spans="1:8" ht="15">
      <c r="A150" s="91" t="s">
        <v>462</v>
      </c>
      <c r="B150" s="36" t="s">
        <v>136</v>
      </c>
      <c r="C150" s="100">
        <v>18102727000</v>
      </c>
      <c r="D150" s="100"/>
      <c r="E150" s="96">
        <f t="shared" si="2"/>
        <v>18102727000</v>
      </c>
      <c r="F150" s="144"/>
      <c r="G150" s="6"/>
      <c r="H150" s="144"/>
    </row>
    <row r="151" spans="1:8" ht="15">
      <c r="A151" s="91" t="s">
        <v>462</v>
      </c>
      <c r="B151" s="36" t="s">
        <v>139</v>
      </c>
      <c r="C151" s="100">
        <v>310998000</v>
      </c>
      <c r="D151" s="100"/>
      <c r="E151" s="96">
        <f t="shared" si="2"/>
        <v>310998000</v>
      </c>
      <c r="F151" s="144"/>
      <c r="G151" s="6"/>
      <c r="H151" s="144"/>
    </row>
    <row r="152" spans="1:8" ht="15">
      <c r="A152" s="91" t="s">
        <v>462</v>
      </c>
      <c r="B152" s="36" t="s">
        <v>141</v>
      </c>
      <c r="C152" s="100">
        <v>40000000</v>
      </c>
      <c r="D152" s="100"/>
      <c r="E152" s="96">
        <f t="shared" si="2"/>
        <v>40000000</v>
      </c>
      <c r="F152" s="144"/>
      <c r="G152" s="6"/>
      <c r="H152" s="144"/>
    </row>
    <row r="153" spans="1:8" ht="15">
      <c r="A153" s="91" t="s">
        <v>462</v>
      </c>
      <c r="B153" s="36" t="s">
        <v>142</v>
      </c>
      <c r="C153" s="100">
        <v>5513625000</v>
      </c>
      <c r="D153" s="100"/>
      <c r="E153" s="96">
        <f t="shared" si="2"/>
        <v>5513625000</v>
      </c>
      <c r="F153" s="144"/>
      <c r="G153" s="6"/>
      <c r="H153" s="144"/>
    </row>
    <row r="154" spans="1:8" ht="15">
      <c r="A154" s="91" t="s">
        <v>462</v>
      </c>
      <c r="B154" s="36" t="s">
        <v>144</v>
      </c>
      <c r="C154" s="100">
        <v>14650808455</v>
      </c>
      <c r="D154" s="6"/>
      <c r="E154" s="96">
        <f t="shared" si="2"/>
        <v>14650808455</v>
      </c>
      <c r="F154" s="144"/>
      <c r="G154" s="6"/>
      <c r="H154" s="144"/>
    </row>
    <row r="155" spans="1:8" ht="15">
      <c r="A155" s="91" t="s">
        <v>462</v>
      </c>
      <c r="B155" s="36" t="s">
        <v>145</v>
      </c>
      <c r="C155" s="100">
        <v>55022401545</v>
      </c>
      <c r="D155" s="6"/>
      <c r="E155" s="96">
        <f t="shared" si="2"/>
        <v>55022401545</v>
      </c>
      <c r="F155" s="144"/>
      <c r="G155" s="6"/>
      <c r="H155" s="144"/>
    </row>
    <row r="156" spans="1:8" s="91" customFormat="1" ht="15">
      <c r="A156" s="91" t="s">
        <v>461</v>
      </c>
      <c r="B156" s="107" t="s">
        <v>469</v>
      </c>
      <c r="C156" s="99">
        <f>SUM(C157:C160)</f>
        <v>108901050000</v>
      </c>
      <c r="D156" s="99">
        <f>SUM(D157:D160)</f>
        <v>60000000000</v>
      </c>
      <c r="E156" s="99">
        <f>SUM(E157:E160)</f>
        <v>168901050000</v>
      </c>
      <c r="G156" s="143"/>
      <c r="H156" s="144"/>
    </row>
    <row r="157" spans="1:8" ht="15">
      <c r="A157" s="91" t="s">
        <v>462</v>
      </c>
      <c r="B157" s="36" t="s">
        <v>139</v>
      </c>
      <c r="C157" s="100">
        <v>34628454</v>
      </c>
      <c r="D157" s="100"/>
      <c r="E157" s="96">
        <f t="shared" si="2"/>
        <v>34628454</v>
      </c>
      <c r="F157" s="144"/>
      <c r="G157" s="6"/>
      <c r="H157" s="144"/>
    </row>
    <row r="158" spans="1:8" ht="15">
      <c r="A158" s="91" t="s">
        <v>462</v>
      </c>
      <c r="B158" s="36" t="s">
        <v>144</v>
      </c>
      <c r="C158" s="100">
        <v>108866421546</v>
      </c>
      <c r="D158" s="100"/>
      <c r="E158" s="96">
        <f t="shared" si="2"/>
        <v>108866421546</v>
      </c>
      <c r="F158" s="144"/>
      <c r="G158" s="6"/>
      <c r="H158" s="144"/>
    </row>
    <row r="159" spans="1:8" ht="15">
      <c r="A159" s="91" t="s">
        <v>462</v>
      </c>
      <c r="B159" s="36" t="s">
        <v>590</v>
      </c>
      <c r="C159" s="100">
        <v>0</v>
      </c>
      <c r="D159" s="100"/>
      <c r="E159" s="96">
        <f t="shared" si="2"/>
        <v>0</v>
      </c>
      <c r="F159" s="144"/>
      <c r="G159" s="6"/>
      <c r="H159" s="144"/>
    </row>
    <row r="160" spans="1:8" ht="15">
      <c r="A160" s="91" t="s">
        <v>462</v>
      </c>
      <c r="B160" t="s">
        <v>591</v>
      </c>
      <c r="C160" s="95">
        <v>0</v>
      </c>
      <c r="D160" s="100">
        <v>60000000000</v>
      </c>
      <c r="E160" s="96">
        <f t="shared" si="2"/>
        <v>60000000000</v>
      </c>
      <c r="F160" s="144"/>
      <c r="G160" s="6"/>
      <c r="H160" s="144"/>
    </row>
    <row r="161" spans="1:8" s="91" customFormat="1" ht="15">
      <c r="A161" s="91" t="s">
        <v>461</v>
      </c>
      <c r="B161" s="107" t="s">
        <v>482</v>
      </c>
      <c r="C161" s="99">
        <f>SUM(C162:C164)</f>
        <v>168231459530</v>
      </c>
      <c r="D161" s="99">
        <v>87651944000</v>
      </c>
      <c r="E161" s="99">
        <f>SUM(E162:E164)</f>
        <v>255883403530</v>
      </c>
      <c r="G161" s="143"/>
      <c r="H161" s="144"/>
    </row>
    <row r="162" spans="1:8" ht="15">
      <c r="A162" s="91" t="s">
        <v>462</v>
      </c>
      <c r="B162" s="36" t="s">
        <v>128</v>
      </c>
      <c r="C162" s="100">
        <v>1588636000</v>
      </c>
      <c r="D162" s="100"/>
      <c r="E162" s="96">
        <f t="shared" si="2"/>
        <v>1588636000</v>
      </c>
      <c r="F162" s="144"/>
      <c r="G162" s="6"/>
      <c r="H162" s="144"/>
    </row>
    <row r="163" spans="1:8" ht="15">
      <c r="A163" s="91" t="s">
        <v>462</v>
      </c>
      <c r="B163" s="36" t="s">
        <v>131</v>
      </c>
      <c r="C163" s="100">
        <v>14273944000</v>
      </c>
      <c r="D163" s="100"/>
      <c r="E163" s="96">
        <f t="shared" si="2"/>
        <v>14273944000</v>
      </c>
      <c r="F163" s="144"/>
      <c r="G163" s="6"/>
      <c r="H163" s="144"/>
    </row>
    <row r="164" spans="1:8" ht="15">
      <c r="A164" s="91" t="s">
        <v>462</v>
      </c>
      <c r="B164" s="36" t="s">
        <v>144</v>
      </c>
      <c r="C164" s="100">
        <v>152368879530</v>
      </c>
      <c r="D164" s="15">
        <v>87651944000</v>
      </c>
      <c r="E164" s="96">
        <f t="shared" si="2"/>
        <v>240020823530</v>
      </c>
      <c r="F164" s="144"/>
      <c r="G164" s="6"/>
      <c r="H164" s="144"/>
    </row>
    <row r="165" spans="1:8" s="91" customFormat="1" ht="15">
      <c r="A165" s="91" t="s">
        <v>461</v>
      </c>
      <c r="B165" s="107" t="s">
        <v>470</v>
      </c>
      <c r="C165" s="99">
        <f>+C166</f>
        <v>11542523000</v>
      </c>
      <c r="D165" s="99">
        <v>6483731000</v>
      </c>
      <c r="E165" s="99">
        <f>+E166</f>
        <v>18026254000</v>
      </c>
      <c r="G165" s="143"/>
      <c r="H165" s="144"/>
    </row>
    <row r="166" spans="1:8" ht="15">
      <c r="A166" s="91" t="s">
        <v>462</v>
      </c>
      <c r="B166" s="36" t="s">
        <v>144</v>
      </c>
      <c r="C166" s="100">
        <v>11542523000</v>
      </c>
      <c r="D166" s="100">
        <v>6483731000</v>
      </c>
      <c r="E166" s="96">
        <f t="shared" si="2"/>
        <v>18026254000</v>
      </c>
      <c r="F166" s="144"/>
      <c r="G166" s="6"/>
      <c r="H166" s="144"/>
    </row>
    <row r="167" spans="1:8" s="91" customFormat="1" ht="15">
      <c r="A167" s="91" t="s">
        <v>461</v>
      </c>
      <c r="B167" s="91" t="s">
        <v>471</v>
      </c>
      <c r="C167" s="99">
        <f>+C168</f>
        <v>15782051000</v>
      </c>
      <c r="D167" s="99">
        <v>21023770000</v>
      </c>
      <c r="E167" s="99">
        <f>+E168</f>
        <v>36805821000</v>
      </c>
      <c r="G167" s="143"/>
      <c r="H167" s="144"/>
    </row>
    <row r="168" spans="1:8" ht="15">
      <c r="A168" s="91" t="s">
        <v>462</v>
      </c>
      <c r="B168" s="36" t="s">
        <v>144</v>
      </c>
      <c r="C168" s="100">
        <v>15782051000</v>
      </c>
      <c r="D168" s="100">
        <v>21023770000</v>
      </c>
      <c r="E168" s="96">
        <f t="shared" si="2"/>
        <v>36805821000</v>
      </c>
      <c r="F168" s="144"/>
      <c r="G168" s="6"/>
      <c r="H168" s="144"/>
    </row>
    <row r="169" spans="1:8" s="107" customFormat="1" ht="30">
      <c r="A169" s="107" t="s">
        <v>461</v>
      </c>
      <c r="B169" s="105" t="s">
        <v>472</v>
      </c>
      <c r="C169" s="106">
        <f>+C170</f>
        <v>10492000000</v>
      </c>
      <c r="D169" s="106">
        <v>0</v>
      </c>
      <c r="E169" s="106">
        <f>+E170</f>
        <v>10492000000</v>
      </c>
      <c r="G169" s="143"/>
      <c r="H169" s="144"/>
    </row>
    <row r="170" spans="1:8" ht="15">
      <c r="A170" s="91" t="s">
        <v>462</v>
      </c>
      <c r="B170" s="36" t="s">
        <v>144</v>
      </c>
      <c r="C170" s="100">
        <v>10492000000</v>
      </c>
      <c r="D170" s="100"/>
      <c r="E170" s="96">
        <f t="shared" si="2"/>
        <v>10492000000</v>
      </c>
      <c r="F170" s="144"/>
      <c r="G170" s="6"/>
      <c r="H170" s="144"/>
    </row>
    <row r="171" spans="1:8" s="91" customFormat="1" ht="15">
      <c r="A171" s="91" t="s">
        <v>461</v>
      </c>
      <c r="B171" s="91" t="s">
        <v>473</v>
      </c>
      <c r="C171" s="99">
        <f>+C172</f>
        <v>26838590000</v>
      </c>
      <c r="D171" s="99">
        <v>26675625000</v>
      </c>
      <c r="E171" s="99">
        <f>+E172</f>
        <v>53514215000</v>
      </c>
      <c r="G171" s="143"/>
      <c r="H171" s="144"/>
    </row>
    <row r="172" spans="1:8" ht="15">
      <c r="A172" s="91" t="s">
        <v>462</v>
      </c>
      <c r="B172" s="36" t="s">
        <v>144</v>
      </c>
      <c r="C172" s="100">
        <v>26838590000</v>
      </c>
      <c r="D172" s="100">
        <v>26675625000</v>
      </c>
      <c r="E172" s="96">
        <f t="shared" si="2"/>
        <v>53514215000</v>
      </c>
      <c r="F172" s="144"/>
      <c r="G172" s="6"/>
      <c r="H172" s="144"/>
    </row>
    <row r="173" spans="1:8" s="107" customFormat="1" ht="45">
      <c r="A173" s="107" t="s">
        <v>461</v>
      </c>
      <c r="B173" s="105" t="s">
        <v>474</v>
      </c>
      <c r="C173" s="106">
        <f>+C174</f>
        <v>3146198000</v>
      </c>
      <c r="D173" s="106">
        <v>5118498000</v>
      </c>
      <c r="E173" s="106">
        <f>+E174</f>
        <v>8264696000</v>
      </c>
      <c r="G173" s="149"/>
      <c r="H173" s="150"/>
    </row>
    <row r="174" spans="1:8" ht="15">
      <c r="A174" s="91" t="s">
        <v>462</v>
      </c>
      <c r="B174" s="36" t="s">
        <v>144</v>
      </c>
      <c r="C174" s="100">
        <v>3146198000</v>
      </c>
      <c r="D174" s="100">
        <v>5118498000</v>
      </c>
      <c r="E174" s="96">
        <f t="shared" si="2"/>
        <v>8264696000</v>
      </c>
      <c r="F174" s="144"/>
      <c r="G174" s="6"/>
      <c r="H174" s="144"/>
    </row>
    <row r="175" spans="1:8" s="107" customFormat="1" ht="30">
      <c r="A175" s="107" t="s">
        <v>461</v>
      </c>
      <c r="B175" s="105" t="s">
        <v>475</v>
      </c>
      <c r="C175" s="106">
        <f>+C176</f>
        <v>3547247470</v>
      </c>
      <c r="D175" s="106">
        <v>690744000</v>
      </c>
      <c r="E175" s="106">
        <f>+E176</f>
        <v>4237991470</v>
      </c>
      <c r="G175" s="143"/>
      <c r="H175" s="144"/>
    </row>
    <row r="176" spans="1:8" ht="15">
      <c r="A176" s="91" t="s">
        <v>462</v>
      </c>
      <c r="B176" s="36" t="s">
        <v>144</v>
      </c>
      <c r="C176" s="100">
        <v>3547247470</v>
      </c>
      <c r="D176" s="37">
        <v>690744000</v>
      </c>
      <c r="E176" s="96">
        <f t="shared" si="2"/>
        <v>4237991470</v>
      </c>
      <c r="F176" s="144"/>
      <c r="G176" s="6"/>
      <c r="H176" s="144"/>
    </row>
    <row r="177" spans="1:8" s="107" customFormat="1" ht="30">
      <c r="A177" s="107" t="s">
        <v>461</v>
      </c>
      <c r="B177" s="105" t="s">
        <v>476</v>
      </c>
      <c r="C177" s="106">
        <f>+C178</f>
        <v>13502590000</v>
      </c>
      <c r="D177" s="106">
        <v>0</v>
      </c>
      <c r="E177" s="106">
        <f>+E178</f>
        <v>13502590000</v>
      </c>
      <c r="G177" s="143"/>
      <c r="H177" s="144"/>
    </row>
    <row r="178" spans="1:8" ht="15">
      <c r="A178" s="91" t="s">
        <v>462</v>
      </c>
      <c r="B178" s="36" t="s">
        <v>144</v>
      </c>
      <c r="C178" s="100">
        <v>13502590000</v>
      </c>
      <c r="D178" s="100"/>
      <c r="E178" s="96">
        <f t="shared" si="2"/>
        <v>13502590000</v>
      </c>
      <c r="F178" s="144"/>
      <c r="G178" s="6"/>
      <c r="H178" s="144"/>
    </row>
    <row r="179" spans="1:8" s="107" customFormat="1" ht="15">
      <c r="A179" s="107" t="s">
        <v>461</v>
      </c>
      <c r="B179" s="105" t="s">
        <v>477</v>
      </c>
      <c r="C179" s="106">
        <f>SUM(C180:C183)</f>
        <v>18973070000</v>
      </c>
      <c r="D179" s="106">
        <v>0</v>
      </c>
      <c r="E179" s="106">
        <f>SUM(E180:E183)</f>
        <v>18973070000</v>
      </c>
      <c r="G179" s="143"/>
      <c r="H179" s="144"/>
    </row>
    <row r="180" spans="1:8" ht="15">
      <c r="A180" s="91" t="s">
        <v>462</v>
      </c>
      <c r="B180" s="36" t="s">
        <v>125</v>
      </c>
      <c r="C180" s="100">
        <v>1335175000</v>
      </c>
      <c r="D180" s="100"/>
      <c r="E180" s="96">
        <f t="shared" si="2"/>
        <v>1335175000</v>
      </c>
      <c r="F180" s="144"/>
      <c r="G180" s="6"/>
      <c r="H180" s="144"/>
    </row>
    <row r="181" spans="1:8" ht="15">
      <c r="A181" s="91" t="s">
        <v>462</v>
      </c>
      <c r="B181" s="36" t="s">
        <v>130</v>
      </c>
      <c r="C181" s="100">
        <v>103000000</v>
      </c>
      <c r="D181" s="100"/>
      <c r="E181" s="96">
        <f t="shared" si="2"/>
        <v>103000000</v>
      </c>
      <c r="F181" s="144"/>
      <c r="G181" s="6"/>
      <c r="H181" s="144"/>
    </row>
    <row r="182" spans="1:8" ht="15">
      <c r="A182" s="91" t="s">
        <v>462</v>
      </c>
      <c r="B182" s="36" t="s">
        <v>135</v>
      </c>
      <c r="C182" s="100">
        <v>15006070000</v>
      </c>
      <c r="D182" s="100"/>
      <c r="E182" s="96">
        <f t="shared" si="2"/>
        <v>15006070000</v>
      </c>
      <c r="F182" s="144"/>
      <c r="G182" s="6"/>
      <c r="H182" s="144"/>
    </row>
    <row r="183" spans="1:8" ht="15">
      <c r="A183" s="91" t="s">
        <v>462</v>
      </c>
      <c r="B183" s="36" t="s">
        <v>144</v>
      </c>
      <c r="C183" s="100">
        <v>2528825000</v>
      </c>
      <c r="D183" s="100"/>
      <c r="E183" s="96">
        <f t="shared" si="2"/>
        <v>2528825000</v>
      </c>
      <c r="F183" s="144"/>
      <c r="G183" s="6"/>
      <c r="H183" s="144"/>
    </row>
    <row r="184" spans="1:8" s="107" customFormat="1" ht="30">
      <c r="A184" s="107" t="s">
        <v>461</v>
      </c>
      <c r="B184" s="105" t="s">
        <v>478</v>
      </c>
      <c r="C184" s="106">
        <f>SUM(C185:C187)</f>
        <v>17686142000</v>
      </c>
      <c r="D184" s="106">
        <v>0</v>
      </c>
      <c r="E184" s="106">
        <f>SUM(E185:E187)</f>
        <v>17686142000</v>
      </c>
      <c r="G184" s="143"/>
      <c r="H184" s="144"/>
    </row>
    <row r="185" spans="1:8" ht="15">
      <c r="A185" s="91" t="s">
        <v>462</v>
      </c>
      <c r="B185" s="36" t="s">
        <v>132</v>
      </c>
      <c r="C185" s="100">
        <v>1528961000</v>
      </c>
      <c r="D185" s="100"/>
      <c r="E185" s="96">
        <f t="shared" si="2"/>
        <v>1528961000</v>
      </c>
      <c r="F185" s="144"/>
      <c r="G185" s="6"/>
      <c r="H185" s="144"/>
    </row>
    <row r="186" spans="1:8" ht="15">
      <c r="A186" s="91" t="s">
        <v>462</v>
      </c>
      <c r="B186" s="36" t="s">
        <v>142</v>
      </c>
      <c r="C186" s="100">
        <v>221280000</v>
      </c>
      <c r="D186" s="100"/>
      <c r="E186" s="96">
        <f t="shared" si="2"/>
        <v>221280000</v>
      </c>
      <c r="F186" s="144"/>
      <c r="G186" s="6"/>
      <c r="H186" s="144"/>
    </row>
    <row r="187" spans="1:8" ht="15">
      <c r="A187" s="91" t="s">
        <v>462</v>
      </c>
      <c r="B187" s="36" t="s">
        <v>144</v>
      </c>
      <c r="C187" s="100">
        <v>15935901000</v>
      </c>
      <c r="D187" s="100"/>
      <c r="E187" s="96">
        <f t="shared" si="2"/>
        <v>15935901000</v>
      </c>
      <c r="F187" s="144"/>
      <c r="G187" s="6"/>
      <c r="H187" s="144"/>
    </row>
    <row r="188" spans="1:8" s="107" customFormat="1" ht="30">
      <c r="A188" s="107" t="s">
        <v>461</v>
      </c>
      <c r="B188" s="105" t="s">
        <v>479</v>
      </c>
      <c r="C188" s="106">
        <f>SUM(C189:C193)</f>
        <v>18149000000</v>
      </c>
      <c r="D188" s="106">
        <v>0</v>
      </c>
      <c r="E188" s="106">
        <f>SUM(E189:E193)</f>
        <v>18149000000</v>
      </c>
      <c r="G188" s="143"/>
      <c r="H188" s="144"/>
    </row>
    <row r="189" spans="1:8" ht="15">
      <c r="A189" s="91" t="s">
        <v>462</v>
      </c>
      <c r="B189" s="36" t="s">
        <v>133</v>
      </c>
      <c r="C189" s="100">
        <v>5653264</v>
      </c>
      <c r="D189" s="100"/>
      <c r="E189" s="96">
        <f t="shared" si="2"/>
        <v>5653264</v>
      </c>
      <c r="F189" s="144"/>
      <c r="G189" s="6"/>
      <c r="H189" s="144"/>
    </row>
    <row r="190" spans="1:8" ht="15">
      <c r="A190" s="91" t="s">
        <v>462</v>
      </c>
      <c r="B190" s="36" t="s">
        <v>138</v>
      </c>
      <c r="C190" s="100">
        <v>30000000</v>
      </c>
      <c r="D190" s="100"/>
      <c r="E190" s="96">
        <f t="shared" si="2"/>
        <v>30000000</v>
      </c>
      <c r="F190" s="144"/>
      <c r="G190" s="6"/>
      <c r="H190" s="144"/>
    </row>
    <row r="191" spans="1:8" ht="15">
      <c r="A191" s="91" t="s">
        <v>462</v>
      </c>
      <c r="B191" s="36" t="s">
        <v>141</v>
      </c>
      <c r="C191" s="100">
        <v>598110000</v>
      </c>
      <c r="D191" s="100"/>
      <c r="E191" s="96">
        <f t="shared" si="2"/>
        <v>598110000</v>
      </c>
      <c r="F191" s="144"/>
      <c r="G191" s="6"/>
      <c r="H191" s="144"/>
    </row>
    <row r="192" spans="1:8" ht="15">
      <c r="A192" s="91" t="s">
        <v>462</v>
      </c>
      <c r="B192" s="36" t="s">
        <v>143</v>
      </c>
      <c r="C192" s="100">
        <v>1562800000</v>
      </c>
      <c r="D192" s="100"/>
      <c r="E192" s="96">
        <f t="shared" si="2"/>
        <v>1562800000</v>
      </c>
      <c r="F192" s="144"/>
      <c r="G192" s="6"/>
      <c r="H192" s="144"/>
    </row>
    <row r="193" spans="1:8" ht="15">
      <c r="A193" s="91" t="s">
        <v>462</v>
      </c>
      <c r="B193" s="36" t="s">
        <v>144</v>
      </c>
      <c r="C193" s="100">
        <v>15952436736</v>
      </c>
      <c r="D193" s="100"/>
      <c r="E193" s="96">
        <f t="shared" si="2"/>
        <v>15952436736</v>
      </c>
      <c r="F193" s="144"/>
      <c r="G193" s="6"/>
      <c r="H193" s="144"/>
    </row>
    <row r="194" spans="1:8" s="107" customFormat="1" ht="30">
      <c r="A194" s="107" t="s">
        <v>461</v>
      </c>
      <c r="B194" s="105" t="s">
        <v>480</v>
      </c>
      <c r="C194" s="106">
        <f>SUM(C195:C197)</f>
        <v>5263460000</v>
      </c>
      <c r="D194" s="106">
        <v>0</v>
      </c>
      <c r="E194" s="106">
        <f>SUM(E195:E197)</f>
        <v>5263460000</v>
      </c>
      <c r="G194" s="143"/>
      <c r="H194" s="144"/>
    </row>
    <row r="195" spans="1:8" ht="15">
      <c r="A195" s="91" t="s">
        <v>462</v>
      </c>
      <c r="B195" s="36" t="s">
        <v>140</v>
      </c>
      <c r="C195" s="100">
        <v>510743000</v>
      </c>
      <c r="D195" s="100"/>
      <c r="E195" s="96">
        <f t="shared" si="2"/>
        <v>510743000</v>
      </c>
      <c r="F195" s="144"/>
      <c r="G195" s="6"/>
      <c r="H195" s="144"/>
    </row>
    <row r="196" spans="1:8" ht="15">
      <c r="A196" s="91" t="s">
        <v>462</v>
      </c>
      <c r="B196" s="36" t="s">
        <v>141</v>
      </c>
      <c r="C196" s="100">
        <v>543822000</v>
      </c>
      <c r="D196" s="100"/>
      <c r="E196" s="96">
        <f t="shared" si="2"/>
        <v>543822000</v>
      </c>
      <c r="F196" s="144"/>
      <c r="G196" s="6"/>
      <c r="H196" s="144"/>
    </row>
    <row r="197" spans="1:8" ht="15">
      <c r="A197" s="91" t="s">
        <v>462</v>
      </c>
      <c r="B197" s="36" t="s">
        <v>144</v>
      </c>
      <c r="C197" s="100">
        <v>4208895000</v>
      </c>
      <c r="D197" s="100"/>
      <c r="E197" s="96">
        <f t="shared" si="2"/>
        <v>4208895000</v>
      </c>
      <c r="F197" s="144"/>
      <c r="G197" s="6"/>
      <c r="H197" s="144"/>
    </row>
    <row r="199" spans="2:5" ht="55.5" customHeight="1">
      <c r="B199" s="182"/>
      <c r="C199" s="182"/>
      <c r="D199" s="182"/>
      <c r="E199" s="182"/>
    </row>
  </sheetData>
  <sheetProtection/>
  <autoFilter ref="A122:H197"/>
  <mergeCells count="4">
    <mergeCell ref="B1:E1"/>
    <mergeCell ref="B2:E2"/>
    <mergeCell ref="B3:E3"/>
    <mergeCell ref="B199:E199"/>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1:F199"/>
  <sheetViews>
    <sheetView showGridLines="0" zoomScalePageLayoutView="0" workbookViewId="0" topLeftCell="A151">
      <selection activeCell="F159" sqref="F159"/>
    </sheetView>
  </sheetViews>
  <sheetFormatPr defaultColWidth="11.421875" defaultRowHeight="15"/>
  <cols>
    <col min="1" max="1" width="4.28125" style="102" bestFit="1" customWidth="1"/>
    <col min="2" max="2" width="71.140625" style="36" bestFit="1" customWidth="1"/>
    <col min="3" max="3" width="20.421875" style="100" bestFit="1" customWidth="1"/>
    <col min="4" max="4" width="16.8515625" style="101" customWidth="1"/>
    <col min="5" max="5" width="20.421875" style="101" bestFit="1" customWidth="1"/>
    <col min="6" max="16384" width="11.421875" style="36" customWidth="1"/>
  </cols>
  <sheetData>
    <row r="1" spans="2:5" s="91" customFormat="1" ht="30" customHeight="1">
      <c r="B1" s="183" t="s">
        <v>7</v>
      </c>
      <c r="C1" s="183"/>
      <c r="D1" s="183"/>
      <c r="E1" s="183"/>
    </row>
    <row r="2" spans="2:5" s="91" customFormat="1" ht="26.25">
      <c r="B2" s="184" t="s">
        <v>6</v>
      </c>
      <c r="C2" s="184"/>
      <c r="D2" s="184"/>
      <c r="E2" s="184"/>
    </row>
    <row r="3" spans="2:5" s="91" customFormat="1" ht="26.25">
      <c r="B3" s="185" t="s">
        <v>599</v>
      </c>
      <c r="C3" s="185"/>
      <c r="D3" s="185"/>
      <c r="E3" s="185"/>
    </row>
    <row r="4" spans="2:5" ht="30" customHeight="1">
      <c r="B4" s="3" t="s">
        <v>0</v>
      </c>
      <c r="C4" s="17" t="s">
        <v>1</v>
      </c>
      <c r="D4" s="4" t="s">
        <v>2</v>
      </c>
      <c r="E4" s="4" t="s">
        <v>3</v>
      </c>
    </row>
    <row r="5" spans="2:5" ht="15">
      <c r="B5" s="92" t="s">
        <v>4</v>
      </c>
      <c r="C5" s="93">
        <f>+C6</f>
        <v>3127773051000</v>
      </c>
      <c r="D5" s="93">
        <f>+D6</f>
        <v>0</v>
      </c>
      <c r="E5" s="93">
        <f>+E6</f>
        <v>3128207887000</v>
      </c>
    </row>
    <row r="6" spans="2:5" ht="15">
      <c r="B6" s="92" t="s">
        <v>5</v>
      </c>
      <c r="C6" s="93">
        <f>+C7+C122</f>
        <v>3127773051000</v>
      </c>
      <c r="D6" s="93">
        <f>+D7+D122</f>
        <v>0</v>
      </c>
      <c r="E6" s="93">
        <f>+E7+E122</f>
        <v>3128207887000</v>
      </c>
    </row>
    <row r="7" spans="2:5" s="91" customFormat="1" ht="15">
      <c r="B7" s="92" t="s">
        <v>10</v>
      </c>
      <c r="C7" s="93">
        <f>SUM(C8:C121)</f>
        <v>23016670000</v>
      </c>
      <c r="D7" s="93">
        <f>SUM(D8:D121)</f>
        <v>0</v>
      </c>
      <c r="E7" s="93">
        <f>SUM(E8:E121)</f>
        <v>23016670000</v>
      </c>
    </row>
    <row r="8" spans="2:5" ht="15">
      <c r="B8" s="94" t="s">
        <v>11</v>
      </c>
      <c r="C8" s="95">
        <v>2617517000</v>
      </c>
      <c r="D8" s="15"/>
      <c r="E8" s="96">
        <f>+C8+D8</f>
        <v>2617517000</v>
      </c>
    </row>
    <row r="9" spans="2:5" ht="15">
      <c r="B9" s="94" t="s">
        <v>12</v>
      </c>
      <c r="C9" s="95">
        <v>1485000000</v>
      </c>
      <c r="D9" s="15"/>
      <c r="E9" s="96">
        <f aca="true" t="shared" si="0" ref="E9:E75">+C9+D9</f>
        <v>1485000000</v>
      </c>
    </row>
    <row r="10" spans="2:5" ht="15">
      <c r="B10" s="94" t="s">
        <v>13</v>
      </c>
      <c r="C10" s="95">
        <v>1266000</v>
      </c>
      <c r="D10" s="15"/>
      <c r="E10" s="96">
        <f t="shared" si="0"/>
        <v>1266000</v>
      </c>
    </row>
    <row r="11" spans="2:5" ht="15">
      <c r="B11" s="94" t="s">
        <v>14</v>
      </c>
      <c r="C11" s="95">
        <v>10055000</v>
      </c>
      <c r="D11" s="15"/>
      <c r="E11" s="96">
        <f t="shared" si="0"/>
        <v>10055000</v>
      </c>
    </row>
    <row r="12" spans="2:5" ht="15">
      <c r="B12" s="94" t="s">
        <v>15</v>
      </c>
      <c r="C12" s="95">
        <v>26877900</v>
      </c>
      <c r="D12" s="15">
        <v>0</v>
      </c>
      <c r="E12" s="96">
        <f t="shared" si="0"/>
        <v>26877900</v>
      </c>
    </row>
    <row r="13" spans="2:5" ht="15">
      <c r="B13" s="94" t="s">
        <v>16</v>
      </c>
      <c r="C13" s="95">
        <v>1000000</v>
      </c>
      <c r="D13" s="15"/>
      <c r="E13" s="96">
        <f t="shared" si="0"/>
        <v>1000000</v>
      </c>
    </row>
    <row r="14" spans="2:5" ht="15">
      <c r="B14" s="94" t="s">
        <v>17</v>
      </c>
      <c r="C14" s="95">
        <v>93503600</v>
      </c>
      <c r="D14" s="15">
        <v>0</v>
      </c>
      <c r="E14" s="96">
        <f t="shared" si="0"/>
        <v>93503600</v>
      </c>
    </row>
    <row r="15" spans="2:5" ht="15">
      <c r="B15" s="94" t="s">
        <v>18</v>
      </c>
      <c r="C15" s="95">
        <v>44026000</v>
      </c>
      <c r="D15" s="15"/>
      <c r="E15" s="96">
        <f t="shared" si="0"/>
        <v>44026000</v>
      </c>
    </row>
    <row r="16" spans="2:5" ht="15">
      <c r="B16" s="94" t="s">
        <v>19</v>
      </c>
      <c r="C16" s="95">
        <v>103500</v>
      </c>
      <c r="D16" s="15">
        <v>0</v>
      </c>
      <c r="E16" s="96">
        <f t="shared" si="0"/>
        <v>103500</v>
      </c>
    </row>
    <row r="17" spans="2:5" ht="15">
      <c r="B17" s="94" t="s">
        <v>20</v>
      </c>
      <c r="C17" s="95">
        <v>114000</v>
      </c>
      <c r="D17" s="15"/>
      <c r="E17" s="96">
        <f t="shared" si="0"/>
        <v>114000</v>
      </c>
    </row>
    <row r="18" spans="2:5" ht="15">
      <c r="B18" s="94" t="s">
        <v>21</v>
      </c>
      <c r="C18" s="95">
        <v>479000</v>
      </c>
      <c r="D18" s="15"/>
      <c r="E18" s="96">
        <f t="shared" si="0"/>
        <v>479000</v>
      </c>
    </row>
    <row r="19" spans="2:5" ht="15">
      <c r="B19" s="94" t="s">
        <v>22</v>
      </c>
      <c r="C19" s="95">
        <v>81000</v>
      </c>
      <c r="D19" s="15"/>
      <c r="E19" s="96">
        <f t="shared" si="0"/>
        <v>81000</v>
      </c>
    </row>
    <row r="20" spans="2:5" ht="15">
      <c r="B20" s="94" t="s">
        <v>23</v>
      </c>
      <c r="C20" s="95">
        <v>785000</v>
      </c>
      <c r="D20" s="15"/>
      <c r="E20" s="96">
        <f t="shared" si="0"/>
        <v>785000</v>
      </c>
    </row>
    <row r="21" spans="2:5" ht="15">
      <c r="B21" s="94" t="s">
        <v>24</v>
      </c>
      <c r="C21" s="95">
        <v>396000</v>
      </c>
      <c r="D21" s="15"/>
      <c r="E21" s="96">
        <f t="shared" si="0"/>
        <v>396000</v>
      </c>
    </row>
    <row r="22" spans="2:5" ht="15">
      <c r="B22" s="94" t="s">
        <v>25</v>
      </c>
      <c r="C22" s="95">
        <v>1627000</v>
      </c>
      <c r="D22" s="15"/>
      <c r="E22" s="96">
        <f t="shared" si="0"/>
        <v>1627000</v>
      </c>
    </row>
    <row r="23" spans="2:5" ht="15">
      <c r="B23" s="94" t="s">
        <v>26</v>
      </c>
      <c r="C23" s="95">
        <v>864000</v>
      </c>
      <c r="D23" s="15"/>
      <c r="E23" s="96">
        <f t="shared" si="0"/>
        <v>864000</v>
      </c>
    </row>
    <row r="24" spans="2:5" ht="15">
      <c r="B24" s="94" t="s">
        <v>27</v>
      </c>
      <c r="C24" s="95">
        <v>630000</v>
      </c>
      <c r="D24" s="15"/>
      <c r="E24" s="96">
        <f t="shared" si="0"/>
        <v>630000</v>
      </c>
    </row>
    <row r="25" spans="2:5" ht="15">
      <c r="B25" s="94" t="s">
        <v>28</v>
      </c>
      <c r="C25" s="95">
        <v>247000</v>
      </c>
      <c r="D25" s="15"/>
      <c r="E25" s="96">
        <f t="shared" si="0"/>
        <v>247000</v>
      </c>
    </row>
    <row r="26" spans="2:5" ht="15">
      <c r="B26" s="97" t="s">
        <v>162</v>
      </c>
      <c r="C26" s="95">
        <v>5000000</v>
      </c>
      <c r="D26" s="15"/>
      <c r="E26" s="96">
        <f t="shared" si="0"/>
        <v>5000000</v>
      </c>
    </row>
    <row r="27" spans="2:5" ht="15">
      <c r="B27" s="94" t="s">
        <v>29</v>
      </c>
      <c r="C27" s="95">
        <v>8184000</v>
      </c>
      <c r="D27" s="15"/>
      <c r="E27" s="96">
        <f t="shared" si="0"/>
        <v>8184000</v>
      </c>
    </row>
    <row r="28" spans="2:5" ht="15">
      <c r="B28" s="94" t="s">
        <v>30</v>
      </c>
      <c r="C28" s="95">
        <v>4224000</v>
      </c>
      <c r="D28" s="15"/>
      <c r="E28" s="96">
        <f t="shared" si="0"/>
        <v>4224000</v>
      </c>
    </row>
    <row r="29" spans="2:5" ht="15">
      <c r="B29" s="94" t="s">
        <v>31</v>
      </c>
      <c r="C29" s="95">
        <v>10230000</v>
      </c>
      <c r="D29" s="15"/>
      <c r="E29" s="96">
        <f t="shared" si="0"/>
        <v>10230000</v>
      </c>
    </row>
    <row r="30" spans="2:5" ht="15">
      <c r="B30" s="97" t="s">
        <v>155</v>
      </c>
      <c r="C30" s="95">
        <v>45780000</v>
      </c>
      <c r="D30" s="15"/>
      <c r="E30" s="96">
        <f t="shared" si="0"/>
        <v>45780000</v>
      </c>
    </row>
    <row r="31" spans="2:5" ht="15">
      <c r="B31" s="97" t="s">
        <v>156</v>
      </c>
      <c r="C31" s="95">
        <v>47040000</v>
      </c>
      <c r="D31" s="15"/>
      <c r="E31" s="96">
        <f t="shared" si="0"/>
        <v>47040000</v>
      </c>
    </row>
    <row r="32" spans="2:5" ht="15">
      <c r="B32" s="94" t="s">
        <v>34</v>
      </c>
      <c r="C32" s="95">
        <v>4058000</v>
      </c>
      <c r="D32" s="15"/>
      <c r="E32" s="96">
        <f t="shared" si="0"/>
        <v>4058000</v>
      </c>
    </row>
    <row r="33" spans="2:5" ht="15">
      <c r="B33" s="94" t="s">
        <v>35</v>
      </c>
      <c r="C33" s="95">
        <v>13764000</v>
      </c>
      <c r="D33" s="15"/>
      <c r="E33" s="96">
        <f t="shared" si="0"/>
        <v>13764000</v>
      </c>
    </row>
    <row r="34" spans="2:5" ht="15">
      <c r="B34" s="94" t="s">
        <v>36</v>
      </c>
      <c r="C34" s="95">
        <v>8960000</v>
      </c>
      <c r="D34" s="15"/>
      <c r="E34" s="96">
        <f t="shared" si="0"/>
        <v>8960000</v>
      </c>
    </row>
    <row r="35" spans="2:5" ht="15">
      <c r="B35" s="94" t="s">
        <v>37</v>
      </c>
      <c r="C35" s="95">
        <v>577236</v>
      </c>
      <c r="D35" s="15">
        <v>0</v>
      </c>
      <c r="E35" s="96">
        <f t="shared" si="0"/>
        <v>577236</v>
      </c>
    </row>
    <row r="36" spans="2:5" ht="15">
      <c r="B36" s="94" t="s">
        <v>38</v>
      </c>
      <c r="C36" s="95">
        <v>83482030</v>
      </c>
      <c r="D36" s="15">
        <v>0</v>
      </c>
      <c r="E36" s="96">
        <f t="shared" si="0"/>
        <v>83482030</v>
      </c>
    </row>
    <row r="37" spans="2:5" ht="15">
      <c r="B37" s="94" t="s">
        <v>39</v>
      </c>
      <c r="C37" s="95">
        <v>27643896</v>
      </c>
      <c r="D37" s="15">
        <v>0</v>
      </c>
      <c r="E37" s="96">
        <f t="shared" si="0"/>
        <v>27643896</v>
      </c>
    </row>
    <row r="38" spans="2:5" ht="15">
      <c r="B38" s="94" t="s">
        <v>40</v>
      </c>
      <c r="C38" s="95">
        <v>5639000</v>
      </c>
      <c r="D38" s="15">
        <v>0</v>
      </c>
      <c r="E38" s="96">
        <f t="shared" si="0"/>
        <v>5639000</v>
      </c>
    </row>
    <row r="39" spans="2:5" ht="15">
      <c r="B39" s="94" t="s">
        <v>41</v>
      </c>
      <c r="C39" s="95">
        <v>1933750</v>
      </c>
      <c r="D39" s="15">
        <v>0</v>
      </c>
      <c r="E39" s="96">
        <f t="shared" si="0"/>
        <v>1933750</v>
      </c>
    </row>
    <row r="40" spans="2:5" ht="15">
      <c r="B40" s="94" t="s">
        <v>42</v>
      </c>
      <c r="C40" s="95">
        <v>0</v>
      </c>
      <c r="D40" s="15">
        <v>0</v>
      </c>
      <c r="E40" s="96">
        <f t="shared" si="0"/>
        <v>0</v>
      </c>
    </row>
    <row r="41" spans="2:5" ht="15">
      <c r="B41" s="94" t="s">
        <v>43</v>
      </c>
      <c r="C41" s="95">
        <v>6533150</v>
      </c>
      <c r="D41" s="15">
        <v>0</v>
      </c>
      <c r="E41" s="96">
        <f t="shared" si="0"/>
        <v>6533150</v>
      </c>
    </row>
    <row r="42" spans="2:5" ht="15">
      <c r="B42" s="94" t="s">
        <v>44</v>
      </c>
      <c r="C42" s="95">
        <v>3776085</v>
      </c>
      <c r="D42" s="15">
        <v>0</v>
      </c>
      <c r="E42" s="96">
        <f t="shared" si="0"/>
        <v>3776085</v>
      </c>
    </row>
    <row r="43" spans="2:5" ht="15">
      <c r="B43" s="94" t="s">
        <v>45</v>
      </c>
      <c r="C43" s="95">
        <v>2989984</v>
      </c>
      <c r="D43" s="15">
        <v>0</v>
      </c>
      <c r="E43" s="96">
        <f t="shared" si="0"/>
        <v>2989984</v>
      </c>
    </row>
    <row r="44" spans="2:5" ht="15">
      <c r="B44" s="94" t="s">
        <v>46</v>
      </c>
      <c r="C44" s="95">
        <v>4686395</v>
      </c>
      <c r="D44" s="15">
        <v>0</v>
      </c>
      <c r="E44" s="96">
        <f t="shared" si="0"/>
        <v>4686395</v>
      </c>
    </row>
    <row r="45" spans="2:5" ht="15">
      <c r="B45" s="94" t="s">
        <v>47</v>
      </c>
      <c r="C45" s="95">
        <v>5819474</v>
      </c>
      <c r="D45" s="15">
        <v>0</v>
      </c>
      <c r="E45" s="96">
        <f t="shared" si="0"/>
        <v>5819474</v>
      </c>
    </row>
    <row r="46" spans="2:5" ht="15">
      <c r="B46" s="94" t="s">
        <v>48</v>
      </c>
      <c r="C46" s="95">
        <v>2875000</v>
      </c>
      <c r="D46" s="15"/>
      <c r="E46" s="96">
        <f t="shared" si="0"/>
        <v>2875000</v>
      </c>
    </row>
    <row r="47" spans="2:5" ht="15">
      <c r="B47" s="94" t="s">
        <v>49</v>
      </c>
      <c r="C47" s="95">
        <v>0</v>
      </c>
      <c r="D47" s="15">
        <v>0</v>
      </c>
      <c r="E47" s="96">
        <f t="shared" si="0"/>
        <v>0</v>
      </c>
    </row>
    <row r="48" spans="2:5" ht="15">
      <c r="B48" s="94" t="s">
        <v>50</v>
      </c>
      <c r="C48" s="95">
        <v>120804052</v>
      </c>
      <c r="D48" s="15">
        <v>0</v>
      </c>
      <c r="E48" s="96">
        <f t="shared" si="0"/>
        <v>120804052</v>
      </c>
    </row>
    <row r="49" spans="2:5" ht="15">
      <c r="B49" s="94" t="s">
        <v>51</v>
      </c>
      <c r="C49" s="95">
        <v>15630000</v>
      </c>
      <c r="D49" s="15"/>
      <c r="E49" s="96">
        <f t="shared" si="0"/>
        <v>15630000</v>
      </c>
    </row>
    <row r="50" spans="2:5" ht="15">
      <c r="B50" s="94" t="s">
        <v>52</v>
      </c>
      <c r="C50" s="95">
        <v>38000</v>
      </c>
      <c r="D50" s="15"/>
      <c r="E50" s="96">
        <f t="shared" si="0"/>
        <v>38000</v>
      </c>
    </row>
    <row r="51" spans="2:5" ht="15">
      <c r="B51" s="94" t="s">
        <v>53</v>
      </c>
      <c r="C51" s="95">
        <v>6417200</v>
      </c>
      <c r="D51" s="15">
        <v>0</v>
      </c>
      <c r="E51" s="96">
        <f t="shared" si="0"/>
        <v>6417200</v>
      </c>
    </row>
    <row r="52" spans="2:5" ht="15">
      <c r="B52" s="94" t="s">
        <v>54</v>
      </c>
      <c r="C52" s="95">
        <v>420900</v>
      </c>
      <c r="D52" s="15">
        <v>0</v>
      </c>
      <c r="E52" s="96">
        <f t="shared" si="0"/>
        <v>420900</v>
      </c>
    </row>
    <row r="53" spans="2:5" ht="15">
      <c r="B53" s="94" t="s">
        <v>55</v>
      </c>
      <c r="C53" s="95">
        <v>180250</v>
      </c>
      <c r="D53" s="15">
        <v>0</v>
      </c>
      <c r="E53" s="96">
        <f t="shared" si="0"/>
        <v>180250</v>
      </c>
    </row>
    <row r="54" spans="2:5" ht="15">
      <c r="B54" s="94" t="s">
        <v>56</v>
      </c>
      <c r="C54" s="95">
        <v>1019000</v>
      </c>
      <c r="D54" s="15"/>
      <c r="E54" s="96">
        <f t="shared" si="0"/>
        <v>1019000</v>
      </c>
    </row>
    <row r="55" spans="2:5" ht="15">
      <c r="B55" s="94" t="s">
        <v>57</v>
      </c>
      <c r="C55" s="95">
        <v>2066000</v>
      </c>
      <c r="D55" s="15"/>
      <c r="E55" s="96">
        <f t="shared" si="0"/>
        <v>2066000</v>
      </c>
    </row>
    <row r="56" spans="2:5" ht="15">
      <c r="B56" s="94" t="s">
        <v>58</v>
      </c>
      <c r="C56" s="95">
        <v>15484000</v>
      </c>
      <c r="D56" s="15">
        <v>0</v>
      </c>
      <c r="E56" s="96">
        <f t="shared" si="0"/>
        <v>15484000</v>
      </c>
    </row>
    <row r="57" spans="2:5" ht="15">
      <c r="B57" s="94" t="s">
        <v>59</v>
      </c>
      <c r="C57" s="95">
        <v>446500</v>
      </c>
      <c r="D57" s="15">
        <v>0</v>
      </c>
      <c r="E57" s="96">
        <f t="shared" si="0"/>
        <v>446500</v>
      </c>
    </row>
    <row r="58" spans="2:5" ht="15">
      <c r="B58" s="94" t="s">
        <v>60</v>
      </c>
      <c r="C58" s="95">
        <v>330208000</v>
      </c>
      <c r="D58" s="15"/>
      <c r="E58" s="96">
        <f t="shared" si="0"/>
        <v>330208000</v>
      </c>
    </row>
    <row r="59" spans="2:5" ht="15">
      <c r="B59" s="97" t="s">
        <v>161</v>
      </c>
      <c r="C59" s="95">
        <v>45000000</v>
      </c>
      <c r="D59" s="15"/>
      <c r="E59" s="96">
        <f t="shared" si="0"/>
        <v>45000000</v>
      </c>
    </row>
    <row r="60" spans="2:5" ht="15">
      <c r="B60" s="94" t="s">
        <v>61</v>
      </c>
      <c r="C60" s="95">
        <v>3379600</v>
      </c>
      <c r="D60" s="15">
        <v>0</v>
      </c>
      <c r="E60" s="96">
        <f t="shared" si="0"/>
        <v>3379600</v>
      </c>
    </row>
    <row r="61" spans="2:5" ht="15">
      <c r="B61" s="94" t="s">
        <v>62</v>
      </c>
      <c r="C61" s="95">
        <v>4284800</v>
      </c>
      <c r="D61" s="15">
        <v>0</v>
      </c>
      <c r="E61" s="96">
        <f t="shared" si="0"/>
        <v>4284800</v>
      </c>
    </row>
    <row r="62" spans="2:5" ht="15">
      <c r="B62" s="94" t="s">
        <v>63</v>
      </c>
      <c r="C62" s="95">
        <v>18348200</v>
      </c>
      <c r="D62" s="15">
        <v>0</v>
      </c>
      <c r="E62" s="96">
        <f t="shared" si="0"/>
        <v>18348200</v>
      </c>
    </row>
    <row r="63" spans="2:5" ht="15">
      <c r="B63" s="97" t="s">
        <v>160</v>
      </c>
      <c r="C63" s="95">
        <v>265700000</v>
      </c>
      <c r="D63" s="15"/>
      <c r="E63" s="96">
        <f t="shared" si="0"/>
        <v>265700000</v>
      </c>
    </row>
    <row r="64" spans="2:5" ht="15">
      <c r="B64" s="94" t="s">
        <v>64</v>
      </c>
      <c r="C64" s="95">
        <v>4843948</v>
      </c>
      <c r="D64" s="15">
        <v>0</v>
      </c>
      <c r="E64" s="96">
        <f t="shared" si="0"/>
        <v>4843948</v>
      </c>
    </row>
    <row r="65" spans="2:5" ht="15">
      <c r="B65" s="94" t="s">
        <v>65</v>
      </c>
      <c r="C65" s="95">
        <v>243991000</v>
      </c>
      <c r="D65" s="15">
        <v>0</v>
      </c>
      <c r="E65" s="96">
        <f t="shared" si="0"/>
        <v>243991000</v>
      </c>
    </row>
    <row r="66" spans="2:5" ht="15">
      <c r="B66" s="94" t="s">
        <v>66</v>
      </c>
      <c r="C66" s="95">
        <v>5000800</v>
      </c>
      <c r="D66" s="15">
        <v>0</v>
      </c>
      <c r="E66" s="96">
        <f t="shared" si="0"/>
        <v>5000800</v>
      </c>
    </row>
    <row r="67" spans="2:5" ht="15">
      <c r="B67" s="94" t="s">
        <v>67</v>
      </c>
      <c r="C67" s="95">
        <v>1046000</v>
      </c>
      <c r="D67" s="15">
        <v>0</v>
      </c>
      <c r="E67" s="96">
        <f t="shared" si="0"/>
        <v>1046000</v>
      </c>
    </row>
    <row r="68" spans="2:5" ht="15">
      <c r="B68" s="94" t="s">
        <v>68</v>
      </c>
      <c r="C68" s="95">
        <v>71500</v>
      </c>
      <c r="D68" s="15">
        <v>0</v>
      </c>
      <c r="E68" s="96">
        <f t="shared" si="0"/>
        <v>71500</v>
      </c>
    </row>
    <row r="69" spans="2:5" ht="15">
      <c r="B69" s="94" t="s">
        <v>69</v>
      </c>
      <c r="C69" s="95">
        <v>245200</v>
      </c>
      <c r="D69" s="15">
        <v>0</v>
      </c>
      <c r="E69" s="96">
        <f t="shared" si="0"/>
        <v>245200</v>
      </c>
    </row>
    <row r="70" spans="2:5" ht="15">
      <c r="B70" s="94" t="s">
        <v>70</v>
      </c>
      <c r="C70" s="95">
        <v>9836050</v>
      </c>
      <c r="D70" s="15">
        <v>0</v>
      </c>
      <c r="E70" s="96">
        <f t="shared" si="0"/>
        <v>9836050</v>
      </c>
    </row>
    <row r="71" spans="2:5" ht="15">
      <c r="B71" s="94" t="s">
        <v>71</v>
      </c>
      <c r="C71" s="95">
        <v>1368000</v>
      </c>
      <c r="D71" s="15"/>
      <c r="E71" s="96">
        <f t="shared" si="0"/>
        <v>1368000</v>
      </c>
    </row>
    <row r="72" spans="2:5" ht="15">
      <c r="B72" s="94" t="s">
        <v>72</v>
      </c>
      <c r="C72" s="95">
        <v>702600</v>
      </c>
      <c r="D72" s="15">
        <v>0</v>
      </c>
      <c r="E72" s="96">
        <f t="shared" si="0"/>
        <v>702600</v>
      </c>
    </row>
    <row r="73" spans="2:5" ht="15">
      <c r="B73" s="94" t="s">
        <v>73</v>
      </c>
      <c r="C73" s="95">
        <v>45800</v>
      </c>
      <c r="D73" s="15">
        <v>0</v>
      </c>
      <c r="E73" s="96">
        <f t="shared" si="0"/>
        <v>45800</v>
      </c>
    </row>
    <row r="74" spans="2:5" ht="15">
      <c r="B74" s="94" t="s">
        <v>74</v>
      </c>
      <c r="C74" s="95">
        <v>1715000</v>
      </c>
      <c r="D74" s="15">
        <v>0</v>
      </c>
      <c r="E74" s="96">
        <f t="shared" si="0"/>
        <v>1715000</v>
      </c>
    </row>
    <row r="75" spans="2:5" ht="15">
      <c r="B75" s="94" t="s">
        <v>75</v>
      </c>
      <c r="C75" s="95">
        <v>1629700</v>
      </c>
      <c r="D75" s="15">
        <v>0</v>
      </c>
      <c r="E75" s="96">
        <f t="shared" si="0"/>
        <v>1629700</v>
      </c>
    </row>
    <row r="76" spans="2:5" ht="15">
      <c r="B76" s="94" t="s">
        <v>76</v>
      </c>
      <c r="C76" s="95">
        <v>400000</v>
      </c>
      <c r="D76" s="15">
        <v>0</v>
      </c>
      <c r="E76" s="96">
        <f aca="true" t="shared" si="1" ref="E76:E139">+C76+D76</f>
        <v>400000</v>
      </c>
    </row>
    <row r="77" spans="2:5" ht="15">
      <c r="B77" s="94" t="s">
        <v>77</v>
      </c>
      <c r="C77" s="95">
        <v>0</v>
      </c>
      <c r="D77" s="15">
        <v>0</v>
      </c>
      <c r="E77" s="96">
        <f t="shared" si="1"/>
        <v>0</v>
      </c>
    </row>
    <row r="78" spans="2:5" ht="15">
      <c r="B78" s="94" t="s">
        <v>78</v>
      </c>
      <c r="C78" s="95">
        <v>15000</v>
      </c>
      <c r="D78" s="15">
        <v>0</v>
      </c>
      <c r="E78" s="96">
        <f t="shared" si="1"/>
        <v>15000</v>
      </c>
    </row>
    <row r="79" spans="2:5" ht="15">
      <c r="B79" s="94" t="s">
        <v>79</v>
      </c>
      <c r="C79" s="95">
        <v>1550000</v>
      </c>
      <c r="D79" s="15">
        <v>0</v>
      </c>
      <c r="E79" s="96">
        <f t="shared" si="1"/>
        <v>1550000</v>
      </c>
    </row>
    <row r="80" spans="2:5" ht="15">
      <c r="B80" s="94" t="s">
        <v>80</v>
      </c>
      <c r="C80" s="95">
        <v>408085000</v>
      </c>
      <c r="D80" s="15">
        <v>0</v>
      </c>
      <c r="E80" s="96">
        <f t="shared" si="1"/>
        <v>408085000</v>
      </c>
    </row>
    <row r="81" spans="2:5" ht="15">
      <c r="B81" s="94" t="s">
        <v>81</v>
      </c>
      <c r="C81" s="95">
        <v>12407900</v>
      </c>
      <c r="D81" s="15">
        <v>0</v>
      </c>
      <c r="E81" s="96">
        <f t="shared" si="1"/>
        <v>12407900</v>
      </c>
    </row>
    <row r="82" spans="2:5" ht="15">
      <c r="B82" s="94" t="s">
        <v>82</v>
      </c>
      <c r="C82" s="95">
        <v>3000000</v>
      </c>
      <c r="D82" s="15"/>
      <c r="E82" s="96">
        <f t="shared" si="1"/>
        <v>3000000</v>
      </c>
    </row>
    <row r="83" spans="2:5" ht="15">
      <c r="B83" s="94" t="s">
        <v>83</v>
      </c>
      <c r="C83" s="95">
        <v>3000000</v>
      </c>
      <c r="D83" s="15"/>
      <c r="E83" s="96">
        <f t="shared" si="1"/>
        <v>3000000</v>
      </c>
    </row>
    <row r="84" spans="2:5" ht="15">
      <c r="B84" s="94" t="s">
        <v>84</v>
      </c>
      <c r="C84" s="95">
        <v>100524000</v>
      </c>
      <c r="D84" s="15"/>
      <c r="E84" s="96">
        <f t="shared" si="1"/>
        <v>100524000</v>
      </c>
    </row>
    <row r="85" spans="2:5" ht="15">
      <c r="B85" s="94" t="s">
        <v>85</v>
      </c>
      <c r="C85" s="95">
        <v>383359000</v>
      </c>
      <c r="D85" s="15"/>
      <c r="E85" s="96">
        <f t="shared" si="1"/>
        <v>383359000</v>
      </c>
    </row>
    <row r="86" spans="2:5" ht="15">
      <c r="B86" s="94" t="s">
        <v>86</v>
      </c>
      <c r="C86" s="95">
        <v>700000</v>
      </c>
      <c r="D86" s="15"/>
      <c r="E86" s="96">
        <f t="shared" si="1"/>
        <v>700000</v>
      </c>
    </row>
    <row r="87" spans="2:5" ht="15">
      <c r="B87" s="94" t="s">
        <v>87</v>
      </c>
      <c r="C87" s="95">
        <v>2214000</v>
      </c>
      <c r="D87" s="15"/>
      <c r="E87" s="96">
        <f t="shared" si="1"/>
        <v>2214000</v>
      </c>
    </row>
    <row r="88" spans="2:5" ht="15">
      <c r="B88" s="94" t="s">
        <v>88</v>
      </c>
      <c r="C88" s="95">
        <v>400000</v>
      </c>
      <c r="D88" s="15"/>
      <c r="E88" s="96">
        <f t="shared" si="1"/>
        <v>400000</v>
      </c>
    </row>
    <row r="89" spans="2:5" ht="15">
      <c r="B89" s="94" t="s">
        <v>89</v>
      </c>
      <c r="C89" s="95">
        <v>3600000</v>
      </c>
      <c r="D89" s="15"/>
      <c r="E89" s="96">
        <f t="shared" si="1"/>
        <v>3600000</v>
      </c>
    </row>
    <row r="90" spans="2:5" ht="15">
      <c r="B90" s="94" t="s">
        <v>90</v>
      </c>
      <c r="C90" s="95">
        <v>360005000</v>
      </c>
      <c r="D90" s="15"/>
      <c r="E90" s="96">
        <f t="shared" si="1"/>
        <v>360005000</v>
      </c>
    </row>
    <row r="91" spans="2:5" ht="15">
      <c r="B91" s="94" t="s">
        <v>91</v>
      </c>
      <c r="C91" s="95">
        <v>16279200</v>
      </c>
      <c r="D91" s="15"/>
      <c r="E91" s="96">
        <f t="shared" si="1"/>
        <v>16279200</v>
      </c>
    </row>
    <row r="92" spans="2:5" ht="15">
      <c r="B92" s="94" t="s">
        <v>92</v>
      </c>
      <c r="C92" s="95">
        <v>38047000</v>
      </c>
      <c r="D92" s="15">
        <v>0</v>
      </c>
      <c r="E92" s="96">
        <f t="shared" si="1"/>
        <v>38047000</v>
      </c>
    </row>
    <row r="93" spans="2:5" ht="15">
      <c r="B93" s="94" t="s">
        <v>93</v>
      </c>
      <c r="C93" s="95">
        <v>1432435528</v>
      </c>
      <c r="D93" s="15"/>
      <c r="E93" s="96">
        <f t="shared" si="1"/>
        <v>1432435528</v>
      </c>
    </row>
    <row r="94" spans="2:5" ht="15">
      <c r="B94" s="94" t="s">
        <v>94</v>
      </c>
      <c r="C94" s="95">
        <v>1550714852</v>
      </c>
      <c r="D94" s="15"/>
      <c r="E94" s="96">
        <f t="shared" si="1"/>
        <v>1550714852</v>
      </c>
    </row>
    <row r="95" spans="2:5" ht="15">
      <c r="B95" s="94" t="s">
        <v>95</v>
      </c>
      <c r="C95" s="95">
        <v>11037000</v>
      </c>
      <c r="D95" s="15"/>
      <c r="E95" s="96">
        <f t="shared" si="1"/>
        <v>11037000</v>
      </c>
    </row>
    <row r="96" spans="2:5" ht="15">
      <c r="B96" s="94" t="s">
        <v>96</v>
      </c>
      <c r="C96" s="95">
        <v>160000000</v>
      </c>
      <c r="D96" s="15"/>
      <c r="E96" s="96">
        <f t="shared" si="1"/>
        <v>160000000</v>
      </c>
    </row>
    <row r="97" spans="2:5" ht="15">
      <c r="B97" s="94" t="s">
        <v>97</v>
      </c>
      <c r="C97" s="95">
        <v>26531000</v>
      </c>
      <c r="D97" s="15"/>
      <c r="E97" s="96">
        <f t="shared" si="1"/>
        <v>26531000</v>
      </c>
    </row>
    <row r="98" spans="2:5" ht="15">
      <c r="B98" s="94" t="s">
        <v>98</v>
      </c>
      <c r="C98" s="95">
        <v>20000000</v>
      </c>
      <c r="D98" s="15"/>
      <c r="E98" s="96">
        <f t="shared" si="1"/>
        <v>20000000</v>
      </c>
    </row>
    <row r="99" spans="2:5" ht="15">
      <c r="B99" s="94" t="s">
        <v>99</v>
      </c>
      <c r="C99" s="95">
        <v>97953000</v>
      </c>
      <c r="D99" s="15"/>
      <c r="E99" s="96">
        <f t="shared" si="1"/>
        <v>97953000</v>
      </c>
    </row>
    <row r="100" spans="2:5" ht="15">
      <c r="B100" s="94" t="s">
        <v>100</v>
      </c>
      <c r="C100" s="95">
        <v>360000000</v>
      </c>
      <c r="D100" s="15"/>
      <c r="E100" s="96">
        <f t="shared" si="1"/>
        <v>360000000</v>
      </c>
    </row>
    <row r="101" spans="2:5" ht="15">
      <c r="B101" s="94" t="s">
        <v>101</v>
      </c>
      <c r="C101" s="95">
        <v>93800000</v>
      </c>
      <c r="D101" s="15"/>
      <c r="E101" s="96">
        <f t="shared" si="1"/>
        <v>93800000</v>
      </c>
    </row>
    <row r="102" spans="2:5" ht="15">
      <c r="B102" s="94" t="s">
        <v>102</v>
      </c>
      <c r="C102" s="95">
        <v>378550000</v>
      </c>
      <c r="D102" s="15"/>
      <c r="E102" s="96">
        <f t="shared" si="1"/>
        <v>378550000</v>
      </c>
    </row>
    <row r="103" spans="2:5" ht="15">
      <c r="B103" s="94" t="s">
        <v>103</v>
      </c>
      <c r="C103" s="95">
        <v>2500000</v>
      </c>
      <c r="D103" s="15"/>
      <c r="E103" s="96">
        <f t="shared" si="1"/>
        <v>2500000</v>
      </c>
    </row>
    <row r="104" spans="2:5" ht="15">
      <c r="B104" s="94" t="s">
        <v>104</v>
      </c>
      <c r="C104" s="95">
        <v>5760000</v>
      </c>
      <c r="D104" s="15"/>
      <c r="E104" s="96">
        <f t="shared" si="1"/>
        <v>5760000</v>
      </c>
    </row>
    <row r="105" spans="2:5" ht="15">
      <c r="B105" s="94" t="s">
        <v>105</v>
      </c>
      <c r="C105" s="95">
        <v>3037371329</v>
      </c>
      <c r="D105" s="15"/>
      <c r="E105" s="96">
        <f t="shared" si="1"/>
        <v>3037371329</v>
      </c>
    </row>
    <row r="106" spans="2:5" ht="15">
      <c r="B106" s="94" t="s">
        <v>106</v>
      </c>
      <c r="C106" s="95">
        <v>2569211091</v>
      </c>
      <c r="D106" s="15"/>
      <c r="E106" s="96">
        <f t="shared" si="1"/>
        <v>2569211091</v>
      </c>
    </row>
    <row r="107" spans="2:5" ht="15">
      <c r="B107" s="94" t="s">
        <v>107</v>
      </c>
      <c r="C107" s="95">
        <v>22355000</v>
      </c>
      <c r="D107" s="15"/>
      <c r="E107" s="96">
        <f t="shared" si="1"/>
        <v>22355000</v>
      </c>
    </row>
    <row r="108" spans="2:5" ht="15">
      <c r="B108" s="94" t="s">
        <v>108</v>
      </c>
      <c r="C108" s="95">
        <v>14678000</v>
      </c>
      <c r="D108" s="15"/>
      <c r="E108" s="96">
        <f t="shared" si="1"/>
        <v>14678000</v>
      </c>
    </row>
    <row r="109" spans="2:5" ht="15">
      <c r="B109" s="94" t="s">
        <v>109</v>
      </c>
      <c r="C109" s="95">
        <v>1771000000</v>
      </c>
      <c r="D109" s="15"/>
      <c r="E109" s="96">
        <f t="shared" si="1"/>
        <v>1771000000</v>
      </c>
    </row>
    <row r="110" spans="2:5" ht="15">
      <c r="B110" s="94" t="s">
        <v>110</v>
      </c>
      <c r="C110" s="95">
        <v>29900000</v>
      </c>
      <c r="D110" s="15"/>
      <c r="E110" s="96">
        <f t="shared" si="1"/>
        <v>29900000</v>
      </c>
    </row>
    <row r="111" spans="2:5" ht="15">
      <c r="B111" s="94" t="s">
        <v>111</v>
      </c>
      <c r="C111" s="95">
        <v>120000000</v>
      </c>
      <c r="D111" s="15"/>
      <c r="E111" s="96">
        <f t="shared" si="1"/>
        <v>120000000</v>
      </c>
    </row>
    <row r="112" spans="2:5" ht="15">
      <c r="B112" s="94" t="s">
        <v>112</v>
      </c>
      <c r="C112" s="95">
        <v>1503959000</v>
      </c>
      <c r="D112" s="15"/>
      <c r="E112" s="96">
        <f t="shared" si="1"/>
        <v>1503959000</v>
      </c>
    </row>
    <row r="113" spans="2:5" ht="15">
      <c r="B113" s="94" t="s">
        <v>113</v>
      </c>
      <c r="C113" s="95">
        <v>200000000</v>
      </c>
      <c r="D113" s="15"/>
      <c r="E113" s="96">
        <f t="shared" si="1"/>
        <v>200000000</v>
      </c>
    </row>
    <row r="114" spans="2:5" ht="15">
      <c r="B114" s="94" t="s">
        <v>114</v>
      </c>
      <c r="C114" s="95">
        <v>40654000</v>
      </c>
      <c r="D114" s="15"/>
      <c r="E114" s="96">
        <f t="shared" si="1"/>
        <v>40654000</v>
      </c>
    </row>
    <row r="115" spans="2:5" ht="15">
      <c r="B115" s="94" t="s">
        <v>115</v>
      </c>
      <c r="C115" s="95">
        <v>80000000</v>
      </c>
      <c r="D115" s="15"/>
      <c r="E115" s="96">
        <f t="shared" si="1"/>
        <v>80000000</v>
      </c>
    </row>
    <row r="116" spans="2:5" ht="15">
      <c r="B116" s="94" t="s">
        <v>116</v>
      </c>
      <c r="C116" s="95">
        <v>164691000</v>
      </c>
      <c r="D116" s="15"/>
      <c r="E116" s="96">
        <f t="shared" si="1"/>
        <v>164691000</v>
      </c>
    </row>
    <row r="117" spans="2:5" ht="15">
      <c r="B117" s="94" t="s">
        <v>117</v>
      </c>
      <c r="C117" s="95">
        <v>573729000</v>
      </c>
      <c r="D117" s="15">
        <v>0</v>
      </c>
      <c r="E117" s="96">
        <f t="shared" si="1"/>
        <v>573729000</v>
      </c>
    </row>
    <row r="118" spans="2:5" ht="15">
      <c r="B118" s="94" t="s">
        <v>118</v>
      </c>
      <c r="C118" s="95">
        <v>349623000</v>
      </c>
      <c r="D118" s="15"/>
      <c r="E118" s="96">
        <f t="shared" si="1"/>
        <v>349623000</v>
      </c>
    </row>
    <row r="119" spans="2:5" ht="15">
      <c r="B119" s="94" t="s">
        <v>119</v>
      </c>
      <c r="C119" s="95">
        <v>348289000</v>
      </c>
      <c r="D119" s="15"/>
      <c r="E119" s="96">
        <f t="shared" si="1"/>
        <v>348289000</v>
      </c>
    </row>
    <row r="120" spans="2:5" ht="15">
      <c r="B120" s="94" t="s">
        <v>120</v>
      </c>
      <c r="C120" s="95">
        <v>432000000</v>
      </c>
      <c r="D120" s="15"/>
      <c r="E120" s="96">
        <f t="shared" si="1"/>
        <v>432000000</v>
      </c>
    </row>
    <row r="121" spans="2:5" ht="15">
      <c r="B121" s="94" t="s">
        <v>121</v>
      </c>
      <c r="C121" s="95">
        <v>608652000</v>
      </c>
      <c r="D121" s="15"/>
      <c r="E121" s="96">
        <f>+C121+D121</f>
        <v>608652000</v>
      </c>
    </row>
    <row r="122" spans="1:5" s="91" customFormat="1" ht="15">
      <c r="A122" s="91" t="s">
        <v>461</v>
      </c>
      <c r="B122" s="103" t="s">
        <v>122</v>
      </c>
      <c r="C122" s="98">
        <f>+C123+C125+C127+C132+C140+C145+C148+C156+C161+C165+C167+C169+C171+C173+C175+C177+C179+C184+C188+C194</f>
        <v>3104756381000</v>
      </c>
      <c r="D122" s="98"/>
      <c r="E122" s="98">
        <f>+E123+E125+E127+E132+E140+E145+E148+E156+E161+E165+E167+E169+E171+E173+E175+E177+E179+E184+E188+E194</f>
        <v>3105191217000</v>
      </c>
    </row>
    <row r="123" spans="1:5" s="91" customFormat="1" ht="15">
      <c r="A123" s="91" t="s">
        <v>461</v>
      </c>
      <c r="B123" s="105" t="s">
        <v>460</v>
      </c>
      <c r="C123" s="99">
        <f>+C124</f>
        <v>3236948000</v>
      </c>
      <c r="D123" s="99">
        <f>+D124</f>
        <v>0</v>
      </c>
      <c r="E123" s="99">
        <f>+E124</f>
        <v>3236948000</v>
      </c>
    </row>
    <row r="124" spans="1:6" ht="15">
      <c r="A124" s="102" t="s">
        <v>462</v>
      </c>
      <c r="B124" s="36" t="s">
        <v>146</v>
      </c>
      <c r="C124" s="100">
        <v>3236948000</v>
      </c>
      <c r="D124" s="100">
        <v>0</v>
      </c>
      <c r="E124" s="96">
        <f>+C124+D124</f>
        <v>3236948000</v>
      </c>
      <c r="F124" s="144"/>
    </row>
    <row r="125" spans="1:5" s="107" customFormat="1" ht="30">
      <c r="A125" s="107" t="s">
        <v>461</v>
      </c>
      <c r="B125" s="105" t="s">
        <v>463</v>
      </c>
      <c r="C125" s="106">
        <f>+C126</f>
        <v>3005682362</v>
      </c>
      <c r="D125" s="106"/>
      <c r="E125" s="106">
        <f>+E126</f>
        <v>3005682362</v>
      </c>
    </row>
    <row r="126" spans="1:6" ht="15">
      <c r="A126" s="91" t="s">
        <v>462</v>
      </c>
      <c r="B126" s="36" t="s">
        <v>144</v>
      </c>
      <c r="C126" s="100">
        <v>3005682362</v>
      </c>
      <c r="D126" s="100"/>
      <c r="E126" s="96">
        <f>+C126+D126</f>
        <v>3005682362</v>
      </c>
      <c r="F126" s="144"/>
    </row>
    <row r="127" spans="1:5" s="107" customFormat="1" ht="45">
      <c r="A127" s="107" t="s">
        <v>461</v>
      </c>
      <c r="B127" s="105" t="s">
        <v>464</v>
      </c>
      <c r="C127" s="106">
        <f>SUM(C128:C131)</f>
        <v>42238690000</v>
      </c>
      <c r="D127" s="106">
        <v>0</v>
      </c>
      <c r="E127" s="106">
        <f>SUM(E128:E131)</f>
        <v>42238690000</v>
      </c>
    </row>
    <row r="128" spans="1:6" ht="15">
      <c r="A128" s="91" t="s">
        <v>462</v>
      </c>
      <c r="B128" s="36" t="s">
        <v>125</v>
      </c>
      <c r="C128" s="100">
        <v>15496912000</v>
      </c>
      <c r="D128" s="100"/>
      <c r="E128" s="96">
        <f t="shared" si="1"/>
        <v>15496912000</v>
      </c>
      <c r="F128" s="144"/>
    </row>
    <row r="129" spans="1:6" ht="15">
      <c r="A129" s="91" t="s">
        <v>462</v>
      </c>
      <c r="B129" s="36" t="s">
        <v>130</v>
      </c>
      <c r="C129" s="100">
        <v>1316776000</v>
      </c>
      <c r="D129" s="100"/>
      <c r="E129" s="96">
        <f t="shared" si="1"/>
        <v>1316776000</v>
      </c>
      <c r="F129" s="144"/>
    </row>
    <row r="130" spans="1:6" ht="15">
      <c r="A130" s="91" t="s">
        <v>462</v>
      </c>
      <c r="B130" s="36" t="s">
        <v>135</v>
      </c>
      <c r="C130" s="100">
        <v>20721296000</v>
      </c>
      <c r="D130" s="100"/>
      <c r="E130" s="96">
        <f t="shared" si="1"/>
        <v>20721296000</v>
      </c>
      <c r="F130" s="144"/>
    </row>
    <row r="131" spans="1:6" ht="15">
      <c r="A131" s="91" t="s">
        <v>462</v>
      </c>
      <c r="B131" s="36" t="s">
        <v>144</v>
      </c>
      <c r="C131" s="100">
        <v>4703706000</v>
      </c>
      <c r="D131" s="100"/>
      <c r="E131" s="96">
        <f t="shared" si="1"/>
        <v>4703706000</v>
      </c>
      <c r="F131" s="144"/>
    </row>
    <row r="132" spans="1:5" s="107" customFormat="1" ht="30">
      <c r="A132" s="107" t="s">
        <v>461</v>
      </c>
      <c r="B132" s="105" t="s">
        <v>465</v>
      </c>
      <c r="C132" s="106">
        <f>SUM(C133:C139)</f>
        <v>485185936000</v>
      </c>
      <c r="D132" s="104">
        <f>SUM(D133:D139)</f>
        <v>0</v>
      </c>
      <c r="E132" s="106">
        <f>SUM(E133:E139)</f>
        <v>485185936000</v>
      </c>
    </row>
    <row r="133" spans="1:6" ht="15">
      <c r="A133" s="91" t="s">
        <v>462</v>
      </c>
      <c r="B133" s="36" t="s">
        <v>123</v>
      </c>
      <c r="C133" s="100">
        <v>334016613969</v>
      </c>
      <c r="D133" s="15">
        <v>0</v>
      </c>
      <c r="E133" s="96">
        <f t="shared" si="1"/>
        <v>334016613969</v>
      </c>
      <c r="F133" s="144"/>
    </row>
    <row r="134" spans="1:6" ht="15">
      <c r="A134" s="91" t="s">
        <v>462</v>
      </c>
      <c r="B134" s="36" t="s">
        <v>124</v>
      </c>
      <c r="C134" s="100">
        <v>2867127800</v>
      </c>
      <c r="D134" s="15">
        <v>0</v>
      </c>
      <c r="E134" s="96">
        <f t="shared" si="1"/>
        <v>2867127800</v>
      </c>
      <c r="F134" s="144"/>
    </row>
    <row r="135" spans="1:6" ht="15">
      <c r="A135" s="91" t="s">
        <v>462</v>
      </c>
      <c r="B135" s="36" t="s">
        <v>126</v>
      </c>
      <c r="C135" s="100">
        <v>136477765058</v>
      </c>
      <c r="D135" s="15">
        <v>0</v>
      </c>
      <c r="E135" s="96">
        <f t="shared" si="1"/>
        <v>136477765058</v>
      </c>
      <c r="F135" s="144"/>
    </row>
    <row r="136" spans="1:6" ht="15">
      <c r="A136" s="91" t="s">
        <v>462</v>
      </c>
      <c r="B136" s="36" t="s">
        <v>127</v>
      </c>
      <c r="C136" s="100">
        <v>200000000</v>
      </c>
      <c r="D136" s="15">
        <v>0</v>
      </c>
      <c r="E136" s="96">
        <f t="shared" si="1"/>
        <v>200000000</v>
      </c>
      <c r="F136" s="144"/>
    </row>
    <row r="137" spans="1:6" ht="15">
      <c r="A137" s="91" t="s">
        <v>462</v>
      </c>
      <c r="B137" s="36" t="s">
        <v>129</v>
      </c>
      <c r="C137" s="100">
        <v>2140786000</v>
      </c>
      <c r="D137" s="15">
        <v>0</v>
      </c>
      <c r="E137" s="96">
        <f t="shared" si="1"/>
        <v>2140786000</v>
      </c>
      <c r="F137" s="144"/>
    </row>
    <row r="138" spans="1:6" ht="15">
      <c r="A138" s="91" t="s">
        <v>462</v>
      </c>
      <c r="B138" s="36" t="s">
        <v>137</v>
      </c>
      <c r="C138" s="100">
        <v>6810069173</v>
      </c>
      <c r="D138" s="15"/>
      <c r="E138" s="96">
        <f t="shared" si="1"/>
        <v>6810069173</v>
      </c>
      <c r="F138" s="144"/>
    </row>
    <row r="139" spans="1:6" ht="15">
      <c r="A139" s="91" t="s">
        <v>462</v>
      </c>
      <c r="B139" s="36" t="s">
        <v>144</v>
      </c>
      <c r="C139" s="100">
        <v>2673574000</v>
      </c>
      <c r="D139" s="15"/>
      <c r="E139" s="96">
        <f t="shared" si="1"/>
        <v>2673574000</v>
      </c>
      <c r="F139" s="144"/>
    </row>
    <row r="140" spans="1:5" s="107" customFormat="1" ht="30">
      <c r="A140" s="107" t="s">
        <v>461</v>
      </c>
      <c r="B140" s="105" t="s">
        <v>466</v>
      </c>
      <c r="C140" s="106">
        <f>SUM(C141:C144)</f>
        <v>1982033392638</v>
      </c>
      <c r="D140" s="104">
        <f>SUM(D141:D144)</f>
        <v>-48508744</v>
      </c>
      <c r="E140" s="106">
        <f>SUM(E141:E144)</f>
        <v>1981984883894</v>
      </c>
    </row>
    <row r="141" spans="1:6" ht="15">
      <c r="A141" s="91" t="s">
        <v>462</v>
      </c>
      <c r="B141" s="36" t="s">
        <v>134</v>
      </c>
      <c r="C141" s="100">
        <v>7419008000</v>
      </c>
      <c r="D141" s="154"/>
      <c r="E141" s="96">
        <f aca="true" t="shared" si="2" ref="E141:E197">+C141+D141</f>
        <v>7419008000</v>
      </c>
      <c r="F141" s="144"/>
    </row>
    <row r="142" spans="1:6" ht="15">
      <c r="A142" s="91" t="s">
        <v>462</v>
      </c>
      <c r="B142" s="36" t="s">
        <v>144</v>
      </c>
      <c r="C142" s="100">
        <v>1967195376638</v>
      </c>
      <c r="D142" s="95">
        <v>-48508744</v>
      </c>
      <c r="E142" s="96">
        <f t="shared" si="2"/>
        <v>1967146867894</v>
      </c>
      <c r="F142" s="144"/>
    </row>
    <row r="143" spans="1:6" ht="15">
      <c r="A143" s="91" t="s">
        <v>462</v>
      </c>
      <c r="B143" s="36" t="s">
        <v>147</v>
      </c>
      <c r="C143" s="100">
        <v>0</v>
      </c>
      <c r="D143" s="154"/>
      <c r="E143" s="96">
        <f t="shared" si="2"/>
        <v>0</v>
      </c>
      <c r="F143" s="144"/>
    </row>
    <row r="144" spans="1:6" ht="15">
      <c r="A144" s="102" t="s">
        <v>462</v>
      </c>
      <c r="B144" s="36" t="s">
        <v>163</v>
      </c>
      <c r="C144" s="100">
        <v>7419008000</v>
      </c>
      <c r="D144" s="154"/>
      <c r="E144" s="96">
        <f t="shared" si="2"/>
        <v>7419008000</v>
      </c>
      <c r="F144" s="144"/>
    </row>
    <row r="145" spans="1:5" s="107" customFormat="1" ht="30">
      <c r="A145" s="107" t="s">
        <v>461</v>
      </c>
      <c r="B145" s="105" t="s">
        <v>467</v>
      </c>
      <c r="C145" s="106">
        <f>SUM(C146:C147)</f>
        <v>72129791000</v>
      </c>
      <c r="D145" s="34">
        <f>+D146+D147</f>
        <v>0</v>
      </c>
      <c r="E145" s="106">
        <f>SUM(E146:E147)</f>
        <v>72129791000</v>
      </c>
    </row>
    <row r="146" spans="1:6" ht="15">
      <c r="A146" s="91" t="s">
        <v>462</v>
      </c>
      <c r="B146" s="36" t="s">
        <v>139</v>
      </c>
      <c r="C146" s="100">
        <v>549000000</v>
      </c>
      <c r="D146" s="154"/>
      <c r="E146" s="96">
        <f t="shared" si="2"/>
        <v>549000000</v>
      </c>
      <c r="F146" s="144"/>
    </row>
    <row r="147" spans="1:6" ht="15">
      <c r="A147" s="91" t="s">
        <v>462</v>
      </c>
      <c r="B147" s="36" t="s">
        <v>144</v>
      </c>
      <c r="C147" s="100">
        <v>71580791000</v>
      </c>
      <c r="D147" s="163"/>
      <c r="E147" s="96">
        <f t="shared" si="2"/>
        <v>71580791000</v>
      </c>
      <c r="F147" s="144"/>
    </row>
    <row r="148" spans="1:5" s="107" customFormat="1" ht="30">
      <c r="A148" s="107" t="s">
        <v>461</v>
      </c>
      <c r="B148" s="105" t="s">
        <v>468</v>
      </c>
      <c r="C148" s="106">
        <f>SUM(C149:C155)</f>
        <v>94870560000</v>
      </c>
      <c r="D148" s="104">
        <f>SUM(D149:D155)</f>
        <v>-5810197644</v>
      </c>
      <c r="E148" s="106">
        <f>SUM(E149:E155)</f>
        <v>89060362356</v>
      </c>
    </row>
    <row r="149" spans="1:6" ht="15">
      <c r="A149" s="91" t="s">
        <v>462</v>
      </c>
      <c r="B149" s="36" t="s">
        <v>127</v>
      </c>
      <c r="C149" s="100">
        <v>1230000000</v>
      </c>
      <c r="D149" s="154"/>
      <c r="E149" s="96">
        <f t="shared" si="2"/>
        <v>1230000000</v>
      </c>
      <c r="F149" s="144"/>
    </row>
    <row r="150" spans="1:6" ht="15">
      <c r="A150" s="91" t="s">
        <v>462</v>
      </c>
      <c r="B150" s="36" t="s">
        <v>136</v>
      </c>
      <c r="C150" s="100">
        <v>18102727000</v>
      </c>
      <c r="D150" s="154"/>
      <c r="E150" s="96">
        <f t="shared" si="2"/>
        <v>18102727000</v>
      </c>
      <c r="F150" s="144"/>
    </row>
    <row r="151" spans="1:6" ht="15">
      <c r="A151" s="91" t="s">
        <v>462</v>
      </c>
      <c r="B151" s="36" t="s">
        <v>139</v>
      </c>
      <c r="C151" s="100">
        <v>310998000</v>
      </c>
      <c r="D151" s="154"/>
      <c r="E151" s="96">
        <f t="shared" si="2"/>
        <v>310998000</v>
      </c>
      <c r="F151" s="144"/>
    </row>
    <row r="152" spans="1:6" ht="15">
      <c r="A152" s="91" t="s">
        <v>462</v>
      </c>
      <c r="B152" s="36" t="s">
        <v>141</v>
      </c>
      <c r="C152" s="100">
        <v>40000000</v>
      </c>
      <c r="D152" s="154"/>
      <c r="E152" s="96">
        <f t="shared" si="2"/>
        <v>40000000</v>
      </c>
      <c r="F152" s="144"/>
    </row>
    <row r="153" spans="1:6" ht="15">
      <c r="A153" s="91" t="s">
        <v>462</v>
      </c>
      <c r="B153" s="36" t="s">
        <v>142</v>
      </c>
      <c r="C153" s="100">
        <v>5513625000</v>
      </c>
      <c r="D153" s="154"/>
      <c r="E153" s="96">
        <f t="shared" si="2"/>
        <v>5513625000</v>
      </c>
      <c r="F153" s="144"/>
    </row>
    <row r="154" spans="1:6" ht="15">
      <c r="A154" s="91" t="s">
        <v>462</v>
      </c>
      <c r="B154" s="36" t="s">
        <v>144</v>
      </c>
      <c r="C154" s="100">
        <v>14650808455</v>
      </c>
      <c r="D154" s="95">
        <v>-1651097400</v>
      </c>
      <c r="E154" s="96">
        <f t="shared" si="2"/>
        <v>12999711055</v>
      </c>
      <c r="F154" s="144"/>
    </row>
    <row r="155" spans="1:6" ht="15">
      <c r="A155" s="91" t="s">
        <v>462</v>
      </c>
      <c r="B155" s="36" t="s">
        <v>145</v>
      </c>
      <c r="C155" s="100">
        <v>55022401545</v>
      </c>
      <c r="D155" s="95">
        <v>-4159100244</v>
      </c>
      <c r="E155" s="96">
        <f t="shared" si="2"/>
        <v>50863301301</v>
      </c>
      <c r="F155" s="144"/>
    </row>
    <row r="156" spans="1:5" s="91" customFormat="1" ht="15">
      <c r="A156" s="91" t="s">
        <v>461</v>
      </c>
      <c r="B156" s="107" t="s">
        <v>469</v>
      </c>
      <c r="C156" s="99">
        <f>SUM(C157:C160)</f>
        <v>108901050000</v>
      </c>
      <c r="D156" s="98">
        <f>SUM(D157:D159)</f>
        <v>6293542388</v>
      </c>
      <c r="E156" s="99">
        <f>SUM(E157:E160)</f>
        <v>115194592388</v>
      </c>
    </row>
    <row r="157" spans="1:6" ht="15">
      <c r="A157" s="91" t="s">
        <v>462</v>
      </c>
      <c r="B157" s="36" t="s">
        <v>139</v>
      </c>
      <c r="C157" s="100">
        <v>34628454</v>
      </c>
      <c r="D157" s="154"/>
      <c r="E157" s="96">
        <f t="shared" si="2"/>
        <v>34628454</v>
      </c>
      <c r="F157" s="144"/>
    </row>
    <row r="158" spans="1:6" ht="15">
      <c r="A158" s="91" t="s">
        <v>462</v>
      </c>
      <c r="B158" s="36" t="s">
        <v>144</v>
      </c>
      <c r="C158" s="100">
        <v>108866421546</v>
      </c>
      <c r="D158" s="95">
        <v>6293542388</v>
      </c>
      <c r="E158" s="96">
        <f t="shared" si="2"/>
        <v>115159963934</v>
      </c>
      <c r="F158" s="144"/>
    </row>
    <row r="159" spans="1:6" ht="15">
      <c r="A159" s="91" t="s">
        <v>462</v>
      </c>
      <c r="B159" s="36" t="s">
        <v>590</v>
      </c>
      <c r="C159" s="100">
        <v>0</v>
      </c>
      <c r="D159" s="15"/>
      <c r="E159" s="96">
        <f t="shared" si="2"/>
        <v>0</v>
      </c>
      <c r="F159" s="144"/>
    </row>
    <row r="160" spans="1:6" ht="15">
      <c r="A160" s="91" t="s">
        <v>462</v>
      </c>
      <c r="B160" t="s">
        <v>591</v>
      </c>
      <c r="C160" s="95">
        <v>0</v>
      </c>
      <c r="D160" s="15"/>
      <c r="E160" s="96">
        <f t="shared" si="2"/>
        <v>0</v>
      </c>
      <c r="F160" s="144"/>
    </row>
    <row r="161" spans="1:5" s="91" customFormat="1" ht="15">
      <c r="A161" s="91" t="s">
        <v>461</v>
      </c>
      <c r="B161" s="107" t="s">
        <v>482</v>
      </c>
      <c r="C161" s="99">
        <f>SUM(C162:C164)</f>
        <v>168231459530</v>
      </c>
      <c r="D161" s="98">
        <f>SUM(D162:D164)</f>
        <v>0</v>
      </c>
      <c r="E161" s="99">
        <f>SUM(E162:E164)</f>
        <v>168231459530</v>
      </c>
    </row>
    <row r="162" spans="1:6" ht="15">
      <c r="A162" s="91" t="s">
        <v>462</v>
      </c>
      <c r="B162" s="36" t="s">
        <v>128</v>
      </c>
      <c r="C162" s="100">
        <v>1588636000</v>
      </c>
      <c r="D162" s="15"/>
      <c r="E162" s="96">
        <f t="shared" si="2"/>
        <v>1588636000</v>
      </c>
      <c r="F162" s="144"/>
    </row>
    <row r="163" spans="1:6" ht="15">
      <c r="A163" s="91" t="s">
        <v>462</v>
      </c>
      <c r="B163" s="36" t="s">
        <v>131</v>
      </c>
      <c r="C163" s="100">
        <v>14273944000</v>
      </c>
      <c r="D163" s="15"/>
      <c r="E163" s="96">
        <f t="shared" si="2"/>
        <v>14273944000</v>
      </c>
      <c r="F163" s="144"/>
    </row>
    <row r="164" spans="1:6" ht="15">
      <c r="A164" s="91" t="s">
        <v>462</v>
      </c>
      <c r="B164" s="36" t="s">
        <v>144</v>
      </c>
      <c r="C164" s="100">
        <v>152368879530</v>
      </c>
      <c r="D164" s="15"/>
      <c r="E164" s="96">
        <f t="shared" si="2"/>
        <v>152368879530</v>
      </c>
      <c r="F164" s="144"/>
    </row>
    <row r="165" spans="1:5" s="91" customFormat="1" ht="15">
      <c r="A165" s="91" t="s">
        <v>461</v>
      </c>
      <c r="B165" s="107" t="s">
        <v>470</v>
      </c>
      <c r="C165" s="99">
        <f>+C166</f>
        <v>11542523000</v>
      </c>
      <c r="D165" s="99"/>
      <c r="E165" s="99">
        <f>+E166</f>
        <v>11542523000</v>
      </c>
    </row>
    <row r="166" spans="1:6" ht="15">
      <c r="A166" s="91" t="s">
        <v>462</v>
      </c>
      <c r="B166" s="36" t="s">
        <v>144</v>
      </c>
      <c r="C166" s="100">
        <v>11542523000</v>
      </c>
      <c r="D166" s="100"/>
      <c r="E166" s="96">
        <f t="shared" si="2"/>
        <v>11542523000</v>
      </c>
      <c r="F166" s="144"/>
    </row>
    <row r="167" spans="1:5" s="91" customFormat="1" ht="15">
      <c r="A167" s="91" t="s">
        <v>461</v>
      </c>
      <c r="B167" s="91" t="s">
        <v>471</v>
      </c>
      <c r="C167" s="99">
        <f>+C168</f>
        <v>15782051000</v>
      </c>
      <c r="D167" s="99"/>
      <c r="E167" s="99">
        <f>+E168</f>
        <v>15782051000</v>
      </c>
    </row>
    <row r="168" spans="1:6" ht="15">
      <c r="A168" s="91" t="s">
        <v>462</v>
      </c>
      <c r="B168" s="36" t="s">
        <v>144</v>
      </c>
      <c r="C168" s="100">
        <v>15782051000</v>
      </c>
      <c r="D168" s="100"/>
      <c r="E168" s="96">
        <f t="shared" si="2"/>
        <v>15782051000</v>
      </c>
      <c r="F168" s="144"/>
    </row>
    <row r="169" spans="1:5" s="107" customFormat="1" ht="30">
      <c r="A169" s="107" t="s">
        <v>461</v>
      </c>
      <c r="B169" s="105" t="s">
        <v>472</v>
      </c>
      <c r="C169" s="106">
        <f>+C170</f>
        <v>10492000000</v>
      </c>
      <c r="D169" s="106">
        <v>0</v>
      </c>
      <c r="E169" s="106">
        <f>+E170</f>
        <v>10492000000</v>
      </c>
    </row>
    <row r="170" spans="1:6" ht="15">
      <c r="A170" s="91" t="s">
        <v>462</v>
      </c>
      <c r="B170" s="36" t="s">
        <v>144</v>
      </c>
      <c r="C170" s="100">
        <v>10492000000</v>
      </c>
      <c r="D170" s="100"/>
      <c r="E170" s="96">
        <f t="shared" si="2"/>
        <v>10492000000</v>
      </c>
      <c r="F170" s="144"/>
    </row>
    <row r="171" spans="1:5" s="91" customFormat="1" ht="15">
      <c r="A171" s="91" t="s">
        <v>461</v>
      </c>
      <c r="B171" s="91" t="s">
        <v>473</v>
      </c>
      <c r="C171" s="99">
        <f>+C172</f>
        <v>26838590000</v>
      </c>
      <c r="D171" s="99"/>
      <c r="E171" s="99">
        <f>+E172</f>
        <v>26838590000</v>
      </c>
    </row>
    <row r="172" spans="1:6" ht="15">
      <c r="A172" s="91" t="s">
        <v>462</v>
      </c>
      <c r="B172" s="36" t="s">
        <v>144</v>
      </c>
      <c r="C172" s="100">
        <v>26838590000</v>
      </c>
      <c r="D172" s="100"/>
      <c r="E172" s="96">
        <f t="shared" si="2"/>
        <v>26838590000</v>
      </c>
      <c r="F172" s="144"/>
    </row>
    <row r="173" spans="1:5" s="107" customFormat="1" ht="45">
      <c r="A173" s="107" t="s">
        <v>461</v>
      </c>
      <c r="B173" s="105" t="s">
        <v>474</v>
      </c>
      <c r="C173" s="106">
        <f>+C174</f>
        <v>3146198000</v>
      </c>
      <c r="D173" s="106"/>
      <c r="E173" s="106">
        <f>+E174</f>
        <v>3146198000</v>
      </c>
    </row>
    <row r="174" spans="1:6" ht="15">
      <c r="A174" s="91" t="s">
        <v>462</v>
      </c>
      <c r="B174" s="36" t="s">
        <v>144</v>
      </c>
      <c r="C174" s="100">
        <v>3146198000</v>
      </c>
      <c r="D174" s="100"/>
      <c r="E174" s="96">
        <f t="shared" si="2"/>
        <v>3146198000</v>
      </c>
      <c r="F174" s="144"/>
    </row>
    <row r="175" spans="1:5" s="107" customFormat="1" ht="30">
      <c r="A175" s="107" t="s">
        <v>461</v>
      </c>
      <c r="B175" s="105" t="s">
        <v>475</v>
      </c>
      <c r="C175" s="106">
        <f>+C176</f>
        <v>3547247470</v>
      </c>
      <c r="D175" s="106"/>
      <c r="E175" s="106">
        <f>+E176</f>
        <v>3547247470</v>
      </c>
    </row>
    <row r="176" spans="1:6" ht="15">
      <c r="A176" s="91" t="s">
        <v>462</v>
      </c>
      <c r="B176" s="36" t="s">
        <v>144</v>
      </c>
      <c r="C176" s="100">
        <v>3547247470</v>
      </c>
      <c r="D176" s="37"/>
      <c r="E176" s="96">
        <f t="shared" si="2"/>
        <v>3547247470</v>
      </c>
      <c r="F176" s="144"/>
    </row>
    <row r="177" spans="1:5" s="107" customFormat="1" ht="30">
      <c r="A177" s="107" t="s">
        <v>461</v>
      </c>
      <c r="B177" s="105" t="s">
        <v>476</v>
      </c>
      <c r="C177" s="106">
        <f>+C178</f>
        <v>13502590000</v>
      </c>
      <c r="D177" s="106">
        <v>0</v>
      </c>
      <c r="E177" s="106">
        <f>+E178</f>
        <v>13502590000</v>
      </c>
    </row>
    <row r="178" spans="1:6" ht="15">
      <c r="A178" s="91" t="s">
        <v>462</v>
      </c>
      <c r="B178" s="36" t="s">
        <v>144</v>
      </c>
      <c r="C178" s="100">
        <v>13502590000</v>
      </c>
      <c r="D178" s="100"/>
      <c r="E178" s="96">
        <f t="shared" si="2"/>
        <v>13502590000</v>
      </c>
      <c r="F178" s="144"/>
    </row>
    <row r="179" spans="1:5" s="107" customFormat="1" ht="15">
      <c r="A179" s="107" t="s">
        <v>461</v>
      </c>
      <c r="B179" s="105" t="s">
        <v>477</v>
      </c>
      <c r="C179" s="106">
        <f>SUM(C180:C183)</f>
        <v>18973070000</v>
      </c>
      <c r="D179" s="106">
        <v>0</v>
      </c>
      <c r="E179" s="106">
        <f>SUM(E180:E183)</f>
        <v>18973070000</v>
      </c>
    </row>
    <row r="180" spans="1:6" ht="15">
      <c r="A180" s="91" t="s">
        <v>462</v>
      </c>
      <c r="B180" s="36" t="s">
        <v>125</v>
      </c>
      <c r="C180" s="100">
        <v>1335175000</v>
      </c>
      <c r="D180" s="100"/>
      <c r="E180" s="96">
        <f t="shared" si="2"/>
        <v>1335175000</v>
      </c>
      <c r="F180" s="144"/>
    </row>
    <row r="181" spans="1:6" ht="15">
      <c r="A181" s="91" t="s">
        <v>462</v>
      </c>
      <c r="B181" s="36" t="s">
        <v>130</v>
      </c>
      <c r="C181" s="100">
        <v>103000000</v>
      </c>
      <c r="D181" s="100"/>
      <c r="E181" s="96">
        <f t="shared" si="2"/>
        <v>103000000</v>
      </c>
      <c r="F181" s="144"/>
    </row>
    <row r="182" spans="1:6" ht="15">
      <c r="A182" s="91" t="s">
        <v>462</v>
      </c>
      <c r="B182" s="36" t="s">
        <v>135</v>
      </c>
      <c r="C182" s="100">
        <v>15006070000</v>
      </c>
      <c r="D182" s="100"/>
      <c r="E182" s="96">
        <f t="shared" si="2"/>
        <v>15006070000</v>
      </c>
      <c r="F182" s="144"/>
    </row>
    <row r="183" spans="1:6" ht="15">
      <c r="A183" s="91" t="s">
        <v>462</v>
      </c>
      <c r="B183" s="36" t="s">
        <v>144</v>
      </c>
      <c r="C183" s="100">
        <v>2528825000</v>
      </c>
      <c r="D183" s="100"/>
      <c r="E183" s="96">
        <f t="shared" si="2"/>
        <v>2528825000</v>
      </c>
      <c r="F183" s="144"/>
    </row>
    <row r="184" spans="1:5" s="107" customFormat="1" ht="30">
      <c r="A184" s="107" t="s">
        <v>461</v>
      </c>
      <c r="B184" s="105" t="s">
        <v>478</v>
      </c>
      <c r="C184" s="106">
        <f>SUM(C185:C187)</f>
        <v>17686142000</v>
      </c>
      <c r="D184" s="106">
        <v>0</v>
      </c>
      <c r="E184" s="106">
        <f>SUM(E185:E187)</f>
        <v>17686142000</v>
      </c>
    </row>
    <row r="185" spans="1:6" ht="15">
      <c r="A185" s="91" t="s">
        <v>462</v>
      </c>
      <c r="B185" s="36" t="s">
        <v>132</v>
      </c>
      <c r="C185" s="100">
        <v>1528961000</v>
      </c>
      <c r="D185" s="100"/>
      <c r="E185" s="96">
        <f t="shared" si="2"/>
        <v>1528961000</v>
      </c>
      <c r="F185" s="144"/>
    </row>
    <row r="186" spans="1:6" ht="15">
      <c r="A186" s="91" t="s">
        <v>462</v>
      </c>
      <c r="B186" s="36" t="s">
        <v>142</v>
      </c>
      <c r="C186" s="100">
        <v>221280000</v>
      </c>
      <c r="D186" s="100"/>
      <c r="E186" s="96">
        <f t="shared" si="2"/>
        <v>221280000</v>
      </c>
      <c r="F186" s="144"/>
    </row>
    <row r="187" spans="1:6" ht="15">
      <c r="A187" s="91" t="s">
        <v>462</v>
      </c>
      <c r="B187" s="36" t="s">
        <v>144</v>
      </c>
      <c r="C187" s="100">
        <v>15935901000</v>
      </c>
      <c r="D187" s="100"/>
      <c r="E187" s="96">
        <f t="shared" si="2"/>
        <v>15935901000</v>
      </c>
      <c r="F187" s="144"/>
    </row>
    <row r="188" spans="1:5" s="107" customFormat="1" ht="30">
      <c r="A188" s="107" t="s">
        <v>461</v>
      </c>
      <c r="B188" s="105" t="s">
        <v>479</v>
      </c>
      <c r="C188" s="106">
        <f>SUM(C189:C193)</f>
        <v>18149000000</v>
      </c>
      <c r="D188" s="106">
        <v>0</v>
      </c>
      <c r="E188" s="106">
        <f>SUM(E189:E193)</f>
        <v>18149000000</v>
      </c>
    </row>
    <row r="189" spans="1:6" ht="15">
      <c r="A189" s="91" t="s">
        <v>462</v>
      </c>
      <c r="B189" s="36" t="s">
        <v>133</v>
      </c>
      <c r="C189" s="100">
        <v>5653264</v>
      </c>
      <c r="D189" s="100"/>
      <c r="E189" s="96">
        <f t="shared" si="2"/>
        <v>5653264</v>
      </c>
      <c r="F189" s="144"/>
    </row>
    <row r="190" spans="1:6" ht="15">
      <c r="A190" s="91" t="s">
        <v>462</v>
      </c>
      <c r="B190" s="36" t="s">
        <v>138</v>
      </c>
      <c r="C190" s="100">
        <v>30000000</v>
      </c>
      <c r="D190" s="100"/>
      <c r="E190" s="96">
        <f t="shared" si="2"/>
        <v>30000000</v>
      </c>
      <c r="F190" s="144"/>
    </row>
    <row r="191" spans="1:6" ht="15">
      <c r="A191" s="91" t="s">
        <v>462</v>
      </c>
      <c r="B191" s="36" t="s">
        <v>141</v>
      </c>
      <c r="C191" s="100">
        <v>598110000</v>
      </c>
      <c r="D191" s="100"/>
      <c r="E191" s="96">
        <f t="shared" si="2"/>
        <v>598110000</v>
      </c>
      <c r="F191" s="144"/>
    </row>
    <row r="192" spans="1:6" ht="15">
      <c r="A192" s="91" t="s">
        <v>462</v>
      </c>
      <c r="B192" s="36" t="s">
        <v>143</v>
      </c>
      <c r="C192" s="100">
        <v>1562800000</v>
      </c>
      <c r="D192" s="100"/>
      <c r="E192" s="96">
        <f t="shared" si="2"/>
        <v>1562800000</v>
      </c>
      <c r="F192" s="144"/>
    </row>
    <row r="193" spans="1:6" ht="15">
      <c r="A193" s="91" t="s">
        <v>462</v>
      </c>
      <c r="B193" s="36" t="s">
        <v>144</v>
      </c>
      <c r="C193" s="100">
        <v>15952436736</v>
      </c>
      <c r="D193" s="100"/>
      <c r="E193" s="96">
        <f t="shared" si="2"/>
        <v>15952436736</v>
      </c>
      <c r="F193" s="144"/>
    </row>
    <row r="194" spans="1:5" s="107" customFormat="1" ht="30">
      <c r="A194" s="107" t="s">
        <v>461</v>
      </c>
      <c r="B194" s="105" t="s">
        <v>480</v>
      </c>
      <c r="C194" s="106">
        <f>SUM(C195:C197)</f>
        <v>5263460000</v>
      </c>
      <c r="D194" s="106">
        <v>0</v>
      </c>
      <c r="E194" s="106">
        <f>SUM(E195:E197)</f>
        <v>5263460000</v>
      </c>
    </row>
    <row r="195" spans="1:6" ht="15">
      <c r="A195" s="91" t="s">
        <v>462</v>
      </c>
      <c r="B195" s="36" t="s">
        <v>140</v>
      </c>
      <c r="C195" s="100">
        <v>510743000</v>
      </c>
      <c r="D195" s="100"/>
      <c r="E195" s="96">
        <f t="shared" si="2"/>
        <v>510743000</v>
      </c>
      <c r="F195" s="144"/>
    </row>
    <row r="196" spans="1:6" ht="15">
      <c r="A196" s="91" t="s">
        <v>462</v>
      </c>
      <c r="B196" s="36" t="s">
        <v>141</v>
      </c>
      <c r="C196" s="100">
        <v>543822000</v>
      </c>
      <c r="D196" s="100"/>
      <c r="E196" s="96">
        <f t="shared" si="2"/>
        <v>543822000</v>
      </c>
      <c r="F196" s="144"/>
    </row>
    <row r="197" spans="1:6" ht="15">
      <c r="A197" s="91" t="s">
        <v>462</v>
      </c>
      <c r="B197" s="36" t="s">
        <v>144</v>
      </c>
      <c r="C197" s="100">
        <v>4208895000</v>
      </c>
      <c r="D197" s="100"/>
      <c r="E197" s="96">
        <f t="shared" si="2"/>
        <v>4208895000</v>
      </c>
      <c r="F197" s="144"/>
    </row>
    <row r="199" spans="2:5" ht="76.5" customHeight="1">
      <c r="B199" s="182" t="s">
        <v>600</v>
      </c>
      <c r="C199" s="182"/>
      <c r="D199" s="182"/>
      <c r="E199" s="182"/>
    </row>
  </sheetData>
  <sheetProtection/>
  <autoFilter ref="A122:F197"/>
  <mergeCells count="4">
    <mergeCell ref="B1:E1"/>
    <mergeCell ref="B2:E2"/>
    <mergeCell ref="B3:E3"/>
    <mergeCell ref="B199:E199"/>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F199"/>
  <sheetViews>
    <sheetView showGridLines="0" zoomScalePageLayoutView="0" workbookViewId="0" topLeftCell="A169">
      <selection activeCell="E134" sqref="E134"/>
    </sheetView>
  </sheetViews>
  <sheetFormatPr defaultColWidth="11.421875" defaultRowHeight="15"/>
  <cols>
    <col min="1" max="1" width="4.28125" style="102" bestFit="1" customWidth="1"/>
    <col min="2" max="2" width="71.140625" style="36" bestFit="1" customWidth="1"/>
    <col min="3" max="3" width="20.421875" style="100" bestFit="1" customWidth="1"/>
    <col min="4" max="4" width="16.8515625" style="101" customWidth="1"/>
    <col min="5" max="5" width="20.421875" style="101" bestFit="1" customWidth="1"/>
    <col min="6" max="16384" width="11.421875" style="36" customWidth="1"/>
  </cols>
  <sheetData>
    <row r="1" spans="2:5" s="91" customFormat="1" ht="30" customHeight="1">
      <c r="B1" s="183" t="s">
        <v>7</v>
      </c>
      <c r="C1" s="183"/>
      <c r="D1" s="183"/>
      <c r="E1" s="183"/>
    </row>
    <row r="2" spans="2:5" s="91" customFormat="1" ht="26.25">
      <c r="B2" s="184" t="s">
        <v>6</v>
      </c>
      <c r="C2" s="184"/>
      <c r="D2" s="184"/>
      <c r="E2" s="184"/>
    </row>
    <row r="3" spans="2:5" s="91" customFormat="1" ht="26.25">
      <c r="B3" s="185" t="s">
        <v>599</v>
      </c>
      <c r="C3" s="185"/>
      <c r="D3" s="185"/>
      <c r="E3" s="185"/>
    </row>
    <row r="4" spans="2:5" ht="30" customHeight="1">
      <c r="B4" s="3" t="s">
        <v>0</v>
      </c>
      <c r="C4" s="17" t="s">
        <v>1</v>
      </c>
      <c r="D4" s="4" t="s">
        <v>2</v>
      </c>
      <c r="E4" s="4" t="s">
        <v>3</v>
      </c>
    </row>
    <row r="5" spans="2:5" ht="15">
      <c r="B5" s="92" t="s">
        <v>4</v>
      </c>
      <c r="C5" s="93">
        <f>+C6</f>
        <v>3127773051000</v>
      </c>
      <c r="D5" s="93">
        <f>+D6</f>
        <v>0</v>
      </c>
      <c r="E5" s="93">
        <f>+E6</f>
        <v>3127773051000</v>
      </c>
    </row>
    <row r="6" spans="2:5" ht="15">
      <c r="B6" s="92" t="s">
        <v>5</v>
      </c>
      <c r="C6" s="93">
        <f>+C7+C122</f>
        <v>3127773051000</v>
      </c>
      <c r="D6" s="93">
        <f>+D7+D122</f>
        <v>0</v>
      </c>
      <c r="E6" s="93">
        <f>+E7+E122</f>
        <v>3127773051000</v>
      </c>
    </row>
    <row r="7" spans="2:5" s="91" customFormat="1" ht="15">
      <c r="B7" s="92" t="s">
        <v>10</v>
      </c>
      <c r="C7" s="93">
        <f>SUM(C8:C121)</f>
        <v>23016670000</v>
      </c>
      <c r="D7" s="93">
        <f>SUM(D8:D121)</f>
        <v>0</v>
      </c>
      <c r="E7" s="93">
        <f>SUM(E8:E121)</f>
        <v>23016670000</v>
      </c>
    </row>
    <row r="8" spans="2:5" ht="15">
      <c r="B8" s="94" t="s">
        <v>11</v>
      </c>
      <c r="C8" s="95">
        <v>2617517000</v>
      </c>
      <c r="D8" s="15"/>
      <c r="E8" s="96">
        <f>+C8+D8</f>
        <v>2617517000</v>
      </c>
    </row>
    <row r="9" spans="2:5" ht="15">
      <c r="B9" s="94" t="s">
        <v>12</v>
      </c>
      <c r="C9" s="95">
        <v>1485000000</v>
      </c>
      <c r="D9" s="15"/>
      <c r="E9" s="96">
        <f aca="true" t="shared" si="0" ref="E9:E75">+C9+D9</f>
        <v>1485000000</v>
      </c>
    </row>
    <row r="10" spans="2:5" ht="15">
      <c r="B10" s="94" t="s">
        <v>13</v>
      </c>
      <c r="C10" s="95">
        <v>1266000</v>
      </c>
      <c r="D10" s="15"/>
      <c r="E10" s="96">
        <f t="shared" si="0"/>
        <v>1266000</v>
      </c>
    </row>
    <row r="11" spans="2:5" ht="15">
      <c r="B11" s="94" t="s">
        <v>14</v>
      </c>
      <c r="C11" s="95">
        <v>10055000</v>
      </c>
      <c r="D11" s="15"/>
      <c r="E11" s="96">
        <f t="shared" si="0"/>
        <v>10055000</v>
      </c>
    </row>
    <row r="12" spans="2:5" ht="15">
      <c r="B12" s="94" t="s">
        <v>15</v>
      </c>
      <c r="C12" s="95">
        <v>26877900</v>
      </c>
      <c r="D12" s="15">
        <v>0</v>
      </c>
      <c r="E12" s="96">
        <f t="shared" si="0"/>
        <v>26877900</v>
      </c>
    </row>
    <row r="13" spans="2:5" ht="15">
      <c r="B13" s="94" t="s">
        <v>16</v>
      </c>
      <c r="C13" s="95">
        <v>1000000</v>
      </c>
      <c r="D13" s="15"/>
      <c r="E13" s="96">
        <f t="shared" si="0"/>
        <v>1000000</v>
      </c>
    </row>
    <row r="14" spans="2:5" ht="15">
      <c r="B14" s="94" t="s">
        <v>17</v>
      </c>
      <c r="C14" s="95">
        <v>93503600</v>
      </c>
      <c r="D14" s="15">
        <v>0</v>
      </c>
      <c r="E14" s="96">
        <f t="shared" si="0"/>
        <v>93503600</v>
      </c>
    </row>
    <row r="15" spans="2:5" ht="15">
      <c r="B15" s="94" t="s">
        <v>18</v>
      </c>
      <c r="C15" s="95">
        <v>44026000</v>
      </c>
      <c r="D15" s="15"/>
      <c r="E15" s="96">
        <f t="shared" si="0"/>
        <v>44026000</v>
      </c>
    </row>
    <row r="16" spans="2:5" ht="15">
      <c r="B16" s="94" t="s">
        <v>19</v>
      </c>
      <c r="C16" s="95">
        <v>103500</v>
      </c>
      <c r="D16" s="15">
        <v>0</v>
      </c>
      <c r="E16" s="96">
        <f t="shared" si="0"/>
        <v>103500</v>
      </c>
    </row>
    <row r="17" spans="2:5" ht="15">
      <c r="B17" s="94" t="s">
        <v>20</v>
      </c>
      <c r="C17" s="95">
        <v>114000</v>
      </c>
      <c r="D17" s="15"/>
      <c r="E17" s="96">
        <f t="shared" si="0"/>
        <v>114000</v>
      </c>
    </row>
    <row r="18" spans="2:5" ht="15">
      <c r="B18" s="94" t="s">
        <v>21</v>
      </c>
      <c r="C18" s="95">
        <v>479000</v>
      </c>
      <c r="D18" s="15"/>
      <c r="E18" s="96">
        <f t="shared" si="0"/>
        <v>479000</v>
      </c>
    </row>
    <row r="19" spans="2:5" ht="15">
      <c r="B19" s="94" t="s">
        <v>22</v>
      </c>
      <c r="C19" s="95">
        <v>81000</v>
      </c>
      <c r="D19" s="15"/>
      <c r="E19" s="96">
        <f t="shared" si="0"/>
        <v>81000</v>
      </c>
    </row>
    <row r="20" spans="2:5" ht="15">
      <c r="B20" s="94" t="s">
        <v>23</v>
      </c>
      <c r="C20" s="95">
        <v>785000</v>
      </c>
      <c r="D20" s="15"/>
      <c r="E20" s="96">
        <f t="shared" si="0"/>
        <v>785000</v>
      </c>
    </row>
    <row r="21" spans="2:5" ht="15">
      <c r="B21" s="94" t="s">
        <v>24</v>
      </c>
      <c r="C21" s="95">
        <v>396000</v>
      </c>
      <c r="D21" s="15"/>
      <c r="E21" s="96">
        <f t="shared" si="0"/>
        <v>396000</v>
      </c>
    </row>
    <row r="22" spans="2:5" ht="15">
      <c r="B22" s="94" t="s">
        <v>25</v>
      </c>
      <c r="C22" s="95">
        <v>1627000</v>
      </c>
      <c r="D22" s="15"/>
      <c r="E22" s="96">
        <f t="shared" si="0"/>
        <v>1627000</v>
      </c>
    </row>
    <row r="23" spans="2:5" ht="15">
      <c r="B23" s="94" t="s">
        <v>26</v>
      </c>
      <c r="C23" s="95">
        <v>864000</v>
      </c>
      <c r="D23" s="15"/>
      <c r="E23" s="96">
        <f t="shared" si="0"/>
        <v>864000</v>
      </c>
    </row>
    <row r="24" spans="2:5" ht="15">
      <c r="B24" s="94" t="s">
        <v>27</v>
      </c>
      <c r="C24" s="95">
        <v>630000</v>
      </c>
      <c r="D24" s="15"/>
      <c r="E24" s="96">
        <f t="shared" si="0"/>
        <v>630000</v>
      </c>
    </row>
    <row r="25" spans="2:5" ht="15">
      <c r="B25" s="94" t="s">
        <v>28</v>
      </c>
      <c r="C25" s="95">
        <v>247000</v>
      </c>
      <c r="D25" s="15"/>
      <c r="E25" s="96">
        <f t="shared" si="0"/>
        <v>247000</v>
      </c>
    </row>
    <row r="26" spans="2:5" ht="15">
      <c r="B26" s="97" t="s">
        <v>162</v>
      </c>
      <c r="C26" s="95">
        <v>5000000</v>
      </c>
      <c r="D26" s="15"/>
      <c r="E26" s="96">
        <f t="shared" si="0"/>
        <v>5000000</v>
      </c>
    </row>
    <row r="27" spans="2:5" ht="15">
      <c r="B27" s="94" t="s">
        <v>29</v>
      </c>
      <c r="C27" s="95">
        <v>8184000</v>
      </c>
      <c r="D27" s="15"/>
      <c r="E27" s="96">
        <f t="shared" si="0"/>
        <v>8184000</v>
      </c>
    </row>
    <row r="28" spans="2:5" ht="15">
      <c r="B28" s="94" t="s">
        <v>30</v>
      </c>
      <c r="C28" s="95">
        <v>4224000</v>
      </c>
      <c r="D28" s="15"/>
      <c r="E28" s="96">
        <f t="shared" si="0"/>
        <v>4224000</v>
      </c>
    </row>
    <row r="29" spans="2:5" ht="15">
      <c r="B29" s="94" t="s">
        <v>31</v>
      </c>
      <c r="C29" s="95">
        <v>10230000</v>
      </c>
      <c r="D29" s="15"/>
      <c r="E29" s="96">
        <f t="shared" si="0"/>
        <v>10230000</v>
      </c>
    </row>
    <row r="30" spans="2:5" ht="15">
      <c r="B30" s="97" t="s">
        <v>155</v>
      </c>
      <c r="C30" s="95">
        <v>45780000</v>
      </c>
      <c r="D30" s="15"/>
      <c r="E30" s="96">
        <f t="shared" si="0"/>
        <v>45780000</v>
      </c>
    </row>
    <row r="31" spans="2:5" ht="15">
      <c r="B31" s="97" t="s">
        <v>156</v>
      </c>
      <c r="C31" s="95">
        <v>47040000</v>
      </c>
      <c r="D31" s="15"/>
      <c r="E31" s="96">
        <f t="shared" si="0"/>
        <v>47040000</v>
      </c>
    </row>
    <row r="32" spans="2:5" ht="15">
      <c r="B32" s="94" t="s">
        <v>34</v>
      </c>
      <c r="C32" s="95">
        <v>4058000</v>
      </c>
      <c r="D32" s="15"/>
      <c r="E32" s="96">
        <f t="shared" si="0"/>
        <v>4058000</v>
      </c>
    </row>
    <row r="33" spans="2:5" ht="15">
      <c r="B33" s="94" t="s">
        <v>35</v>
      </c>
      <c r="C33" s="95">
        <v>13764000</v>
      </c>
      <c r="D33" s="15"/>
      <c r="E33" s="96">
        <f t="shared" si="0"/>
        <v>13764000</v>
      </c>
    </row>
    <row r="34" spans="2:5" ht="15">
      <c r="B34" s="94" t="s">
        <v>36</v>
      </c>
      <c r="C34" s="95">
        <v>8960000</v>
      </c>
      <c r="D34" s="15"/>
      <c r="E34" s="96">
        <f t="shared" si="0"/>
        <v>8960000</v>
      </c>
    </row>
    <row r="35" spans="2:5" ht="15">
      <c r="B35" s="94" t="s">
        <v>37</v>
      </c>
      <c r="C35" s="95">
        <v>577236</v>
      </c>
      <c r="D35" s="15">
        <v>0</v>
      </c>
      <c r="E35" s="96">
        <f t="shared" si="0"/>
        <v>577236</v>
      </c>
    </row>
    <row r="36" spans="2:5" ht="15">
      <c r="B36" s="94" t="s">
        <v>38</v>
      </c>
      <c r="C36" s="95">
        <v>83482030</v>
      </c>
      <c r="D36" s="15">
        <v>0</v>
      </c>
      <c r="E36" s="96">
        <f t="shared" si="0"/>
        <v>83482030</v>
      </c>
    </row>
    <row r="37" spans="2:5" ht="15">
      <c r="B37" s="94" t="s">
        <v>39</v>
      </c>
      <c r="C37" s="95">
        <v>27643896</v>
      </c>
      <c r="D37" s="15">
        <v>0</v>
      </c>
      <c r="E37" s="96">
        <f t="shared" si="0"/>
        <v>27643896</v>
      </c>
    </row>
    <row r="38" spans="2:5" ht="15">
      <c r="B38" s="94" t="s">
        <v>40</v>
      </c>
      <c r="C38" s="95">
        <v>5639000</v>
      </c>
      <c r="D38" s="15">
        <v>0</v>
      </c>
      <c r="E38" s="96">
        <f t="shared" si="0"/>
        <v>5639000</v>
      </c>
    </row>
    <row r="39" spans="2:5" ht="15">
      <c r="B39" s="94" t="s">
        <v>41</v>
      </c>
      <c r="C39" s="95">
        <v>1933750</v>
      </c>
      <c r="D39" s="15">
        <v>0</v>
      </c>
      <c r="E39" s="96">
        <f t="shared" si="0"/>
        <v>1933750</v>
      </c>
    </row>
    <row r="40" spans="2:5" ht="15">
      <c r="B40" s="94" t="s">
        <v>42</v>
      </c>
      <c r="C40" s="95">
        <v>0</v>
      </c>
      <c r="D40" s="15">
        <v>0</v>
      </c>
      <c r="E40" s="96">
        <f t="shared" si="0"/>
        <v>0</v>
      </c>
    </row>
    <row r="41" spans="2:5" ht="15">
      <c r="B41" s="94" t="s">
        <v>43</v>
      </c>
      <c r="C41" s="95">
        <v>6533150</v>
      </c>
      <c r="D41" s="15">
        <v>0</v>
      </c>
      <c r="E41" s="96">
        <f t="shared" si="0"/>
        <v>6533150</v>
      </c>
    </row>
    <row r="42" spans="2:5" ht="15">
      <c r="B42" s="94" t="s">
        <v>44</v>
      </c>
      <c r="C42" s="95">
        <v>3776085</v>
      </c>
      <c r="D42" s="15">
        <v>0</v>
      </c>
      <c r="E42" s="96">
        <f t="shared" si="0"/>
        <v>3776085</v>
      </c>
    </row>
    <row r="43" spans="2:5" ht="15">
      <c r="B43" s="94" t="s">
        <v>45</v>
      </c>
      <c r="C43" s="95">
        <v>2989984</v>
      </c>
      <c r="D43" s="15">
        <v>0</v>
      </c>
      <c r="E43" s="96">
        <f t="shared" si="0"/>
        <v>2989984</v>
      </c>
    </row>
    <row r="44" spans="2:5" ht="15">
      <c r="B44" s="94" t="s">
        <v>46</v>
      </c>
      <c r="C44" s="95">
        <v>4686395</v>
      </c>
      <c r="D44" s="15">
        <v>0</v>
      </c>
      <c r="E44" s="96">
        <f t="shared" si="0"/>
        <v>4686395</v>
      </c>
    </row>
    <row r="45" spans="2:5" ht="15">
      <c r="B45" s="94" t="s">
        <v>47</v>
      </c>
      <c r="C45" s="95">
        <v>5819474</v>
      </c>
      <c r="D45" s="15">
        <v>0</v>
      </c>
      <c r="E45" s="96">
        <f t="shared" si="0"/>
        <v>5819474</v>
      </c>
    </row>
    <row r="46" spans="2:5" ht="15">
      <c r="B46" s="94" t="s">
        <v>48</v>
      </c>
      <c r="C46" s="95">
        <v>2875000</v>
      </c>
      <c r="D46" s="15"/>
      <c r="E46" s="96">
        <f t="shared" si="0"/>
        <v>2875000</v>
      </c>
    </row>
    <row r="47" spans="2:5" ht="15">
      <c r="B47" s="94" t="s">
        <v>49</v>
      </c>
      <c r="C47" s="95">
        <v>0</v>
      </c>
      <c r="D47" s="15">
        <v>0</v>
      </c>
      <c r="E47" s="96">
        <f t="shared" si="0"/>
        <v>0</v>
      </c>
    </row>
    <row r="48" spans="2:5" ht="15">
      <c r="B48" s="94" t="s">
        <v>50</v>
      </c>
      <c r="C48" s="95">
        <v>120804052</v>
      </c>
      <c r="D48" s="15">
        <v>0</v>
      </c>
      <c r="E48" s="96">
        <f t="shared" si="0"/>
        <v>120804052</v>
      </c>
    </row>
    <row r="49" spans="2:5" ht="15">
      <c r="B49" s="94" t="s">
        <v>51</v>
      </c>
      <c r="C49" s="95">
        <v>15630000</v>
      </c>
      <c r="D49" s="15"/>
      <c r="E49" s="96">
        <f t="shared" si="0"/>
        <v>15630000</v>
      </c>
    </row>
    <row r="50" spans="2:5" ht="15">
      <c r="B50" s="94" t="s">
        <v>52</v>
      </c>
      <c r="C50" s="95">
        <v>38000</v>
      </c>
      <c r="D50" s="15"/>
      <c r="E50" s="96">
        <f t="shared" si="0"/>
        <v>38000</v>
      </c>
    </row>
    <row r="51" spans="2:5" ht="15">
      <c r="B51" s="94" t="s">
        <v>53</v>
      </c>
      <c r="C51" s="95">
        <v>6417200</v>
      </c>
      <c r="D51" s="15">
        <v>0</v>
      </c>
      <c r="E51" s="96">
        <f t="shared" si="0"/>
        <v>6417200</v>
      </c>
    </row>
    <row r="52" spans="2:5" ht="15">
      <c r="B52" s="94" t="s">
        <v>54</v>
      </c>
      <c r="C52" s="95">
        <v>420900</v>
      </c>
      <c r="D52" s="15">
        <v>0</v>
      </c>
      <c r="E52" s="96">
        <f t="shared" si="0"/>
        <v>420900</v>
      </c>
    </row>
    <row r="53" spans="2:5" ht="15">
      <c r="B53" s="94" t="s">
        <v>55</v>
      </c>
      <c r="C53" s="95">
        <v>180250</v>
      </c>
      <c r="D53" s="15">
        <v>0</v>
      </c>
      <c r="E53" s="96">
        <f t="shared" si="0"/>
        <v>180250</v>
      </c>
    </row>
    <row r="54" spans="2:5" ht="15">
      <c r="B54" s="94" t="s">
        <v>56</v>
      </c>
      <c r="C54" s="95">
        <v>1019000</v>
      </c>
      <c r="D54" s="15"/>
      <c r="E54" s="96">
        <f t="shared" si="0"/>
        <v>1019000</v>
      </c>
    </row>
    <row r="55" spans="2:5" ht="15">
      <c r="B55" s="94" t="s">
        <v>57</v>
      </c>
      <c r="C55" s="95">
        <v>2066000</v>
      </c>
      <c r="D55" s="15"/>
      <c r="E55" s="96">
        <f t="shared" si="0"/>
        <v>2066000</v>
      </c>
    </row>
    <row r="56" spans="2:5" ht="15">
      <c r="B56" s="94" t="s">
        <v>58</v>
      </c>
      <c r="C56" s="95">
        <v>15484000</v>
      </c>
      <c r="D56" s="15">
        <v>0</v>
      </c>
      <c r="E56" s="96">
        <f t="shared" si="0"/>
        <v>15484000</v>
      </c>
    </row>
    <row r="57" spans="2:5" ht="15">
      <c r="B57" s="94" t="s">
        <v>59</v>
      </c>
      <c r="C57" s="95">
        <v>446500</v>
      </c>
      <c r="D57" s="15">
        <v>0</v>
      </c>
      <c r="E57" s="96">
        <f t="shared" si="0"/>
        <v>446500</v>
      </c>
    </row>
    <row r="58" spans="2:5" ht="15">
      <c r="B58" s="94" t="s">
        <v>60</v>
      </c>
      <c r="C58" s="95">
        <v>330208000</v>
      </c>
      <c r="D58" s="15"/>
      <c r="E58" s="96">
        <f t="shared" si="0"/>
        <v>330208000</v>
      </c>
    </row>
    <row r="59" spans="2:5" ht="15">
      <c r="B59" s="97" t="s">
        <v>161</v>
      </c>
      <c r="C59" s="95">
        <v>45000000</v>
      </c>
      <c r="D59" s="15"/>
      <c r="E59" s="96">
        <f t="shared" si="0"/>
        <v>45000000</v>
      </c>
    </row>
    <row r="60" spans="2:5" ht="15">
      <c r="B60" s="94" t="s">
        <v>61</v>
      </c>
      <c r="C60" s="95">
        <v>3379600</v>
      </c>
      <c r="D60" s="15">
        <v>0</v>
      </c>
      <c r="E60" s="96">
        <f t="shared" si="0"/>
        <v>3379600</v>
      </c>
    </row>
    <row r="61" spans="2:5" ht="15">
      <c r="B61" s="94" t="s">
        <v>62</v>
      </c>
      <c r="C61" s="95">
        <v>4284800</v>
      </c>
      <c r="D61" s="15">
        <v>0</v>
      </c>
      <c r="E61" s="96">
        <f t="shared" si="0"/>
        <v>4284800</v>
      </c>
    </row>
    <row r="62" spans="2:5" ht="15">
      <c r="B62" s="94" t="s">
        <v>63</v>
      </c>
      <c r="C62" s="95">
        <v>18348200</v>
      </c>
      <c r="D62" s="15">
        <v>0</v>
      </c>
      <c r="E62" s="96">
        <f t="shared" si="0"/>
        <v>18348200</v>
      </c>
    </row>
    <row r="63" spans="2:5" ht="15">
      <c r="B63" s="97" t="s">
        <v>160</v>
      </c>
      <c r="C63" s="95">
        <v>265700000</v>
      </c>
      <c r="D63" s="15"/>
      <c r="E63" s="96">
        <f t="shared" si="0"/>
        <v>265700000</v>
      </c>
    </row>
    <row r="64" spans="2:5" ht="15">
      <c r="B64" s="94" t="s">
        <v>64</v>
      </c>
      <c r="C64" s="95">
        <v>4843948</v>
      </c>
      <c r="D64" s="15">
        <v>0</v>
      </c>
      <c r="E64" s="96">
        <f t="shared" si="0"/>
        <v>4843948</v>
      </c>
    </row>
    <row r="65" spans="2:5" ht="15">
      <c r="B65" s="94" t="s">
        <v>65</v>
      </c>
      <c r="C65" s="95">
        <v>243991000</v>
      </c>
      <c r="D65" s="15">
        <v>0</v>
      </c>
      <c r="E65" s="96">
        <f t="shared" si="0"/>
        <v>243991000</v>
      </c>
    </row>
    <row r="66" spans="2:5" ht="15">
      <c r="B66" s="94" t="s">
        <v>66</v>
      </c>
      <c r="C66" s="95">
        <v>5000800</v>
      </c>
      <c r="D66" s="15">
        <v>0</v>
      </c>
      <c r="E66" s="96">
        <f t="shared" si="0"/>
        <v>5000800</v>
      </c>
    </row>
    <row r="67" spans="2:5" ht="15">
      <c r="B67" s="94" t="s">
        <v>67</v>
      </c>
      <c r="C67" s="95">
        <v>1046000</v>
      </c>
      <c r="D67" s="15">
        <v>0</v>
      </c>
      <c r="E67" s="96">
        <f t="shared" si="0"/>
        <v>1046000</v>
      </c>
    </row>
    <row r="68" spans="2:5" ht="15">
      <c r="B68" s="94" t="s">
        <v>68</v>
      </c>
      <c r="C68" s="95">
        <v>71500</v>
      </c>
      <c r="D68" s="15">
        <v>0</v>
      </c>
      <c r="E68" s="96">
        <f t="shared" si="0"/>
        <v>71500</v>
      </c>
    </row>
    <row r="69" spans="2:5" ht="15">
      <c r="B69" s="94" t="s">
        <v>69</v>
      </c>
      <c r="C69" s="95">
        <v>245200</v>
      </c>
      <c r="D69" s="15">
        <v>0</v>
      </c>
      <c r="E69" s="96">
        <f t="shared" si="0"/>
        <v>245200</v>
      </c>
    </row>
    <row r="70" spans="2:5" ht="15">
      <c r="B70" s="94" t="s">
        <v>70</v>
      </c>
      <c r="C70" s="95">
        <v>9836050</v>
      </c>
      <c r="D70" s="15">
        <v>0</v>
      </c>
      <c r="E70" s="96">
        <f t="shared" si="0"/>
        <v>9836050</v>
      </c>
    </row>
    <row r="71" spans="2:5" ht="15">
      <c r="B71" s="94" t="s">
        <v>71</v>
      </c>
      <c r="C71" s="95">
        <v>1368000</v>
      </c>
      <c r="D71" s="15"/>
      <c r="E71" s="96">
        <f t="shared" si="0"/>
        <v>1368000</v>
      </c>
    </row>
    <row r="72" spans="2:5" ht="15">
      <c r="B72" s="94" t="s">
        <v>72</v>
      </c>
      <c r="C72" s="95">
        <v>702600</v>
      </c>
      <c r="D72" s="15">
        <v>0</v>
      </c>
      <c r="E72" s="96">
        <f t="shared" si="0"/>
        <v>702600</v>
      </c>
    </row>
    <row r="73" spans="2:5" ht="15">
      <c r="B73" s="94" t="s">
        <v>73</v>
      </c>
      <c r="C73" s="95">
        <v>45800</v>
      </c>
      <c r="D73" s="15">
        <v>0</v>
      </c>
      <c r="E73" s="96">
        <f t="shared" si="0"/>
        <v>45800</v>
      </c>
    </row>
    <row r="74" spans="2:5" ht="15">
      <c r="B74" s="94" t="s">
        <v>74</v>
      </c>
      <c r="C74" s="95">
        <v>1715000</v>
      </c>
      <c r="D74" s="15">
        <v>0</v>
      </c>
      <c r="E74" s="96">
        <f t="shared" si="0"/>
        <v>1715000</v>
      </c>
    </row>
    <row r="75" spans="2:5" ht="15">
      <c r="B75" s="94" t="s">
        <v>75</v>
      </c>
      <c r="C75" s="95">
        <v>1629700</v>
      </c>
      <c r="D75" s="15">
        <v>0</v>
      </c>
      <c r="E75" s="96">
        <f t="shared" si="0"/>
        <v>1629700</v>
      </c>
    </row>
    <row r="76" spans="2:5" ht="15">
      <c r="B76" s="94" t="s">
        <v>76</v>
      </c>
      <c r="C76" s="95">
        <v>400000</v>
      </c>
      <c r="D76" s="15">
        <v>0</v>
      </c>
      <c r="E76" s="96">
        <f aca="true" t="shared" si="1" ref="E76:E139">+C76+D76</f>
        <v>400000</v>
      </c>
    </row>
    <row r="77" spans="2:5" ht="15">
      <c r="B77" s="94" t="s">
        <v>77</v>
      </c>
      <c r="C77" s="95">
        <v>0</v>
      </c>
      <c r="D77" s="15">
        <v>0</v>
      </c>
      <c r="E77" s="96">
        <f t="shared" si="1"/>
        <v>0</v>
      </c>
    </row>
    <row r="78" spans="2:5" ht="15">
      <c r="B78" s="94" t="s">
        <v>78</v>
      </c>
      <c r="C78" s="95">
        <v>15000</v>
      </c>
      <c r="D78" s="15">
        <v>0</v>
      </c>
      <c r="E78" s="96">
        <f t="shared" si="1"/>
        <v>15000</v>
      </c>
    </row>
    <row r="79" spans="2:5" ht="15">
      <c r="B79" s="94" t="s">
        <v>79</v>
      </c>
      <c r="C79" s="95">
        <v>1550000</v>
      </c>
      <c r="D79" s="15">
        <v>0</v>
      </c>
      <c r="E79" s="96">
        <f t="shared" si="1"/>
        <v>1550000</v>
      </c>
    </row>
    <row r="80" spans="2:5" ht="15">
      <c r="B80" s="94" t="s">
        <v>80</v>
      </c>
      <c r="C80" s="95">
        <v>408085000</v>
      </c>
      <c r="D80" s="15">
        <v>0</v>
      </c>
      <c r="E80" s="96">
        <f t="shared" si="1"/>
        <v>408085000</v>
      </c>
    </row>
    <row r="81" spans="2:5" ht="15">
      <c r="B81" s="94" t="s">
        <v>81</v>
      </c>
      <c r="C81" s="95">
        <v>12407900</v>
      </c>
      <c r="D81" s="15">
        <v>0</v>
      </c>
      <c r="E81" s="96">
        <f t="shared" si="1"/>
        <v>12407900</v>
      </c>
    </row>
    <row r="82" spans="2:5" ht="15">
      <c r="B82" s="94" t="s">
        <v>82</v>
      </c>
      <c r="C82" s="95">
        <v>3000000</v>
      </c>
      <c r="D82" s="15"/>
      <c r="E82" s="96">
        <f t="shared" si="1"/>
        <v>3000000</v>
      </c>
    </row>
    <row r="83" spans="2:5" ht="15">
      <c r="B83" s="94" t="s">
        <v>83</v>
      </c>
      <c r="C83" s="95">
        <v>3000000</v>
      </c>
      <c r="D83" s="15"/>
      <c r="E83" s="96">
        <f t="shared" si="1"/>
        <v>3000000</v>
      </c>
    </row>
    <row r="84" spans="2:5" ht="15">
      <c r="B84" s="94" t="s">
        <v>84</v>
      </c>
      <c r="C84" s="95">
        <v>100524000</v>
      </c>
      <c r="D84" s="15"/>
      <c r="E84" s="96">
        <f t="shared" si="1"/>
        <v>100524000</v>
      </c>
    </row>
    <row r="85" spans="2:5" ht="15">
      <c r="B85" s="94" t="s">
        <v>85</v>
      </c>
      <c r="C85" s="95">
        <v>383359000</v>
      </c>
      <c r="D85" s="15"/>
      <c r="E85" s="96">
        <f t="shared" si="1"/>
        <v>383359000</v>
      </c>
    </row>
    <row r="86" spans="2:5" ht="15">
      <c r="B86" s="94" t="s">
        <v>86</v>
      </c>
      <c r="C86" s="95">
        <v>700000</v>
      </c>
      <c r="D86" s="15"/>
      <c r="E86" s="96">
        <f t="shared" si="1"/>
        <v>700000</v>
      </c>
    </row>
    <row r="87" spans="2:5" ht="15">
      <c r="B87" s="94" t="s">
        <v>87</v>
      </c>
      <c r="C87" s="95">
        <v>2214000</v>
      </c>
      <c r="D87" s="15"/>
      <c r="E87" s="96">
        <f t="shared" si="1"/>
        <v>2214000</v>
      </c>
    </row>
    <row r="88" spans="2:5" ht="15">
      <c r="B88" s="94" t="s">
        <v>88</v>
      </c>
      <c r="C88" s="95">
        <v>400000</v>
      </c>
      <c r="D88" s="15"/>
      <c r="E88" s="96">
        <f t="shared" si="1"/>
        <v>400000</v>
      </c>
    </row>
    <row r="89" spans="2:5" ht="15">
      <c r="B89" s="94" t="s">
        <v>89</v>
      </c>
      <c r="C89" s="95">
        <v>3600000</v>
      </c>
      <c r="D89" s="15"/>
      <c r="E89" s="96">
        <f t="shared" si="1"/>
        <v>3600000</v>
      </c>
    </row>
    <row r="90" spans="2:5" ht="15">
      <c r="B90" s="94" t="s">
        <v>90</v>
      </c>
      <c r="C90" s="95">
        <v>360005000</v>
      </c>
      <c r="D90" s="15"/>
      <c r="E90" s="96">
        <f t="shared" si="1"/>
        <v>360005000</v>
      </c>
    </row>
    <row r="91" spans="2:5" ht="15">
      <c r="B91" s="94" t="s">
        <v>91</v>
      </c>
      <c r="C91" s="95">
        <v>16279200</v>
      </c>
      <c r="D91" s="15"/>
      <c r="E91" s="96">
        <f t="shared" si="1"/>
        <v>16279200</v>
      </c>
    </row>
    <row r="92" spans="2:5" ht="15">
      <c r="B92" s="94" t="s">
        <v>92</v>
      </c>
      <c r="C92" s="95">
        <v>38047000</v>
      </c>
      <c r="D92" s="15">
        <v>0</v>
      </c>
      <c r="E92" s="96">
        <f t="shared" si="1"/>
        <v>38047000</v>
      </c>
    </row>
    <row r="93" spans="2:5" ht="15">
      <c r="B93" s="94" t="s">
        <v>93</v>
      </c>
      <c r="C93" s="95">
        <v>1432435528</v>
      </c>
      <c r="D93" s="15"/>
      <c r="E93" s="96">
        <f t="shared" si="1"/>
        <v>1432435528</v>
      </c>
    </row>
    <row r="94" spans="2:5" ht="15">
      <c r="B94" s="94" t="s">
        <v>94</v>
      </c>
      <c r="C94" s="95">
        <v>1550714852</v>
      </c>
      <c r="D94" s="15"/>
      <c r="E94" s="96">
        <f t="shared" si="1"/>
        <v>1550714852</v>
      </c>
    </row>
    <row r="95" spans="2:5" ht="15">
      <c r="B95" s="94" t="s">
        <v>95</v>
      </c>
      <c r="C95" s="95">
        <v>11037000</v>
      </c>
      <c r="D95" s="15"/>
      <c r="E95" s="96">
        <f t="shared" si="1"/>
        <v>11037000</v>
      </c>
    </row>
    <row r="96" spans="2:5" ht="15">
      <c r="B96" s="94" t="s">
        <v>96</v>
      </c>
      <c r="C96" s="95">
        <v>160000000</v>
      </c>
      <c r="D96" s="15"/>
      <c r="E96" s="96">
        <f t="shared" si="1"/>
        <v>160000000</v>
      </c>
    </row>
    <row r="97" spans="2:5" ht="15">
      <c r="B97" s="94" t="s">
        <v>97</v>
      </c>
      <c r="C97" s="95">
        <v>26531000</v>
      </c>
      <c r="D97" s="15"/>
      <c r="E97" s="96">
        <f t="shared" si="1"/>
        <v>26531000</v>
      </c>
    </row>
    <row r="98" spans="2:5" ht="15">
      <c r="B98" s="94" t="s">
        <v>98</v>
      </c>
      <c r="C98" s="95">
        <v>20000000</v>
      </c>
      <c r="D98" s="15"/>
      <c r="E98" s="96">
        <f t="shared" si="1"/>
        <v>20000000</v>
      </c>
    </row>
    <row r="99" spans="2:5" ht="15">
      <c r="B99" s="94" t="s">
        <v>99</v>
      </c>
      <c r="C99" s="95">
        <v>97953000</v>
      </c>
      <c r="D99" s="15"/>
      <c r="E99" s="96">
        <f t="shared" si="1"/>
        <v>97953000</v>
      </c>
    </row>
    <row r="100" spans="2:5" ht="15">
      <c r="B100" s="94" t="s">
        <v>100</v>
      </c>
      <c r="C100" s="95">
        <v>360000000</v>
      </c>
      <c r="D100" s="15"/>
      <c r="E100" s="96">
        <f t="shared" si="1"/>
        <v>360000000</v>
      </c>
    </row>
    <row r="101" spans="2:5" ht="15">
      <c r="B101" s="94" t="s">
        <v>101</v>
      </c>
      <c r="C101" s="95">
        <v>93800000</v>
      </c>
      <c r="D101" s="15"/>
      <c r="E101" s="96">
        <f t="shared" si="1"/>
        <v>93800000</v>
      </c>
    </row>
    <row r="102" spans="2:5" ht="15">
      <c r="B102" s="94" t="s">
        <v>102</v>
      </c>
      <c r="C102" s="95">
        <v>378550000</v>
      </c>
      <c r="D102" s="15"/>
      <c r="E102" s="96">
        <f t="shared" si="1"/>
        <v>378550000</v>
      </c>
    </row>
    <row r="103" spans="2:5" ht="15">
      <c r="B103" s="94" t="s">
        <v>103</v>
      </c>
      <c r="C103" s="95">
        <v>2500000</v>
      </c>
      <c r="D103" s="15"/>
      <c r="E103" s="96">
        <f t="shared" si="1"/>
        <v>2500000</v>
      </c>
    </row>
    <row r="104" spans="2:5" ht="15">
      <c r="B104" s="94" t="s">
        <v>104</v>
      </c>
      <c r="C104" s="95">
        <v>5760000</v>
      </c>
      <c r="D104" s="15"/>
      <c r="E104" s="96">
        <f t="shared" si="1"/>
        <v>5760000</v>
      </c>
    </row>
    <row r="105" spans="2:5" ht="15">
      <c r="B105" s="94" t="s">
        <v>105</v>
      </c>
      <c r="C105" s="95">
        <v>3037371329</v>
      </c>
      <c r="D105" s="15"/>
      <c r="E105" s="96">
        <f t="shared" si="1"/>
        <v>3037371329</v>
      </c>
    </row>
    <row r="106" spans="2:5" ht="15">
      <c r="B106" s="94" t="s">
        <v>106</v>
      </c>
      <c r="C106" s="95">
        <v>2569211091</v>
      </c>
      <c r="D106" s="15"/>
      <c r="E106" s="96">
        <f t="shared" si="1"/>
        <v>2569211091</v>
      </c>
    </row>
    <row r="107" spans="2:5" ht="15">
      <c r="B107" s="94" t="s">
        <v>107</v>
      </c>
      <c r="C107" s="95">
        <v>22355000</v>
      </c>
      <c r="D107" s="15"/>
      <c r="E107" s="96">
        <f t="shared" si="1"/>
        <v>22355000</v>
      </c>
    </row>
    <row r="108" spans="2:5" ht="15">
      <c r="B108" s="94" t="s">
        <v>108</v>
      </c>
      <c r="C108" s="95">
        <v>14678000</v>
      </c>
      <c r="D108" s="15"/>
      <c r="E108" s="96">
        <f t="shared" si="1"/>
        <v>14678000</v>
      </c>
    </row>
    <row r="109" spans="2:5" ht="15">
      <c r="B109" s="94" t="s">
        <v>109</v>
      </c>
      <c r="C109" s="95">
        <v>1771000000</v>
      </c>
      <c r="D109" s="15"/>
      <c r="E109" s="96">
        <f t="shared" si="1"/>
        <v>1771000000</v>
      </c>
    </row>
    <row r="110" spans="2:5" ht="15">
      <c r="B110" s="94" t="s">
        <v>110</v>
      </c>
      <c r="C110" s="95">
        <v>29900000</v>
      </c>
      <c r="D110" s="15"/>
      <c r="E110" s="96">
        <f t="shared" si="1"/>
        <v>29900000</v>
      </c>
    </row>
    <row r="111" spans="2:5" ht="15">
      <c r="B111" s="94" t="s">
        <v>111</v>
      </c>
      <c r="C111" s="95">
        <v>120000000</v>
      </c>
      <c r="D111" s="15"/>
      <c r="E111" s="96">
        <f t="shared" si="1"/>
        <v>120000000</v>
      </c>
    </row>
    <row r="112" spans="2:5" ht="15">
      <c r="B112" s="94" t="s">
        <v>112</v>
      </c>
      <c r="C112" s="95">
        <v>1503959000</v>
      </c>
      <c r="D112" s="15"/>
      <c r="E112" s="96">
        <f t="shared" si="1"/>
        <v>1503959000</v>
      </c>
    </row>
    <row r="113" spans="2:5" ht="15">
      <c r="B113" s="94" t="s">
        <v>113</v>
      </c>
      <c r="C113" s="95">
        <v>200000000</v>
      </c>
      <c r="D113" s="15"/>
      <c r="E113" s="96">
        <f t="shared" si="1"/>
        <v>200000000</v>
      </c>
    </row>
    <row r="114" spans="2:5" ht="15">
      <c r="B114" s="94" t="s">
        <v>114</v>
      </c>
      <c r="C114" s="95">
        <v>40654000</v>
      </c>
      <c r="D114" s="15"/>
      <c r="E114" s="96">
        <f t="shared" si="1"/>
        <v>40654000</v>
      </c>
    </row>
    <row r="115" spans="2:5" ht="15">
      <c r="B115" s="94" t="s">
        <v>115</v>
      </c>
      <c r="C115" s="95">
        <v>80000000</v>
      </c>
      <c r="D115" s="15"/>
      <c r="E115" s="96">
        <f t="shared" si="1"/>
        <v>80000000</v>
      </c>
    </row>
    <row r="116" spans="2:5" ht="15">
      <c r="B116" s="94" t="s">
        <v>116</v>
      </c>
      <c r="C116" s="95">
        <v>164691000</v>
      </c>
      <c r="D116" s="15"/>
      <c r="E116" s="96">
        <f t="shared" si="1"/>
        <v>164691000</v>
      </c>
    </row>
    <row r="117" spans="2:5" ht="15">
      <c r="B117" s="94" t="s">
        <v>117</v>
      </c>
      <c r="C117" s="95">
        <v>573729000</v>
      </c>
      <c r="D117" s="15">
        <v>0</v>
      </c>
      <c r="E117" s="96">
        <f t="shared" si="1"/>
        <v>573729000</v>
      </c>
    </row>
    <row r="118" spans="2:5" ht="15">
      <c r="B118" s="94" t="s">
        <v>118</v>
      </c>
      <c r="C118" s="95">
        <v>349623000</v>
      </c>
      <c r="D118" s="15"/>
      <c r="E118" s="96">
        <f t="shared" si="1"/>
        <v>349623000</v>
      </c>
    </row>
    <row r="119" spans="2:5" ht="15">
      <c r="B119" s="94" t="s">
        <v>119</v>
      </c>
      <c r="C119" s="95">
        <v>348289000</v>
      </c>
      <c r="D119" s="15"/>
      <c r="E119" s="96">
        <f t="shared" si="1"/>
        <v>348289000</v>
      </c>
    </row>
    <row r="120" spans="2:5" ht="15">
      <c r="B120" s="94" t="s">
        <v>120</v>
      </c>
      <c r="C120" s="95">
        <v>432000000</v>
      </c>
      <c r="D120" s="15"/>
      <c r="E120" s="96">
        <f t="shared" si="1"/>
        <v>432000000</v>
      </c>
    </row>
    <row r="121" spans="2:5" ht="15">
      <c r="B121" s="94" t="s">
        <v>121</v>
      </c>
      <c r="C121" s="95">
        <v>608652000</v>
      </c>
      <c r="D121" s="15"/>
      <c r="E121" s="96">
        <f>+C121+D121</f>
        <v>608652000</v>
      </c>
    </row>
    <row r="122" spans="1:5" s="91" customFormat="1" ht="15">
      <c r="A122" s="91" t="s">
        <v>461</v>
      </c>
      <c r="B122" s="103" t="s">
        <v>122</v>
      </c>
      <c r="C122" s="98">
        <f>+C123+C125+C127+C132+C140+C145+C148+C156+C161+C165+C167+C169+C171+C173+C175+C177+C179+C184+C188+C194</f>
        <v>3104756381000</v>
      </c>
      <c r="D122" s="98">
        <f>+D123+D125+D127+D132+D140+D145+D148+D156+D161+D165+D167+D169+D171+D173+D175+D177+D179+D184+D188+D194</f>
        <v>0</v>
      </c>
      <c r="E122" s="98">
        <f>+E123+E125+E127+E132+E140+E145+E148+E156+E161+E165+E167+E169+E171+E173+E175+E177+E179+E184+E188+E194</f>
        <v>3104756381000</v>
      </c>
    </row>
    <row r="123" spans="1:5" s="91" customFormat="1" ht="15">
      <c r="A123" s="91" t="s">
        <v>461</v>
      </c>
      <c r="B123" s="105" t="s">
        <v>460</v>
      </c>
      <c r="C123" s="99">
        <f>+C124</f>
        <v>3236948000</v>
      </c>
      <c r="D123" s="99">
        <f>+D124</f>
        <v>0</v>
      </c>
      <c r="E123" s="99">
        <f>+E124</f>
        <v>3236948000</v>
      </c>
    </row>
    <row r="124" spans="1:6" ht="15">
      <c r="A124" s="102" t="s">
        <v>462</v>
      </c>
      <c r="B124" s="36" t="s">
        <v>146</v>
      </c>
      <c r="C124" s="100">
        <v>3236948000</v>
      </c>
      <c r="D124" s="100">
        <v>0</v>
      </c>
      <c r="E124" s="96">
        <f>+C124+D124</f>
        <v>3236948000</v>
      </c>
      <c r="F124" s="144"/>
    </row>
    <row r="125" spans="1:5" s="107" customFormat="1" ht="30">
      <c r="A125" s="107" t="s">
        <v>461</v>
      </c>
      <c r="B125" s="105" t="s">
        <v>463</v>
      </c>
      <c r="C125" s="106">
        <f>+C126</f>
        <v>3005682362</v>
      </c>
      <c r="D125" s="104">
        <f>+D126</f>
        <v>46116656</v>
      </c>
      <c r="E125" s="106">
        <f>+E126</f>
        <v>3051799018</v>
      </c>
    </row>
    <row r="126" spans="1:6" ht="15">
      <c r="A126" s="91" t="s">
        <v>462</v>
      </c>
      <c r="B126" s="36" t="s">
        <v>144</v>
      </c>
      <c r="C126" s="100">
        <v>3005682362</v>
      </c>
      <c r="D126" s="15">
        <v>46116656</v>
      </c>
      <c r="E126" s="96">
        <f>+C126+D126</f>
        <v>3051799018</v>
      </c>
      <c r="F126" s="144"/>
    </row>
    <row r="127" spans="1:5" s="107" customFormat="1" ht="45">
      <c r="A127" s="107" t="s">
        <v>461</v>
      </c>
      <c r="B127" s="105" t="s">
        <v>464</v>
      </c>
      <c r="C127" s="106">
        <f>SUM(C128:C131)</f>
        <v>42238690000</v>
      </c>
      <c r="D127" s="104">
        <f>SUM(D128:D131)</f>
        <v>0</v>
      </c>
      <c r="E127" s="106">
        <f>SUM(E128:E131)</f>
        <v>42238690000</v>
      </c>
    </row>
    <row r="128" spans="1:6" ht="15">
      <c r="A128" s="91" t="s">
        <v>462</v>
      </c>
      <c r="B128" s="36" t="s">
        <v>125</v>
      </c>
      <c r="C128" s="100">
        <v>15496912000</v>
      </c>
      <c r="D128" s="15"/>
      <c r="E128" s="96">
        <f t="shared" si="1"/>
        <v>15496912000</v>
      </c>
      <c r="F128" s="144"/>
    </row>
    <row r="129" spans="1:6" ht="15">
      <c r="A129" s="91" t="s">
        <v>462</v>
      </c>
      <c r="B129" s="36" t="s">
        <v>130</v>
      </c>
      <c r="C129" s="100">
        <v>1316776000</v>
      </c>
      <c r="D129" s="15"/>
      <c r="E129" s="96">
        <f t="shared" si="1"/>
        <v>1316776000</v>
      </c>
      <c r="F129" s="144"/>
    </row>
    <row r="130" spans="1:6" ht="15">
      <c r="A130" s="91" t="s">
        <v>462</v>
      </c>
      <c r="B130" s="36" t="s">
        <v>135</v>
      </c>
      <c r="C130" s="100">
        <v>20721296000</v>
      </c>
      <c r="D130" s="15"/>
      <c r="E130" s="96">
        <f t="shared" si="1"/>
        <v>20721296000</v>
      </c>
      <c r="F130" s="144"/>
    </row>
    <row r="131" spans="1:6" ht="15">
      <c r="A131" s="91" t="s">
        <v>462</v>
      </c>
      <c r="B131" s="36" t="s">
        <v>144</v>
      </c>
      <c r="C131" s="100">
        <v>4703706000</v>
      </c>
      <c r="D131" s="15"/>
      <c r="E131" s="96">
        <f t="shared" si="1"/>
        <v>4703706000</v>
      </c>
      <c r="F131" s="144"/>
    </row>
    <row r="132" spans="1:5" s="107" customFormat="1" ht="30">
      <c r="A132" s="107" t="s">
        <v>461</v>
      </c>
      <c r="B132" s="105" t="s">
        <v>465</v>
      </c>
      <c r="C132" s="106">
        <f>SUM(C133:C139)</f>
        <v>485185936000</v>
      </c>
      <c r="D132" s="104">
        <f>SUM(D133:D139)</f>
        <v>0</v>
      </c>
      <c r="E132" s="106">
        <f>SUM(E133:E139)</f>
        <v>485185936000</v>
      </c>
    </row>
    <row r="133" spans="1:6" ht="15">
      <c r="A133" s="91" t="s">
        <v>462</v>
      </c>
      <c r="B133" s="36" t="s">
        <v>123</v>
      </c>
      <c r="C133" s="100">
        <v>334016613969</v>
      </c>
      <c r="D133" s="15"/>
      <c r="E133" s="96">
        <f t="shared" si="1"/>
        <v>334016613969</v>
      </c>
      <c r="F133" s="144"/>
    </row>
    <row r="134" spans="1:6" ht="15">
      <c r="A134" s="91" t="s">
        <v>462</v>
      </c>
      <c r="B134" s="36" t="s">
        <v>124</v>
      </c>
      <c r="C134" s="100">
        <v>2867127800</v>
      </c>
      <c r="D134" s="15"/>
      <c r="E134" s="96">
        <f t="shared" si="1"/>
        <v>2867127800</v>
      </c>
      <c r="F134" s="144"/>
    </row>
    <row r="135" spans="1:6" ht="15">
      <c r="A135" s="91" t="s">
        <v>462</v>
      </c>
      <c r="B135" s="36" t="s">
        <v>126</v>
      </c>
      <c r="C135" s="100">
        <v>136477765058</v>
      </c>
      <c r="D135" s="15"/>
      <c r="E135" s="96">
        <f t="shared" si="1"/>
        <v>136477765058</v>
      </c>
      <c r="F135" s="144"/>
    </row>
    <row r="136" spans="1:6" ht="15">
      <c r="A136" s="91" t="s">
        <v>462</v>
      </c>
      <c r="B136" s="36" t="s">
        <v>127</v>
      </c>
      <c r="C136" s="100">
        <v>200000000</v>
      </c>
      <c r="D136" s="15"/>
      <c r="E136" s="96">
        <f t="shared" si="1"/>
        <v>200000000</v>
      </c>
      <c r="F136" s="144"/>
    </row>
    <row r="137" spans="1:6" ht="15">
      <c r="A137" s="91" t="s">
        <v>462</v>
      </c>
      <c r="B137" s="36" t="s">
        <v>129</v>
      </c>
      <c r="C137" s="100">
        <v>2140786000</v>
      </c>
      <c r="D137" s="15"/>
      <c r="E137" s="96">
        <f t="shared" si="1"/>
        <v>2140786000</v>
      </c>
      <c r="F137" s="144"/>
    </row>
    <row r="138" spans="1:6" ht="15">
      <c r="A138" s="91" t="s">
        <v>462</v>
      </c>
      <c r="B138" s="36" t="s">
        <v>137</v>
      </c>
      <c r="C138" s="100">
        <v>6810069173</v>
      </c>
      <c r="D138" s="15"/>
      <c r="E138" s="96">
        <f t="shared" si="1"/>
        <v>6810069173</v>
      </c>
      <c r="F138" s="144"/>
    </row>
    <row r="139" spans="1:6" ht="15">
      <c r="A139" s="91" t="s">
        <v>462</v>
      </c>
      <c r="B139" s="36" t="s">
        <v>144</v>
      </c>
      <c r="C139" s="100">
        <v>2673574000</v>
      </c>
      <c r="D139" s="15"/>
      <c r="E139" s="96">
        <f t="shared" si="1"/>
        <v>2673574000</v>
      </c>
      <c r="F139" s="144"/>
    </row>
    <row r="140" spans="1:5" s="107" customFormat="1" ht="30">
      <c r="A140" s="107" t="s">
        <v>461</v>
      </c>
      <c r="B140" s="105" t="s">
        <v>466</v>
      </c>
      <c r="C140" s="106">
        <f>SUM(C141:C144)</f>
        <v>1982033392638</v>
      </c>
      <c r="D140" s="104">
        <f>SUM(D141:D144)</f>
        <v>0</v>
      </c>
      <c r="E140" s="106">
        <f>SUM(E141:E144)</f>
        <v>1982033392638</v>
      </c>
    </row>
    <row r="141" spans="1:6" ht="15">
      <c r="A141" s="91" t="s">
        <v>462</v>
      </c>
      <c r="B141" s="36" t="s">
        <v>134</v>
      </c>
      <c r="C141" s="100">
        <v>7419008000</v>
      </c>
      <c r="D141" s="15"/>
      <c r="E141" s="96">
        <f aca="true" t="shared" si="2" ref="E141:E197">+C141+D141</f>
        <v>7419008000</v>
      </c>
      <c r="F141" s="144"/>
    </row>
    <row r="142" spans="1:6" ht="15">
      <c r="A142" s="91" t="s">
        <v>462</v>
      </c>
      <c r="B142" s="36" t="s">
        <v>144</v>
      </c>
      <c r="C142" s="100">
        <v>1967195376638</v>
      </c>
      <c r="D142" s="15"/>
      <c r="E142" s="96">
        <f t="shared" si="2"/>
        <v>1967195376638</v>
      </c>
      <c r="F142" s="144"/>
    </row>
    <row r="143" spans="1:6" ht="15">
      <c r="A143" s="91" t="s">
        <v>462</v>
      </c>
      <c r="B143" s="36" t="s">
        <v>147</v>
      </c>
      <c r="C143" s="100">
        <v>0</v>
      </c>
      <c r="D143" s="15"/>
      <c r="E143" s="96">
        <f t="shared" si="2"/>
        <v>0</v>
      </c>
      <c r="F143" s="144"/>
    </row>
    <row r="144" spans="1:6" ht="15">
      <c r="A144" s="102" t="s">
        <v>462</v>
      </c>
      <c r="B144" s="36" t="s">
        <v>163</v>
      </c>
      <c r="C144" s="100">
        <v>7419008000</v>
      </c>
      <c r="D144" s="15"/>
      <c r="E144" s="96">
        <f t="shared" si="2"/>
        <v>7419008000</v>
      </c>
      <c r="F144" s="144"/>
    </row>
    <row r="145" spans="1:5" s="107" customFormat="1" ht="30">
      <c r="A145" s="107" t="s">
        <v>461</v>
      </c>
      <c r="B145" s="105" t="s">
        <v>467</v>
      </c>
      <c r="C145" s="106">
        <f>SUM(C146:C147)</f>
        <v>72129791000</v>
      </c>
      <c r="D145" s="34">
        <f>+D146+D147</f>
        <v>-14087750188</v>
      </c>
      <c r="E145" s="106">
        <f>SUM(E146:E147)</f>
        <v>58042040812</v>
      </c>
    </row>
    <row r="146" spans="1:6" ht="15">
      <c r="A146" s="91" t="s">
        <v>462</v>
      </c>
      <c r="B146" s="36" t="s">
        <v>139</v>
      </c>
      <c r="C146" s="100">
        <v>549000000</v>
      </c>
      <c r="D146" s="15"/>
      <c r="E146" s="96">
        <f t="shared" si="2"/>
        <v>549000000</v>
      </c>
      <c r="F146" s="144"/>
    </row>
    <row r="147" spans="1:6" ht="15">
      <c r="A147" s="91" t="s">
        <v>462</v>
      </c>
      <c r="B147" s="36" t="s">
        <v>144</v>
      </c>
      <c r="C147" s="100">
        <v>71580791000</v>
      </c>
      <c r="D147" s="95">
        <v>-14087750188</v>
      </c>
      <c r="E147" s="96">
        <f t="shared" si="2"/>
        <v>57493040812</v>
      </c>
      <c r="F147" s="144"/>
    </row>
    <row r="148" spans="1:5" s="107" customFormat="1" ht="30">
      <c r="A148" s="107" t="s">
        <v>461</v>
      </c>
      <c r="B148" s="105" t="s">
        <v>468</v>
      </c>
      <c r="C148" s="106">
        <f>SUM(C149:C155)</f>
        <v>94870560000</v>
      </c>
      <c r="D148" s="104">
        <f>SUM(D149:D155)</f>
        <v>0</v>
      </c>
      <c r="E148" s="106">
        <f>SUM(E149:E155)</f>
        <v>94870560000</v>
      </c>
    </row>
    <row r="149" spans="1:6" ht="15">
      <c r="A149" s="91" t="s">
        <v>462</v>
      </c>
      <c r="B149" s="36" t="s">
        <v>127</v>
      </c>
      <c r="C149" s="100">
        <v>1230000000</v>
      </c>
      <c r="D149" s="15"/>
      <c r="E149" s="96">
        <f t="shared" si="2"/>
        <v>1230000000</v>
      </c>
      <c r="F149" s="144"/>
    </row>
    <row r="150" spans="1:6" ht="15">
      <c r="A150" s="91" t="s">
        <v>462</v>
      </c>
      <c r="B150" s="36" t="s">
        <v>136</v>
      </c>
      <c r="C150" s="100">
        <v>18102727000</v>
      </c>
      <c r="D150" s="15"/>
      <c r="E150" s="96">
        <f t="shared" si="2"/>
        <v>18102727000</v>
      </c>
      <c r="F150" s="144"/>
    </row>
    <row r="151" spans="1:6" ht="15">
      <c r="A151" s="91" t="s">
        <v>462</v>
      </c>
      <c r="B151" s="36" t="s">
        <v>139</v>
      </c>
      <c r="C151" s="100">
        <v>310998000</v>
      </c>
      <c r="D151" s="15"/>
      <c r="E151" s="96">
        <f t="shared" si="2"/>
        <v>310998000</v>
      </c>
      <c r="F151" s="144"/>
    </row>
    <row r="152" spans="1:6" ht="15">
      <c r="A152" s="91" t="s">
        <v>462</v>
      </c>
      <c r="B152" s="36" t="s">
        <v>141</v>
      </c>
      <c r="C152" s="100">
        <v>40000000</v>
      </c>
      <c r="D152" s="15"/>
      <c r="E152" s="96">
        <f t="shared" si="2"/>
        <v>40000000</v>
      </c>
      <c r="F152" s="144"/>
    </row>
    <row r="153" spans="1:6" ht="15">
      <c r="A153" s="91" t="s">
        <v>462</v>
      </c>
      <c r="B153" s="36" t="s">
        <v>142</v>
      </c>
      <c r="C153" s="100">
        <v>5513625000</v>
      </c>
      <c r="D153" s="15"/>
      <c r="E153" s="96">
        <f t="shared" si="2"/>
        <v>5513625000</v>
      </c>
      <c r="F153" s="144"/>
    </row>
    <row r="154" spans="1:6" ht="15">
      <c r="A154" s="91" t="s">
        <v>462</v>
      </c>
      <c r="B154" s="36" t="s">
        <v>144</v>
      </c>
      <c r="C154" s="100">
        <v>14650808455</v>
      </c>
      <c r="D154" s="15"/>
      <c r="E154" s="96">
        <f t="shared" si="2"/>
        <v>14650808455</v>
      </c>
      <c r="F154" s="144"/>
    </row>
    <row r="155" spans="1:6" ht="15">
      <c r="A155" s="91" t="s">
        <v>462</v>
      </c>
      <c r="B155" s="36" t="s">
        <v>145</v>
      </c>
      <c r="C155" s="100">
        <v>55022401545</v>
      </c>
      <c r="D155" s="15"/>
      <c r="E155" s="96">
        <f t="shared" si="2"/>
        <v>55022401545</v>
      </c>
      <c r="F155" s="144"/>
    </row>
    <row r="156" spans="1:5" s="91" customFormat="1" ht="15">
      <c r="A156" s="91" t="s">
        <v>461</v>
      </c>
      <c r="B156" s="107" t="s">
        <v>469</v>
      </c>
      <c r="C156" s="99">
        <f>SUM(C157:C160)</f>
        <v>108901050000</v>
      </c>
      <c r="D156" s="98">
        <f>SUM(D157:D159)</f>
        <v>0</v>
      </c>
      <c r="E156" s="99">
        <f>SUM(E157:E160)</f>
        <v>108901050000</v>
      </c>
    </row>
    <row r="157" spans="1:6" ht="15">
      <c r="A157" s="91" t="s">
        <v>462</v>
      </c>
      <c r="B157" s="36" t="s">
        <v>139</v>
      </c>
      <c r="C157" s="100">
        <v>34628454</v>
      </c>
      <c r="D157" s="15"/>
      <c r="E157" s="96">
        <f t="shared" si="2"/>
        <v>34628454</v>
      </c>
      <c r="F157" s="144"/>
    </row>
    <row r="158" spans="1:6" ht="15">
      <c r="A158" s="91" t="s">
        <v>462</v>
      </c>
      <c r="B158" s="36" t="s">
        <v>144</v>
      </c>
      <c r="C158" s="100">
        <v>108866421546</v>
      </c>
      <c r="D158" s="15"/>
      <c r="E158" s="96">
        <f t="shared" si="2"/>
        <v>108866421546</v>
      </c>
      <c r="F158" s="144"/>
    </row>
    <row r="159" spans="1:6" ht="15">
      <c r="A159" s="91" t="s">
        <v>462</v>
      </c>
      <c r="B159" s="36" t="s">
        <v>590</v>
      </c>
      <c r="C159" s="100">
        <v>0</v>
      </c>
      <c r="D159" s="15"/>
      <c r="E159" s="96">
        <f t="shared" si="2"/>
        <v>0</v>
      </c>
      <c r="F159" s="144"/>
    </row>
    <row r="160" spans="1:6" ht="15">
      <c r="A160" s="91" t="s">
        <v>462</v>
      </c>
      <c r="B160" t="s">
        <v>591</v>
      </c>
      <c r="C160" s="95">
        <v>0</v>
      </c>
      <c r="D160" s="15"/>
      <c r="E160" s="96">
        <f t="shared" si="2"/>
        <v>0</v>
      </c>
      <c r="F160" s="144"/>
    </row>
    <row r="161" spans="1:5" s="91" customFormat="1" ht="15">
      <c r="A161" s="91" t="s">
        <v>461</v>
      </c>
      <c r="B161" s="107" t="s">
        <v>482</v>
      </c>
      <c r="C161" s="99">
        <f>SUM(C162:C164)</f>
        <v>168231459530</v>
      </c>
      <c r="D161" s="98">
        <f>SUM(D162:D164)</f>
        <v>8375243419</v>
      </c>
      <c r="E161" s="99">
        <f>SUM(E162:E164)</f>
        <v>176606702949</v>
      </c>
    </row>
    <row r="162" spans="1:6" ht="15">
      <c r="A162" s="91" t="s">
        <v>462</v>
      </c>
      <c r="B162" s="36" t="s">
        <v>128</v>
      </c>
      <c r="C162" s="100">
        <v>1588636000</v>
      </c>
      <c r="D162" s="15"/>
      <c r="E162" s="96">
        <f t="shared" si="2"/>
        <v>1588636000</v>
      </c>
      <c r="F162" s="144"/>
    </row>
    <row r="163" spans="1:6" ht="15">
      <c r="A163" s="91" t="s">
        <v>462</v>
      </c>
      <c r="B163" s="36" t="s">
        <v>131</v>
      </c>
      <c r="C163" s="100">
        <v>14273944000</v>
      </c>
      <c r="D163" s="15"/>
      <c r="E163" s="96">
        <f t="shared" si="2"/>
        <v>14273944000</v>
      </c>
      <c r="F163" s="144"/>
    </row>
    <row r="164" spans="1:6" ht="15">
      <c r="A164" s="91" t="s">
        <v>462</v>
      </c>
      <c r="B164" s="36" t="s">
        <v>144</v>
      </c>
      <c r="C164" s="100">
        <v>152368879530</v>
      </c>
      <c r="D164" s="15">
        <f>604516000+187570456+247682415+56490795+74215572+1350731002+1169965324+696062350+158490624+568166020+2790666+138343094+44708461+20181340+76293917+53986483+2774087983+76293917+38146954+36520046</f>
        <v>8375243419</v>
      </c>
      <c r="E164" s="96">
        <f t="shared" si="2"/>
        <v>160744122949</v>
      </c>
      <c r="F164" s="144"/>
    </row>
    <row r="165" spans="1:5" s="91" customFormat="1" ht="15">
      <c r="A165" s="91" t="s">
        <v>461</v>
      </c>
      <c r="B165" s="107" t="s">
        <v>470</v>
      </c>
      <c r="C165" s="99">
        <f>+C166</f>
        <v>11542523000</v>
      </c>
      <c r="D165" s="98">
        <f>+D166</f>
        <v>484613231</v>
      </c>
      <c r="E165" s="99">
        <f>+E166</f>
        <v>12027136231</v>
      </c>
    </row>
    <row r="166" spans="1:6" ht="15">
      <c r="A166" s="91" t="s">
        <v>462</v>
      </c>
      <c r="B166" s="36" t="s">
        <v>144</v>
      </c>
      <c r="C166" s="100">
        <v>11542523000</v>
      </c>
      <c r="D166" s="15">
        <v>484613231</v>
      </c>
      <c r="E166" s="96">
        <f t="shared" si="2"/>
        <v>12027136231</v>
      </c>
      <c r="F166" s="144"/>
    </row>
    <row r="167" spans="1:5" s="91" customFormat="1" ht="15">
      <c r="A167" s="91" t="s">
        <v>461</v>
      </c>
      <c r="B167" s="91" t="s">
        <v>471</v>
      </c>
      <c r="C167" s="99">
        <f>+C168</f>
        <v>15782051000</v>
      </c>
      <c r="D167" s="98">
        <f>+D168</f>
        <v>1507208349</v>
      </c>
      <c r="E167" s="99">
        <f>+E168</f>
        <v>17289259349</v>
      </c>
    </row>
    <row r="168" spans="1:6" ht="15">
      <c r="A168" s="91" t="s">
        <v>462</v>
      </c>
      <c r="B168" s="36" t="s">
        <v>144</v>
      </c>
      <c r="C168" s="100">
        <v>15782051000</v>
      </c>
      <c r="D168" s="15">
        <f>1062560405+3829335+124306331+29649878+67531622+3498351+41205387+79026618+75867312+19733110</f>
        <v>1507208349</v>
      </c>
      <c r="E168" s="96">
        <f t="shared" si="2"/>
        <v>17289259349</v>
      </c>
      <c r="F168" s="144"/>
    </row>
    <row r="169" spans="1:5" s="107" customFormat="1" ht="30">
      <c r="A169" s="107" t="s">
        <v>461</v>
      </c>
      <c r="B169" s="105" t="s">
        <v>472</v>
      </c>
      <c r="C169" s="106">
        <f>+C170</f>
        <v>10492000000</v>
      </c>
      <c r="D169" s="104">
        <f>+D170</f>
        <v>0</v>
      </c>
      <c r="E169" s="106">
        <f>+E170</f>
        <v>10492000000</v>
      </c>
    </row>
    <row r="170" spans="1:6" ht="15">
      <c r="A170" s="91" t="s">
        <v>462</v>
      </c>
      <c r="B170" s="36" t="s">
        <v>144</v>
      </c>
      <c r="C170" s="100">
        <v>10492000000</v>
      </c>
      <c r="D170" s="15"/>
      <c r="E170" s="96">
        <f t="shared" si="2"/>
        <v>10492000000</v>
      </c>
      <c r="F170" s="144"/>
    </row>
    <row r="171" spans="1:5" s="91" customFormat="1" ht="15">
      <c r="A171" s="91" t="s">
        <v>461</v>
      </c>
      <c r="B171" s="91" t="s">
        <v>473</v>
      </c>
      <c r="C171" s="99">
        <f>+C172</f>
        <v>26838590000</v>
      </c>
      <c r="D171" s="98">
        <f>+D172</f>
        <v>2878662082</v>
      </c>
      <c r="E171" s="99">
        <f>+E172</f>
        <v>29717252082</v>
      </c>
    </row>
    <row r="172" spans="1:6" ht="15">
      <c r="A172" s="91" t="s">
        <v>462</v>
      </c>
      <c r="B172" s="36" t="s">
        <v>144</v>
      </c>
      <c r="C172" s="100">
        <v>26838590000</v>
      </c>
      <c r="D172" s="15">
        <f>322091335+390186032+70206565+2096178150</f>
        <v>2878662082</v>
      </c>
      <c r="E172" s="96">
        <f t="shared" si="2"/>
        <v>29717252082</v>
      </c>
      <c r="F172" s="144"/>
    </row>
    <row r="173" spans="1:5" s="107" customFormat="1" ht="45">
      <c r="A173" s="107" t="s">
        <v>461</v>
      </c>
      <c r="B173" s="105" t="s">
        <v>474</v>
      </c>
      <c r="C173" s="106">
        <f>+C174</f>
        <v>3146198000</v>
      </c>
      <c r="D173" s="104">
        <f>+D174</f>
        <v>632220139</v>
      </c>
      <c r="E173" s="106">
        <f>+E174</f>
        <v>3778418139</v>
      </c>
    </row>
    <row r="174" spans="1:6" ht="15">
      <c r="A174" s="91" t="s">
        <v>462</v>
      </c>
      <c r="B174" s="36" t="s">
        <v>144</v>
      </c>
      <c r="C174" s="100">
        <v>3146198000</v>
      </c>
      <c r="D174" s="15">
        <f>280442420+164856801+186920918</f>
        <v>632220139</v>
      </c>
      <c r="E174" s="96">
        <f t="shared" si="2"/>
        <v>3778418139</v>
      </c>
      <c r="F174" s="144"/>
    </row>
    <row r="175" spans="1:5" s="107" customFormat="1" ht="30">
      <c r="A175" s="107" t="s">
        <v>461</v>
      </c>
      <c r="B175" s="105" t="s">
        <v>475</v>
      </c>
      <c r="C175" s="106">
        <f>+C176</f>
        <v>3547247470</v>
      </c>
      <c r="D175" s="104">
        <f>+D176</f>
        <v>163686312</v>
      </c>
      <c r="E175" s="106">
        <f>+E176</f>
        <v>3710933782</v>
      </c>
    </row>
    <row r="176" spans="1:6" ht="15">
      <c r="A176" s="91" t="s">
        <v>462</v>
      </c>
      <c r="B176" s="36" t="s">
        <v>144</v>
      </c>
      <c r="C176" s="100">
        <v>3547247470</v>
      </c>
      <c r="D176" s="15">
        <f>150436459+13249853</f>
        <v>163686312</v>
      </c>
      <c r="E176" s="96">
        <f t="shared" si="2"/>
        <v>3710933782</v>
      </c>
      <c r="F176" s="144"/>
    </row>
    <row r="177" spans="1:5" s="107" customFormat="1" ht="30">
      <c r="A177" s="107" t="s">
        <v>461</v>
      </c>
      <c r="B177" s="105" t="s">
        <v>476</v>
      </c>
      <c r="C177" s="106">
        <f>+C178</f>
        <v>13502590000</v>
      </c>
      <c r="D177" s="106">
        <v>0</v>
      </c>
      <c r="E177" s="106">
        <f>+E178</f>
        <v>13502590000</v>
      </c>
    </row>
    <row r="178" spans="1:6" ht="15">
      <c r="A178" s="91" t="s">
        <v>462</v>
      </c>
      <c r="B178" s="36" t="s">
        <v>144</v>
      </c>
      <c r="C178" s="100">
        <v>13502590000</v>
      </c>
      <c r="D178" s="100"/>
      <c r="E178" s="96">
        <f t="shared" si="2"/>
        <v>13502590000</v>
      </c>
      <c r="F178" s="144"/>
    </row>
    <row r="179" spans="1:5" s="107" customFormat="1" ht="15">
      <c r="A179" s="107" t="s">
        <v>461</v>
      </c>
      <c r="B179" s="105" t="s">
        <v>477</v>
      </c>
      <c r="C179" s="106">
        <f>SUM(C180:C183)</f>
        <v>18973070000</v>
      </c>
      <c r="D179" s="106">
        <v>0</v>
      </c>
      <c r="E179" s="106">
        <f>SUM(E180:E183)</f>
        <v>18973070000</v>
      </c>
    </row>
    <row r="180" spans="1:6" ht="15">
      <c r="A180" s="91" t="s">
        <v>462</v>
      </c>
      <c r="B180" s="36" t="s">
        <v>125</v>
      </c>
      <c r="C180" s="100">
        <v>1335175000</v>
      </c>
      <c r="D180" s="100"/>
      <c r="E180" s="96">
        <f t="shared" si="2"/>
        <v>1335175000</v>
      </c>
      <c r="F180" s="144"/>
    </row>
    <row r="181" spans="1:6" ht="15">
      <c r="A181" s="91" t="s">
        <v>462</v>
      </c>
      <c r="B181" s="36" t="s">
        <v>130</v>
      </c>
      <c r="C181" s="100">
        <v>103000000</v>
      </c>
      <c r="D181" s="100"/>
      <c r="E181" s="96">
        <f t="shared" si="2"/>
        <v>103000000</v>
      </c>
      <c r="F181" s="144"/>
    </row>
    <row r="182" spans="1:6" ht="15">
      <c r="A182" s="91" t="s">
        <v>462</v>
      </c>
      <c r="B182" s="36" t="s">
        <v>135</v>
      </c>
      <c r="C182" s="100">
        <v>15006070000</v>
      </c>
      <c r="D182" s="100"/>
      <c r="E182" s="96">
        <f t="shared" si="2"/>
        <v>15006070000</v>
      </c>
      <c r="F182" s="144"/>
    </row>
    <row r="183" spans="1:6" ht="15">
      <c r="A183" s="91" t="s">
        <v>462</v>
      </c>
      <c r="B183" s="36" t="s">
        <v>144</v>
      </c>
      <c r="C183" s="100">
        <v>2528825000</v>
      </c>
      <c r="D183" s="100"/>
      <c r="E183" s="96">
        <f t="shared" si="2"/>
        <v>2528825000</v>
      </c>
      <c r="F183" s="144"/>
    </row>
    <row r="184" spans="1:5" s="107" customFormat="1" ht="30">
      <c r="A184" s="107" t="s">
        <v>461</v>
      </c>
      <c r="B184" s="105" t="s">
        <v>478</v>
      </c>
      <c r="C184" s="106">
        <f>SUM(C185:C187)</f>
        <v>17686142000</v>
      </c>
      <c r="D184" s="106">
        <v>0</v>
      </c>
      <c r="E184" s="106">
        <f>SUM(E185:E187)</f>
        <v>17686142000</v>
      </c>
    </row>
    <row r="185" spans="1:6" ht="15">
      <c r="A185" s="91" t="s">
        <v>462</v>
      </c>
      <c r="B185" s="36" t="s">
        <v>132</v>
      </c>
      <c r="C185" s="100">
        <v>1528961000</v>
      </c>
      <c r="D185" s="100"/>
      <c r="E185" s="96">
        <f t="shared" si="2"/>
        <v>1528961000</v>
      </c>
      <c r="F185" s="144"/>
    </row>
    <row r="186" spans="1:6" ht="15">
      <c r="A186" s="91" t="s">
        <v>462</v>
      </c>
      <c r="B186" s="36" t="s">
        <v>142</v>
      </c>
      <c r="C186" s="100">
        <v>221280000</v>
      </c>
      <c r="D186" s="100"/>
      <c r="E186" s="96">
        <f t="shared" si="2"/>
        <v>221280000</v>
      </c>
      <c r="F186" s="144"/>
    </row>
    <row r="187" spans="1:6" ht="15">
      <c r="A187" s="91" t="s">
        <v>462</v>
      </c>
      <c r="B187" s="36" t="s">
        <v>144</v>
      </c>
      <c r="C187" s="100">
        <v>15935901000</v>
      </c>
      <c r="D187" s="100"/>
      <c r="E187" s="96">
        <f t="shared" si="2"/>
        <v>15935901000</v>
      </c>
      <c r="F187" s="144"/>
    </row>
    <row r="188" spans="1:5" s="107" customFormat="1" ht="30">
      <c r="A188" s="107" t="s">
        <v>461</v>
      </c>
      <c r="B188" s="105" t="s">
        <v>479</v>
      </c>
      <c r="C188" s="106">
        <f>SUM(C189:C193)</f>
        <v>18149000000</v>
      </c>
      <c r="D188" s="106">
        <v>0</v>
      </c>
      <c r="E188" s="106">
        <f>SUM(E189:E193)</f>
        <v>18149000000</v>
      </c>
    </row>
    <row r="189" spans="1:6" ht="15">
      <c r="A189" s="91" t="s">
        <v>462</v>
      </c>
      <c r="B189" s="36" t="s">
        <v>133</v>
      </c>
      <c r="C189" s="100">
        <v>5653264</v>
      </c>
      <c r="D189" s="100"/>
      <c r="E189" s="96">
        <f t="shared" si="2"/>
        <v>5653264</v>
      </c>
      <c r="F189" s="144"/>
    </row>
    <row r="190" spans="1:6" ht="15">
      <c r="A190" s="91" t="s">
        <v>462</v>
      </c>
      <c r="B190" s="36" t="s">
        <v>138</v>
      </c>
      <c r="C190" s="100">
        <v>30000000</v>
      </c>
      <c r="D190" s="100"/>
      <c r="E190" s="96">
        <f t="shared" si="2"/>
        <v>30000000</v>
      </c>
      <c r="F190" s="144"/>
    </row>
    <row r="191" spans="1:6" ht="15">
      <c r="A191" s="91" t="s">
        <v>462</v>
      </c>
      <c r="B191" s="36" t="s">
        <v>141</v>
      </c>
      <c r="C191" s="100">
        <v>598110000</v>
      </c>
      <c r="D191" s="100"/>
      <c r="E191" s="96">
        <f t="shared" si="2"/>
        <v>598110000</v>
      </c>
      <c r="F191" s="144"/>
    </row>
    <row r="192" spans="1:6" ht="15">
      <c r="A192" s="91" t="s">
        <v>462</v>
      </c>
      <c r="B192" s="36" t="s">
        <v>143</v>
      </c>
      <c r="C192" s="100">
        <v>1562800000</v>
      </c>
      <c r="D192" s="100"/>
      <c r="E192" s="96">
        <f t="shared" si="2"/>
        <v>1562800000</v>
      </c>
      <c r="F192" s="144"/>
    </row>
    <row r="193" spans="1:6" ht="15">
      <c r="A193" s="91" t="s">
        <v>462</v>
      </c>
      <c r="B193" s="36" t="s">
        <v>144</v>
      </c>
      <c r="C193" s="100">
        <v>15952436736</v>
      </c>
      <c r="D193" s="100"/>
      <c r="E193" s="96">
        <f t="shared" si="2"/>
        <v>15952436736</v>
      </c>
      <c r="F193" s="144"/>
    </row>
    <row r="194" spans="1:5" s="107" customFormat="1" ht="30">
      <c r="A194" s="107" t="s">
        <v>461</v>
      </c>
      <c r="B194" s="105" t="s">
        <v>480</v>
      </c>
      <c r="C194" s="106">
        <f>SUM(C195:C197)</f>
        <v>5263460000</v>
      </c>
      <c r="D194" s="106">
        <v>0</v>
      </c>
      <c r="E194" s="106">
        <f>SUM(E195:E197)</f>
        <v>5263460000</v>
      </c>
    </row>
    <row r="195" spans="1:6" ht="15">
      <c r="A195" s="91" t="s">
        <v>462</v>
      </c>
      <c r="B195" s="36" t="s">
        <v>140</v>
      </c>
      <c r="C195" s="100">
        <v>510743000</v>
      </c>
      <c r="D195" s="100"/>
      <c r="E195" s="96">
        <f t="shared" si="2"/>
        <v>510743000</v>
      </c>
      <c r="F195" s="144"/>
    </row>
    <row r="196" spans="1:6" ht="15">
      <c r="A196" s="91" t="s">
        <v>462</v>
      </c>
      <c r="B196" s="36" t="s">
        <v>141</v>
      </c>
      <c r="C196" s="100">
        <v>543822000</v>
      </c>
      <c r="D196" s="100"/>
      <c r="E196" s="96">
        <f t="shared" si="2"/>
        <v>543822000</v>
      </c>
      <c r="F196" s="144"/>
    </row>
    <row r="197" spans="1:6" ht="15">
      <c r="A197" s="91" t="s">
        <v>462</v>
      </c>
      <c r="B197" s="36" t="s">
        <v>144</v>
      </c>
      <c r="C197" s="100">
        <v>4208895000</v>
      </c>
      <c r="D197" s="100"/>
      <c r="E197" s="96">
        <f t="shared" si="2"/>
        <v>4208895000</v>
      </c>
      <c r="F197" s="144"/>
    </row>
    <row r="199" spans="2:5" ht="76.5" customHeight="1">
      <c r="B199" s="181" t="s">
        <v>600</v>
      </c>
      <c r="C199" s="181"/>
      <c r="D199" s="181"/>
      <c r="E199" s="181"/>
    </row>
  </sheetData>
  <sheetProtection/>
  <autoFilter ref="A122:F197"/>
  <mergeCells count="4">
    <mergeCell ref="B1:E1"/>
    <mergeCell ref="B2:E2"/>
    <mergeCell ref="B3:E3"/>
    <mergeCell ref="B199:E199"/>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F199"/>
  <sheetViews>
    <sheetView showGridLines="0" zoomScalePageLayoutView="0" workbookViewId="0" topLeftCell="A100">
      <selection activeCell="E117" sqref="E117"/>
    </sheetView>
  </sheetViews>
  <sheetFormatPr defaultColWidth="11.421875" defaultRowHeight="15"/>
  <cols>
    <col min="1" max="1" width="4.28125" style="102" bestFit="1" customWidth="1"/>
    <col min="2" max="2" width="71.140625" style="36" bestFit="1" customWidth="1"/>
    <col min="3" max="3" width="20.421875" style="100" bestFit="1" customWidth="1"/>
    <col min="4" max="4" width="16.8515625" style="101" customWidth="1"/>
    <col min="5" max="5" width="20.421875" style="101" bestFit="1" customWidth="1"/>
    <col min="6" max="16384" width="11.421875" style="36" customWidth="1"/>
  </cols>
  <sheetData>
    <row r="1" spans="2:5" s="91" customFormat="1" ht="30" customHeight="1">
      <c r="B1" s="183" t="s">
        <v>7</v>
      </c>
      <c r="C1" s="183"/>
      <c r="D1" s="183"/>
      <c r="E1" s="183"/>
    </row>
    <row r="2" spans="2:5" s="91" customFormat="1" ht="26.25">
      <c r="B2" s="184" t="s">
        <v>6</v>
      </c>
      <c r="C2" s="184"/>
      <c r="D2" s="184"/>
      <c r="E2" s="184"/>
    </row>
    <row r="3" spans="2:5" s="91" customFormat="1" ht="26.25">
      <c r="B3" s="185" t="s">
        <v>599</v>
      </c>
      <c r="C3" s="185"/>
      <c r="D3" s="185"/>
      <c r="E3" s="185"/>
    </row>
    <row r="4" spans="2:5" ht="30" customHeight="1">
      <c r="B4" s="3" t="s">
        <v>0</v>
      </c>
      <c r="C4" s="17" t="s">
        <v>1</v>
      </c>
      <c r="D4" s="4" t="s">
        <v>2</v>
      </c>
      <c r="E4" s="4" t="s">
        <v>3</v>
      </c>
    </row>
    <row r="5" spans="2:5" ht="15">
      <c r="B5" s="92" t="s">
        <v>4</v>
      </c>
      <c r="C5" s="93">
        <f>+C6</f>
        <v>3127773051000</v>
      </c>
      <c r="D5" s="93">
        <f>+D6</f>
        <v>0</v>
      </c>
      <c r="E5" s="93">
        <f>+E6</f>
        <v>3127773051000</v>
      </c>
    </row>
    <row r="6" spans="2:5" ht="15">
      <c r="B6" s="92" t="s">
        <v>5</v>
      </c>
      <c r="C6" s="93">
        <f>+C7+C122</f>
        <v>3127773051000</v>
      </c>
      <c r="D6" s="93">
        <f>+D7+D122</f>
        <v>0</v>
      </c>
      <c r="E6" s="93">
        <f>+E7+E122</f>
        <v>3127773051000</v>
      </c>
    </row>
    <row r="7" spans="2:5" s="91" customFormat="1" ht="15">
      <c r="B7" s="92" t="s">
        <v>10</v>
      </c>
      <c r="C7" s="93">
        <f>SUM(C8:C121)</f>
        <v>23016670000</v>
      </c>
      <c r="D7" s="93">
        <f>SUM(D8:D121)</f>
        <v>0</v>
      </c>
      <c r="E7" s="93">
        <f>SUM(E8:E121)</f>
        <v>23016670000</v>
      </c>
    </row>
    <row r="8" spans="2:5" ht="15">
      <c r="B8" s="94" t="s">
        <v>11</v>
      </c>
      <c r="C8" s="95">
        <v>2617517000</v>
      </c>
      <c r="D8" s="15"/>
      <c r="E8" s="96">
        <f>+C8+D8</f>
        <v>2617517000</v>
      </c>
    </row>
    <row r="9" spans="2:5" ht="15">
      <c r="B9" s="94" t="s">
        <v>12</v>
      </c>
      <c r="C9" s="95">
        <v>1485000000</v>
      </c>
      <c r="D9" s="15"/>
      <c r="E9" s="96">
        <f aca="true" t="shared" si="0" ref="E9:E75">+C9+D9</f>
        <v>1485000000</v>
      </c>
    </row>
    <row r="10" spans="2:5" ht="15">
      <c r="B10" s="94" t="s">
        <v>13</v>
      </c>
      <c r="C10" s="95">
        <v>1266000</v>
      </c>
      <c r="D10" s="15"/>
      <c r="E10" s="96">
        <f t="shared" si="0"/>
        <v>1266000</v>
      </c>
    </row>
    <row r="11" spans="2:5" ht="15">
      <c r="B11" s="94" t="s">
        <v>14</v>
      </c>
      <c r="C11" s="95">
        <v>10055000</v>
      </c>
      <c r="D11" s="15"/>
      <c r="E11" s="96">
        <f t="shared" si="0"/>
        <v>10055000</v>
      </c>
    </row>
    <row r="12" spans="2:5" ht="15">
      <c r="B12" s="94" t="s">
        <v>15</v>
      </c>
      <c r="C12" s="95">
        <v>26877900</v>
      </c>
      <c r="D12" s="15">
        <v>0</v>
      </c>
      <c r="E12" s="96">
        <f t="shared" si="0"/>
        <v>26877900</v>
      </c>
    </row>
    <row r="13" spans="2:5" ht="15">
      <c r="B13" s="94" t="s">
        <v>16</v>
      </c>
      <c r="C13" s="95">
        <v>1000000</v>
      </c>
      <c r="D13" s="15"/>
      <c r="E13" s="96">
        <f t="shared" si="0"/>
        <v>1000000</v>
      </c>
    </row>
    <row r="14" spans="2:5" ht="15">
      <c r="B14" s="94" t="s">
        <v>17</v>
      </c>
      <c r="C14" s="95">
        <v>93503600</v>
      </c>
      <c r="D14" s="15">
        <v>0</v>
      </c>
      <c r="E14" s="96">
        <f t="shared" si="0"/>
        <v>93503600</v>
      </c>
    </row>
    <row r="15" spans="2:5" ht="15">
      <c r="B15" s="94" t="s">
        <v>18</v>
      </c>
      <c r="C15" s="95">
        <v>44026000</v>
      </c>
      <c r="D15" s="15"/>
      <c r="E15" s="96">
        <f t="shared" si="0"/>
        <v>44026000</v>
      </c>
    </row>
    <row r="16" spans="2:5" ht="15">
      <c r="B16" s="94" t="s">
        <v>19</v>
      </c>
      <c r="C16" s="95">
        <v>103500</v>
      </c>
      <c r="D16" s="15">
        <v>0</v>
      </c>
      <c r="E16" s="96">
        <f t="shared" si="0"/>
        <v>103500</v>
      </c>
    </row>
    <row r="17" spans="2:5" ht="15">
      <c r="B17" s="94" t="s">
        <v>20</v>
      </c>
      <c r="C17" s="95">
        <v>114000</v>
      </c>
      <c r="D17" s="15"/>
      <c r="E17" s="96">
        <f t="shared" si="0"/>
        <v>114000</v>
      </c>
    </row>
    <row r="18" spans="2:5" ht="15">
      <c r="B18" s="94" t="s">
        <v>21</v>
      </c>
      <c r="C18" s="95">
        <v>479000</v>
      </c>
      <c r="D18" s="15"/>
      <c r="E18" s="96">
        <f t="shared" si="0"/>
        <v>479000</v>
      </c>
    </row>
    <row r="19" spans="2:5" ht="15">
      <c r="B19" s="94" t="s">
        <v>22</v>
      </c>
      <c r="C19" s="95">
        <v>81000</v>
      </c>
      <c r="D19" s="15"/>
      <c r="E19" s="96">
        <f t="shared" si="0"/>
        <v>81000</v>
      </c>
    </row>
    <row r="20" spans="2:5" ht="15">
      <c r="B20" s="94" t="s">
        <v>23</v>
      </c>
      <c r="C20" s="95">
        <v>785000</v>
      </c>
      <c r="D20" s="15"/>
      <c r="E20" s="96">
        <f t="shared" si="0"/>
        <v>785000</v>
      </c>
    </row>
    <row r="21" spans="2:5" ht="15">
      <c r="B21" s="94" t="s">
        <v>24</v>
      </c>
      <c r="C21" s="95">
        <v>396000</v>
      </c>
      <c r="D21" s="15"/>
      <c r="E21" s="96">
        <f t="shared" si="0"/>
        <v>396000</v>
      </c>
    </row>
    <row r="22" spans="2:5" ht="15">
      <c r="B22" s="94" t="s">
        <v>25</v>
      </c>
      <c r="C22" s="95">
        <v>1627000</v>
      </c>
      <c r="D22" s="15"/>
      <c r="E22" s="96">
        <f t="shared" si="0"/>
        <v>1627000</v>
      </c>
    </row>
    <row r="23" spans="2:5" ht="15">
      <c r="B23" s="94" t="s">
        <v>26</v>
      </c>
      <c r="C23" s="95">
        <v>864000</v>
      </c>
      <c r="D23" s="15"/>
      <c r="E23" s="96">
        <f t="shared" si="0"/>
        <v>864000</v>
      </c>
    </row>
    <row r="24" spans="2:5" ht="15">
      <c r="B24" s="94" t="s">
        <v>27</v>
      </c>
      <c r="C24" s="95">
        <v>630000</v>
      </c>
      <c r="D24" s="15"/>
      <c r="E24" s="96">
        <f t="shared" si="0"/>
        <v>630000</v>
      </c>
    </row>
    <row r="25" spans="2:5" ht="15">
      <c r="B25" s="94" t="s">
        <v>28</v>
      </c>
      <c r="C25" s="95">
        <v>247000</v>
      </c>
      <c r="D25" s="15"/>
      <c r="E25" s="96">
        <f t="shared" si="0"/>
        <v>247000</v>
      </c>
    </row>
    <row r="26" spans="2:5" ht="15">
      <c r="B26" s="97" t="s">
        <v>162</v>
      </c>
      <c r="C26" s="95">
        <v>5000000</v>
      </c>
      <c r="D26" s="15"/>
      <c r="E26" s="96">
        <f t="shared" si="0"/>
        <v>5000000</v>
      </c>
    </row>
    <row r="27" spans="2:5" ht="15">
      <c r="B27" s="94" t="s">
        <v>29</v>
      </c>
      <c r="C27" s="95">
        <v>8184000</v>
      </c>
      <c r="D27" s="15"/>
      <c r="E27" s="96">
        <f t="shared" si="0"/>
        <v>8184000</v>
      </c>
    </row>
    <row r="28" spans="2:5" ht="15">
      <c r="B28" s="94" t="s">
        <v>30</v>
      </c>
      <c r="C28" s="95">
        <v>4224000</v>
      </c>
      <c r="D28" s="15"/>
      <c r="E28" s="96">
        <f t="shared" si="0"/>
        <v>4224000</v>
      </c>
    </row>
    <row r="29" spans="2:5" ht="15">
      <c r="B29" s="94" t="s">
        <v>31</v>
      </c>
      <c r="C29" s="95">
        <v>10230000</v>
      </c>
      <c r="D29" s="15"/>
      <c r="E29" s="96">
        <f t="shared" si="0"/>
        <v>10230000</v>
      </c>
    </row>
    <row r="30" spans="2:5" ht="15">
      <c r="B30" s="97" t="s">
        <v>155</v>
      </c>
      <c r="C30" s="95">
        <v>45780000</v>
      </c>
      <c r="D30" s="15"/>
      <c r="E30" s="96">
        <f t="shared" si="0"/>
        <v>45780000</v>
      </c>
    </row>
    <row r="31" spans="2:5" ht="15">
      <c r="B31" s="97" t="s">
        <v>156</v>
      </c>
      <c r="C31" s="95">
        <v>47040000</v>
      </c>
      <c r="D31" s="15"/>
      <c r="E31" s="96">
        <f t="shared" si="0"/>
        <v>47040000</v>
      </c>
    </row>
    <row r="32" spans="2:5" ht="15">
      <c r="B32" s="94" t="s">
        <v>34</v>
      </c>
      <c r="C32" s="95">
        <v>4058000</v>
      </c>
      <c r="D32" s="15"/>
      <c r="E32" s="96">
        <f t="shared" si="0"/>
        <v>4058000</v>
      </c>
    </row>
    <row r="33" spans="2:5" ht="15">
      <c r="B33" s="94" t="s">
        <v>35</v>
      </c>
      <c r="C33" s="95">
        <v>13764000</v>
      </c>
      <c r="D33" s="15"/>
      <c r="E33" s="96">
        <f t="shared" si="0"/>
        <v>13764000</v>
      </c>
    </row>
    <row r="34" spans="2:5" ht="15">
      <c r="B34" s="94" t="s">
        <v>36</v>
      </c>
      <c r="C34" s="95">
        <v>8960000</v>
      </c>
      <c r="D34" s="15"/>
      <c r="E34" s="96">
        <f t="shared" si="0"/>
        <v>8960000</v>
      </c>
    </row>
    <row r="35" spans="2:5" ht="15">
      <c r="B35" s="94" t="s">
        <v>37</v>
      </c>
      <c r="C35" s="95">
        <v>577236</v>
      </c>
      <c r="D35" s="15">
        <v>0</v>
      </c>
      <c r="E35" s="96">
        <f t="shared" si="0"/>
        <v>577236</v>
      </c>
    </row>
    <row r="36" spans="2:5" ht="15">
      <c r="B36" s="94" t="s">
        <v>38</v>
      </c>
      <c r="C36" s="95">
        <v>83482030</v>
      </c>
      <c r="D36" s="15">
        <v>0</v>
      </c>
      <c r="E36" s="96">
        <f t="shared" si="0"/>
        <v>83482030</v>
      </c>
    </row>
    <row r="37" spans="2:5" ht="15">
      <c r="B37" s="94" t="s">
        <v>39</v>
      </c>
      <c r="C37" s="95">
        <v>27643896</v>
      </c>
      <c r="D37" s="15">
        <v>0</v>
      </c>
      <c r="E37" s="96">
        <f t="shared" si="0"/>
        <v>27643896</v>
      </c>
    </row>
    <row r="38" spans="2:5" ht="15">
      <c r="B38" s="94" t="s">
        <v>40</v>
      </c>
      <c r="C38" s="95">
        <v>5639000</v>
      </c>
      <c r="D38" s="15">
        <v>0</v>
      </c>
      <c r="E38" s="96">
        <f t="shared" si="0"/>
        <v>5639000</v>
      </c>
    </row>
    <row r="39" spans="2:5" ht="15">
      <c r="B39" s="94" t="s">
        <v>41</v>
      </c>
      <c r="C39" s="95">
        <v>1933750</v>
      </c>
      <c r="D39" s="15">
        <v>0</v>
      </c>
      <c r="E39" s="96">
        <f t="shared" si="0"/>
        <v>1933750</v>
      </c>
    </row>
    <row r="40" spans="2:5" ht="15">
      <c r="B40" s="94" t="s">
        <v>42</v>
      </c>
      <c r="C40" s="95">
        <v>0</v>
      </c>
      <c r="D40" s="15">
        <v>0</v>
      </c>
      <c r="E40" s="96">
        <f t="shared" si="0"/>
        <v>0</v>
      </c>
    </row>
    <row r="41" spans="2:5" ht="15">
      <c r="B41" s="94" t="s">
        <v>43</v>
      </c>
      <c r="C41" s="95">
        <v>6533150</v>
      </c>
      <c r="D41" s="15">
        <v>0</v>
      </c>
      <c r="E41" s="96">
        <f t="shared" si="0"/>
        <v>6533150</v>
      </c>
    </row>
    <row r="42" spans="2:5" ht="15">
      <c r="B42" s="94" t="s">
        <v>44</v>
      </c>
      <c r="C42" s="95">
        <v>3776085</v>
      </c>
      <c r="D42" s="15">
        <v>0</v>
      </c>
      <c r="E42" s="96">
        <f t="shared" si="0"/>
        <v>3776085</v>
      </c>
    </row>
    <row r="43" spans="2:5" ht="15">
      <c r="B43" s="94" t="s">
        <v>45</v>
      </c>
      <c r="C43" s="95">
        <v>2989984</v>
      </c>
      <c r="D43" s="15">
        <v>0</v>
      </c>
      <c r="E43" s="96">
        <f t="shared" si="0"/>
        <v>2989984</v>
      </c>
    </row>
    <row r="44" spans="2:5" ht="15">
      <c r="B44" s="94" t="s">
        <v>46</v>
      </c>
      <c r="C44" s="95">
        <v>4686395</v>
      </c>
      <c r="D44" s="15">
        <v>0</v>
      </c>
      <c r="E44" s="96">
        <f t="shared" si="0"/>
        <v>4686395</v>
      </c>
    </row>
    <row r="45" spans="2:5" ht="15">
      <c r="B45" s="94" t="s">
        <v>47</v>
      </c>
      <c r="C45" s="95">
        <v>5819474</v>
      </c>
      <c r="D45" s="15">
        <v>0</v>
      </c>
      <c r="E45" s="96">
        <f t="shared" si="0"/>
        <v>5819474</v>
      </c>
    </row>
    <row r="46" spans="2:5" ht="15">
      <c r="B46" s="94" t="s">
        <v>48</v>
      </c>
      <c r="C46" s="95">
        <v>2875000</v>
      </c>
      <c r="D46" s="15"/>
      <c r="E46" s="96">
        <f t="shared" si="0"/>
        <v>2875000</v>
      </c>
    </row>
    <row r="47" spans="2:5" ht="15">
      <c r="B47" s="94" t="s">
        <v>49</v>
      </c>
      <c r="C47" s="95">
        <v>0</v>
      </c>
      <c r="D47" s="15">
        <v>0</v>
      </c>
      <c r="E47" s="96">
        <f t="shared" si="0"/>
        <v>0</v>
      </c>
    </row>
    <row r="48" spans="2:5" ht="15">
      <c r="B48" s="94" t="s">
        <v>50</v>
      </c>
      <c r="C48" s="95">
        <v>120804052</v>
      </c>
      <c r="D48" s="15">
        <v>0</v>
      </c>
      <c r="E48" s="96">
        <f t="shared" si="0"/>
        <v>120804052</v>
      </c>
    </row>
    <row r="49" spans="2:5" ht="15">
      <c r="B49" s="94" t="s">
        <v>51</v>
      </c>
      <c r="C49" s="95">
        <v>15630000</v>
      </c>
      <c r="D49" s="15"/>
      <c r="E49" s="96">
        <f t="shared" si="0"/>
        <v>15630000</v>
      </c>
    </row>
    <row r="50" spans="2:5" ht="15">
      <c r="B50" s="94" t="s">
        <v>52</v>
      </c>
      <c r="C50" s="95">
        <v>38000</v>
      </c>
      <c r="D50" s="15"/>
      <c r="E50" s="96">
        <f t="shared" si="0"/>
        <v>38000</v>
      </c>
    </row>
    <row r="51" spans="2:5" ht="15">
      <c r="B51" s="94" t="s">
        <v>53</v>
      </c>
      <c r="C51" s="95">
        <v>6417200</v>
      </c>
      <c r="D51" s="15">
        <v>0</v>
      </c>
      <c r="E51" s="96">
        <f t="shared" si="0"/>
        <v>6417200</v>
      </c>
    </row>
    <row r="52" spans="2:5" ht="15">
      <c r="B52" s="94" t="s">
        <v>54</v>
      </c>
      <c r="C52" s="95">
        <v>420900</v>
      </c>
      <c r="D52" s="15">
        <v>0</v>
      </c>
      <c r="E52" s="96">
        <f t="shared" si="0"/>
        <v>420900</v>
      </c>
    </row>
    <row r="53" spans="2:5" ht="15">
      <c r="B53" s="94" t="s">
        <v>55</v>
      </c>
      <c r="C53" s="95">
        <v>180250</v>
      </c>
      <c r="D53" s="15">
        <v>0</v>
      </c>
      <c r="E53" s="96">
        <f t="shared" si="0"/>
        <v>180250</v>
      </c>
    </row>
    <row r="54" spans="2:5" ht="15">
      <c r="B54" s="94" t="s">
        <v>56</v>
      </c>
      <c r="C54" s="95">
        <v>1019000</v>
      </c>
      <c r="D54" s="15"/>
      <c r="E54" s="96">
        <f t="shared" si="0"/>
        <v>1019000</v>
      </c>
    </row>
    <row r="55" spans="2:5" ht="15">
      <c r="B55" s="94" t="s">
        <v>57</v>
      </c>
      <c r="C55" s="95">
        <v>2066000</v>
      </c>
      <c r="D55" s="15"/>
      <c r="E55" s="96">
        <f t="shared" si="0"/>
        <v>2066000</v>
      </c>
    </row>
    <row r="56" spans="2:5" ht="15">
      <c r="B56" s="94" t="s">
        <v>58</v>
      </c>
      <c r="C56" s="95">
        <v>15484000</v>
      </c>
      <c r="D56" s="15">
        <v>0</v>
      </c>
      <c r="E56" s="96">
        <f t="shared" si="0"/>
        <v>15484000</v>
      </c>
    </row>
    <row r="57" spans="2:5" ht="15">
      <c r="B57" s="94" t="s">
        <v>59</v>
      </c>
      <c r="C57" s="95">
        <v>446500</v>
      </c>
      <c r="D57" s="15">
        <v>0</v>
      </c>
      <c r="E57" s="96">
        <f t="shared" si="0"/>
        <v>446500</v>
      </c>
    </row>
    <row r="58" spans="2:5" ht="15">
      <c r="B58" s="94" t="s">
        <v>60</v>
      </c>
      <c r="C58" s="95">
        <v>330208000</v>
      </c>
      <c r="D58" s="15"/>
      <c r="E58" s="96">
        <f t="shared" si="0"/>
        <v>330208000</v>
      </c>
    </row>
    <row r="59" spans="2:5" ht="15">
      <c r="B59" s="97" t="s">
        <v>161</v>
      </c>
      <c r="C59" s="95">
        <v>45000000</v>
      </c>
      <c r="D59" s="15"/>
      <c r="E59" s="96">
        <f t="shared" si="0"/>
        <v>45000000</v>
      </c>
    </row>
    <row r="60" spans="2:5" ht="15">
      <c r="B60" s="94" t="s">
        <v>61</v>
      </c>
      <c r="C60" s="95">
        <v>3379600</v>
      </c>
      <c r="D60" s="15">
        <v>0</v>
      </c>
      <c r="E60" s="96">
        <f t="shared" si="0"/>
        <v>3379600</v>
      </c>
    </row>
    <row r="61" spans="2:5" ht="15">
      <c r="B61" s="94" t="s">
        <v>62</v>
      </c>
      <c r="C61" s="95">
        <v>4284800</v>
      </c>
      <c r="D61" s="15">
        <v>0</v>
      </c>
      <c r="E61" s="96">
        <f t="shared" si="0"/>
        <v>4284800</v>
      </c>
    </row>
    <row r="62" spans="2:5" ht="15">
      <c r="B62" s="94" t="s">
        <v>63</v>
      </c>
      <c r="C62" s="95">
        <v>18348200</v>
      </c>
      <c r="D62" s="15">
        <v>0</v>
      </c>
      <c r="E62" s="96">
        <f t="shared" si="0"/>
        <v>18348200</v>
      </c>
    </row>
    <row r="63" spans="2:5" ht="15">
      <c r="B63" s="97" t="s">
        <v>160</v>
      </c>
      <c r="C63" s="95">
        <v>265700000</v>
      </c>
      <c r="D63" s="15"/>
      <c r="E63" s="96">
        <f t="shared" si="0"/>
        <v>265700000</v>
      </c>
    </row>
    <row r="64" spans="2:5" ht="15">
      <c r="B64" s="94" t="s">
        <v>64</v>
      </c>
      <c r="C64" s="95">
        <v>4843948</v>
      </c>
      <c r="D64" s="15">
        <v>0</v>
      </c>
      <c r="E64" s="96">
        <f t="shared" si="0"/>
        <v>4843948</v>
      </c>
    </row>
    <row r="65" spans="2:5" ht="15">
      <c r="B65" s="94" t="s">
        <v>65</v>
      </c>
      <c r="C65" s="95">
        <v>243991000</v>
      </c>
      <c r="D65" s="15">
        <v>0</v>
      </c>
      <c r="E65" s="96">
        <f t="shared" si="0"/>
        <v>243991000</v>
      </c>
    </row>
    <row r="66" spans="2:5" ht="15">
      <c r="B66" s="94" t="s">
        <v>66</v>
      </c>
      <c r="C66" s="95">
        <v>5000800</v>
      </c>
      <c r="D66" s="15">
        <v>0</v>
      </c>
      <c r="E66" s="96">
        <f t="shared" si="0"/>
        <v>5000800</v>
      </c>
    </row>
    <row r="67" spans="2:5" ht="15">
      <c r="B67" s="94" t="s">
        <v>67</v>
      </c>
      <c r="C67" s="95">
        <v>1046000</v>
      </c>
      <c r="D67" s="15">
        <v>0</v>
      </c>
      <c r="E67" s="96">
        <f t="shared" si="0"/>
        <v>1046000</v>
      </c>
    </row>
    <row r="68" spans="2:5" ht="15">
      <c r="B68" s="94" t="s">
        <v>68</v>
      </c>
      <c r="C68" s="95">
        <v>71500</v>
      </c>
      <c r="D68" s="15">
        <v>0</v>
      </c>
      <c r="E68" s="96">
        <f t="shared" si="0"/>
        <v>71500</v>
      </c>
    </row>
    <row r="69" spans="2:5" ht="15">
      <c r="B69" s="94" t="s">
        <v>69</v>
      </c>
      <c r="C69" s="95">
        <v>245200</v>
      </c>
      <c r="D69" s="15">
        <v>0</v>
      </c>
      <c r="E69" s="96">
        <f t="shared" si="0"/>
        <v>245200</v>
      </c>
    </row>
    <row r="70" spans="2:5" ht="15">
      <c r="B70" s="94" t="s">
        <v>70</v>
      </c>
      <c r="C70" s="95">
        <v>9836050</v>
      </c>
      <c r="D70" s="15">
        <v>0</v>
      </c>
      <c r="E70" s="96">
        <f t="shared" si="0"/>
        <v>9836050</v>
      </c>
    </row>
    <row r="71" spans="2:5" ht="15">
      <c r="B71" s="94" t="s">
        <v>71</v>
      </c>
      <c r="C71" s="95">
        <v>1368000</v>
      </c>
      <c r="D71" s="15"/>
      <c r="E71" s="96">
        <f t="shared" si="0"/>
        <v>1368000</v>
      </c>
    </row>
    <row r="72" spans="2:5" ht="15">
      <c r="B72" s="94" t="s">
        <v>72</v>
      </c>
      <c r="C72" s="95">
        <v>702600</v>
      </c>
      <c r="D72" s="15">
        <v>0</v>
      </c>
      <c r="E72" s="96">
        <f t="shared" si="0"/>
        <v>702600</v>
      </c>
    </row>
    <row r="73" spans="2:5" ht="15">
      <c r="B73" s="94" t="s">
        <v>73</v>
      </c>
      <c r="C73" s="95">
        <v>45800</v>
      </c>
      <c r="D73" s="15">
        <v>0</v>
      </c>
      <c r="E73" s="96">
        <f t="shared" si="0"/>
        <v>45800</v>
      </c>
    </row>
    <row r="74" spans="2:5" ht="15">
      <c r="B74" s="94" t="s">
        <v>74</v>
      </c>
      <c r="C74" s="95">
        <v>1715000</v>
      </c>
      <c r="D74" s="15">
        <v>0</v>
      </c>
      <c r="E74" s="96">
        <f t="shared" si="0"/>
        <v>1715000</v>
      </c>
    </row>
    <row r="75" spans="2:5" ht="15">
      <c r="B75" s="94" t="s">
        <v>75</v>
      </c>
      <c r="C75" s="95">
        <v>1629700</v>
      </c>
      <c r="D75" s="15">
        <v>0</v>
      </c>
      <c r="E75" s="96">
        <f t="shared" si="0"/>
        <v>1629700</v>
      </c>
    </row>
    <row r="76" spans="2:5" ht="15">
      <c r="B76" s="94" t="s">
        <v>76</v>
      </c>
      <c r="C76" s="95">
        <v>400000</v>
      </c>
      <c r="D76" s="15">
        <v>0</v>
      </c>
      <c r="E76" s="96">
        <f aca="true" t="shared" si="1" ref="E76:E139">+C76+D76</f>
        <v>400000</v>
      </c>
    </row>
    <row r="77" spans="2:5" ht="15">
      <c r="B77" s="94" t="s">
        <v>77</v>
      </c>
      <c r="C77" s="95">
        <v>0</v>
      </c>
      <c r="D77" s="15">
        <v>0</v>
      </c>
      <c r="E77" s="96">
        <f t="shared" si="1"/>
        <v>0</v>
      </c>
    </row>
    <row r="78" spans="2:5" ht="15">
      <c r="B78" s="94" t="s">
        <v>78</v>
      </c>
      <c r="C78" s="95">
        <v>15000</v>
      </c>
      <c r="D78" s="15">
        <v>0</v>
      </c>
      <c r="E78" s="96">
        <f t="shared" si="1"/>
        <v>15000</v>
      </c>
    </row>
    <row r="79" spans="2:5" ht="15">
      <c r="B79" s="94" t="s">
        <v>79</v>
      </c>
      <c r="C79" s="95">
        <v>1550000</v>
      </c>
      <c r="D79" s="15">
        <v>0</v>
      </c>
      <c r="E79" s="96">
        <f t="shared" si="1"/>
        <v>1550000</v>
      </c>
    </row>
    <row r="80" spans="2:5" ht="15">
      <c r="B80" s="94" t="s">
        <v>80</v>
      </c>
      <c r="C80" s="95">
        <v>408085000</v>
      </c>
      <c r="D80" s="15">
        <v>0</v>
      </c>
      <c r="E80" s="96">
        <f t="shared" si="1"/>
        <v>408085000</v>
      </c>
    </row>
    <row r="81" spans="2:5" ht="15">
      <c r="B81" s="94" t="s">
        <v>81</v>
      </c>
      <c r="C81" s="95">
        <v>12407900</v>
      </c>
      <c r="D81" s="15">
        <v>0</v>
      </c>
      <c r="E81" s="96">
        <f t="shared" si="1"/>
        <v>12407900</v>
      </c>
    </row>
    <row r="82" spans="2:5" ht="15">
      <c r="B82" s="94" t="s">
        <v>82</v>
      </c>
      <c r="C82" s="95">
        <v>3000000</v>
      </c>
      <c r="D82" s="15"/>
      <c r="E82" s="96">
        <f t="shared" si="1"/>
        <v>3000000</v>
      </c>
    </row>
    <row r="83" spans="2:5" ht="15">
      <c r="B83" s="94" t="s">
        <v>83</v>
      </c>
      <c r="C83" s="95">
        <v>3000000</v>
      </c>
      <c r="D83" s="15"/>
      <c r="E83" s="96">
        <f t="shared" si="1"/>
        <v>3000000</v>
      </c>
    </row>
    <row r="84" spans="2:5" ht="15">
      <c r="B84" s="94" t="s">
        <v>84</v>
      </c>
      <c r="C84" s="95">
        <v>100524000</v>
      </c>
      <c r="D84" s="15"/>
      <c r="E84" s="96">
        <f t="shared" si="1"/>
        <v>100524000</v>
      </c>
    </row>
    <row r="85" spans="2:5" ht="15">
      <c r="B85" s="94" t="s">
        <v>85</v>
      </c>
      <c r="C85" s="95">
        <v>383359000</v>
      </c>
      <c r="D85" s="15"/>
      <c r="E85" s="96">
        <f t="shared" si="1"/>
        <v>383359000</v>
      </c>
    </row>
    <row r="86" spans="2:5" ht="15">
      <c r="B86" s="94" t="s">
        <v>86</v>
      </c>
      <c r="C86" s="95">
        <v>700000</v>
      </c>
      <c r="D86" s="15"/>
      <c r="E86" s="96">
        <f t="shared" si="1"/>
        <v>700000</v>
      </c>
    </row>
    <row r="87" spans="2:5" ht="15">
      <c r="B87" s="94" t="s">
        <v>87</v>
      </c>
      <c r="C87" s="95">
        <v>2214000</v>
      </c>
      <c r="D87" s="15"/>
      <c r="E87" s="96">
        <f t="shared" si="1"/>
        <v>2214000</v>
      </c>
    </row>
    <row r="88" spans="2:5" ht="15">
      <c r="B88" s="94" t="s">
        <v>88</v>
      </c>
      <c r="C88" s="95">
        <v>400000</v>
      </c>
      <c r="D88" s="15"/>
      <c r="E88" s="96">
        <f t="shared" si="1"/>
        <v>400000</v>
      </c>
    </row>
    <row r="89" spans="2:5" ht="15">
      <c r="B89" s="94" t="s">
        <v>89</v>
      </c>
      <c r="C89" s="95">
        <v>3600000</v>
      </c>
      <c r="D89" s="15"/>
      <c r="E89" s="96">
        <f t="shared" si="1"/>
        <v>3600000</v>
      </c>
    </row>
    <row r="90" spans="2:5" ht="15">
      <c r="B90" s="94" t="s">
        <v>90</v>
      </c>
      <c r="C90" s="95">
        <v>360005000</v>
      </c>
      <c r="D90" s="15"/>
      <c r="E90" s="96">
        <f t="shared" si="1"/>
        <v>360005000</v>
      </c>
    </row>
    <row r="91" spans="2:5" ht="15">
      <c r="B91" s="94" t="s">
        <v>91</v>
      </c>
      <c r="C91" s="95">
        <v>16279200</v>
      </c>
      <c r="D91" s="15"/>
      <c r="E91" s="96">
        <f t="shared" si="1"/>
        <v>16279200</v>
      </c>
    </row>
    <row r="92" spans="2:5" ht="15">
      <c r="B92" s="94" t="s">
        <v>92</v>
      </c>
      <c r="C92" s="95">
        <v>38047000</v>
      </c>
      <c r="D92" s="15">
        <v>0</v>
      </c>
      <c r="E92" s="96">
        <f t="shared" si="1"/>
        <v>38047000</v>
      </c>
    </row>
    <row r="93" spans="2:5" ht="15">
      <c r="B93" s="94" t="s">
        <v>93</v>
      </c>
      <c r="C93" s="95">
        <v>1432435528</v>
      </c>
      <c r="D93" s="15"/>
      <c r="E93" s="96">
        <f t="shared" si="1"/>
        <v>1432435528</v>
      </c>
    </row>
    <row r="94" spans="2:5" ht="15">
      <c r="B94" s="94" t="s">
        <v>94</v>
      </c>
      <c r="C94" s="95">
        <v>1550714852</v>
      </c>
      <c r="D94" s="15"/>
      <c r="E94" s="96">
        <f t="shared" si="1"/>
        <v>1550714852</v>
      </c>
    </row>
    <row r="95" spans="2:5" ht="15">
      <c r="B95" s="94" t="s">
        <v>95</v>
      </c>
      <c r="C95" s="95">
        <v>11037000</v>
      </c>
      <c r="D95" s="15"/>
      <c r="E95" s="96">
        <f t="shared" si="1"/>
        <v>11037000</v>
      </c>
    </row>
    <row r="96" spans="2:5" ht="15">
      <c r="B96" s="94" t="s">
        <v>96</v>
      </c>
      <c r="C96" s="95">
        <v>160000000</v>
      </c>
      <c r="D96" s="15">
        <v>20000000</v>
      </c>
      <c r="E96" s="96">
        <f t="shared" si="1"/>
        <v>180000000</v>
      </c>
    </row>
    <row r="97" spans="2:5" ht="15">
      <c r="B97" s="94" t="s">
        <v>97</v>
      </c>
      <c r="C97" s="95">
        <v>26531000</v>
      </c>
      <c r="D97" s="15"/>
      <c r="E97" s="96">
        <f t="shared" si="1"/>
        <v>26531000</v>
      </c>
    </row>
    <row r="98" spans="2:5" ht="15">
      <c r="B98" s="94" t="s">
        <v>98</v>
      </c>
      <c r="C98" s="95">
        <v>20000000</v>
      </c>
      <c r="D98" s="15"/>
      <c r="E98" s="96">
        <f t="shared" si="1"/>
        <v>20000000</v>
      </c>
    </row>
    <row r="99" spans="2:5" ht="15">
      <c r="B99" s="94" t="s">
        <v>99</v>
      </c>
      <c r="C99" s="95">
        <v>97953000</v>
      </c>
      <c r="D99" s="15"/>
      <c r="E99" s="96">
        <f t="shared" si="1"/>
        <v>97953000</v>
      </c>
    </row>
    <row r="100" spans="2:5" ht="15">
      <c r="B100" s="94" t="s">
        <v>100</v>
      </c>
      <c r="C100" s="95">
        <v>360000000</v>
      </c>
      <c r="D100" s="15"/>
      <c r="E100" s="96">
        <f t="shared" si="1"/>
        <v>360000000</v>
      </c>
    </row>
    <row r="101" spans="2:5" ht="15">
      <c r="B101" s="94" t="s">
        <v>101</v>
      </c>
      <c r="C101" s="95">
        <v>93800000</v>
      </c>
      <c r="D101" s="15"/>
      <c r="E101" s="96">
        <f t="shared" si="1"/>
        <v>93800000</v>
      </c>
    </row>
    <row r="102" spans="2:5" ht="15">
      <c r="B102" s="94" t="s">
        <v>102</v>
      </c>
      <c r="C102" s="95">
        <v>378550000</v>
      </c>
      <c r="D102" s="15"/>
      <c r="E102" s="96">
        <f t="shared" si="1"/>
        <v>378550000</v>
      </c>
    </row>
    <row r="103" spans="2:5" ht="15">
      <c r="B103" s="94" t="s">
        <v>103</v>
      </c>
      <c r="C103" s="95">
        <v>2500000</v>
      </c>
      <c r="D103" s="15"/>
      <c r="E103" s="96">
        <f t="shared" si="1"/>
        <v>2500000</v>
      </c>
    </row>
    <row r="104" spans="2:5" ht="15">
      <c r="B104" s="94" t="s">
        <v>104</v>
      </c>
      <c r="C104" s="95">
        <v>5760000</v>
      </c>
      <c r="D104" s="15"/>
      <c r="E104" s="96">
        <f t="shared" si="1"/>
        <v>5760000</v>
      </c>
    </row>
    <row r="105" spans="2:5" ht="15">
      <c r="B105" s="94" t="s">
        <v>105</v>
      </c>
      <c r="C105" s="95">
        <v>3037371329</v>
      </c>
      <c r="D105" s="15"/>
      <c r="E105" s="96">
        <f t="shared" si="1"/>
        <v>3037371329</v>
      </c>
    </row>
    <row r="106" spans="2:5" ht="15">
      <c r="B106" s="94" t="s">
        <v>106</v>
      </c>
      <c r="C106" s="95">
        <v>2569211091</v>
      </c>
      <c r="D106" s="15"/>
      <c r="E106" s="96">
        <f t="shared" si="1"/>
        <v>2569211091</v>
      </c>
    </row>
    <row r="107" spans="2:5" ht="15">
      <c r="B107" s="94" t="s">
        <v>107</v>
      </c>
      <c r="C107" s="95">
        <v>22355000</v>
      </c>
      <c r="D107" s="15"/>
      <c r="E107" s="96">
        <f t="shared" si="1"/>
        <v>22355000</v>
      </c>
    </row>
    <row r="108" spans="2:5" ht="15">
      <c r="B108" s="94" t="s">
        <v>108</v>
      </c>
      <c r="C108" s="95">
        <v>14678000</v>
      </c>
      <c r="D108" s="15"/>
      <c r="E108" s="96">
        <f t="shared" si="1"/>
        <v>14678000</v>
      </c>
    </row>
    <row r="109" spans="2:5" ht="15">
      <c r="B109" s="94" t="s">
        <v>109</v>
      </c>
      <c r="C109" s="95">
        <v>1771000000</v>
      </c>
      <c r="D109" s="15"/>
      <c r="E109" s="96">
        <f t="shared" si="1"/>
        <v>1771000000</v>
      </c>
    </row>
    <row r="110" spans="2:5" ht="15">
      <c r="B110" s="94" t="s">
        <v>110</v>
      </c>
      <c r="C110" s="95">
        <v>29900000</v>
      </c>
      <c r="D110" s="15"/>
      <c r="E110" s="96">
        <f t="shared" si="1"/>
        <v>29900000</v>
      </c>
    </row>
    <row r="111" spans="2:5" ht="15">
      <c r="B111" s="94" t="s">
        <v>111</v>
      </c>
      <c r="C111" s="95">
        <v>120000000</v>
      </c>
      <c r="D111" s="15"/>
      <c r="E111" s="96">
        <f t="shared" si="1"/>
        <v>120000000</v>
      </c>
    </row>
    <row r="112" spans="2:5" ht="15">
      <c r="B112" s="94" t="s">
        <v>112</v>
      </c>
      <c r="C112" s="95">
        <v>1503959000</v>
      </c>
      <c r="D112" s="15"/>
      <c r="E112" s="96">
        <f t="shared" si="1"/>
        <v>1503959000</v>
      </c>
    </row>
    <row r="113" spans="2:5" ht="15">
      <c r="B113" s="94" t="s">
        <v>113</v>
      </c>
      <c r="C113" s="95">
        <v>200000000</v>
      </c>
      <c r="D113" s="15"/>
      <c r="E113" s="96">
        <f t="shared" si="1"/>
        <v>200000000</v>
      </c>
    </row>
    <row r="114" spans="2:5" ht="15">
      <c r="B114" s="94" t="s">
        <v>114</v>
      </c>
      <c r="C114" s="95">
        <v>40654000</v>
      </c>
      <c r="D114" s="15"/>
      <c r="E114" s="96">
        <f t="shared" si="1"/>
        <v>40654000</v>
      </c>
    </row>
    <row r="115" spans="2:5" ht="15">
      <c r="B115" s="94" t="s">
        <v>115</v>
      </c>
      <c r="C115" s="95">
        <v>80000000</v>
      </c>
      <c r="D115" s="15"/>
      <c r="E115" s="96">
        <f t="shared" si="1"/>
        <v>80000000</v>
      </c>
    </row>
    <row r="116" spans="2:5" ht="15">
      <c r="B116" s="94" t="s">
        <v>116</v>
      </c>
      <c r="C116" s="95">
        <v>164691000</v>
      </c>
      <c r="D116" s="15"/>
      <c r="E116" s="96">
        <f t="shared" si="1"/>
        <v>164691000</v>
      </c>
    </row>
    <row r="117" spans="2:5" ht="15">
      <c r="B117" s="94" t="s">
        <v>117</v>
      </c>
      <c r="C117" s="95">
        <v>573729000</v>
      </c>
      <c r="D117" s="15">
        <v>-20000000</v>
      </c>
      <c r="E117" s="96">
        <f t="shared" si="1"/>
        <v>553729000</v>
      </c>
    </row>
    <row r="118" spans="2:5" ht="15">
      <c r="B118" s="94" t="s">
        <v>118</v>
      </c>
      <c r="C118" s="95">
        <v>349623000</v>
      </c>
      <c r="D118" s="15"/>
      <c r="E118" s="96">
        <f t="shared" si="1"/>
        <v>349623000</v>
      </c>
    </row>
    <row r="119" spans="2:5" ht="15">
      <c r="B119" s="94" t="s">
        <v>119</v>
      </c>
      <c r="C119" s="95">
        <v>348289000</v>
      </c>
      <c r="D119" s="15"/>
      <c r="E119" s="96">
        <f t="shared" si="1"/>
        <v>348289000</v>
      </c>
    </row>
    <row r="120" spans="2:5" ht="15">
      <c r="B120" s="94" t="s">
        <v>120</v>
      </c>
      <c r="C120" s="95">
        <v>432000000</v>
      </c>
      <c r="D120" s="15"/>
      <c r="E120" s="96">
        <f t="shared" si="1"/>
        <v>432000000</v>
      </c>
    </row>
    <row r="121" spans="2:5" ht="15">
      <c r="B121" s="94" t="s">
        <v>121</v>
      </c>
      <c r="C121" s="95">
        <v>608652000</v>
      </c>
      <c r="D121" s="15"/>
      <c r="E121" s="96">
        <f>+C121+D121</f>
        <v>608652000</v>
      </c>
    </row>
    <row r="122" spans="1:5" s="91" customFormat="1" ht="15">
      <c r="A122" s="91" t="s">
        <v>461</v>
      </c>
      <c r="B122" s="103" t="s">
        <v>122</v>
      </c>
      <c r="C122" s="98">
        <f>+C123+C125+C127+C132+C140+C145+C148+C156+C161+C165+C167+C169+C171+C173+C175+C177+C179+C184+C188+C194</f>
        <v>3104756381000</v>
      </c>
      <c r="D122" s="98">
        <f>+D123+D125+D127+D132+D140+D145+D148+D156+D161+D165+D167+D169+D171+D173+D175+D177+D179+D184+D188+D194</f>
        <v>0</v>
      </c>
      <c r="E122" s="98">
        <f>+E123+E125+E127+E132+E140+E145+E148+E156+E161+E165+E167+E169+E171+E173+E175+E177+E179+E184+E188+E194</f>
        <v>3104756381000</v>
      </c>
    </row>
    <row r="123" spans="1:5" s="91" customFormat="1" ht="15">
      <c r="A123" s="91" t="s">
        <v>461</v>
      </c>
      <c r="B123" s="105" t="s">
        <v>460</v>
      </c>
      <c r="C123" s="99">
        <f>+C124</f>
        <v>3236948000</v>
      </c>
      <c r="D123" s="99">
        <f>+D124</f>
        <v>0</v>
      </c>
      <c r="E123" s="99">
        <f>+E124</f>
        <v>3236948000</v>
      </c>
    </row>
    <row r="124" spans="1:6" ht="15">
      <c r="A124" s="102" t="s">
        <v>462</v>
      </c>
      <c r="B124" s="36" t="s">
        <v>146</v>
      </c>
      <c r="C124" s="100">
        <v>3236948000</v>
      </c>
      <c r="D124" s="100">
        <v>0</v>
      </c>
      <c r="E124" s="96">
        <f>+C124+D124</f>
        <v>3236948000</v>
      </c>
      <c r="F124" s="144"/>
    </row>
    <row r="125" spans="1:5" s="107" customFormat="1" ht="30">
      <c r="A125" s="107" t="s">
        <v>461</v>
      </c>
      <c r="B125" s="105" t="s">
        <v>463</v>
      </c>
      <c r="C125" s="106">
        <f>+C126</f>
        <v>3005682362</v>
      </c>
      <c r="D125" s="106"/>
      <c r="E125" s="106">
        <f>+E126</f>
        <v>3005682362</v>
      </c>
    </row>
    <row r="126" spans="1:6" ht="15">
      <c r="A126" s="91" t="s">
        <v>462</v>
      </c>
      <c r="B126" s="36" t="s">
        <v>144</v>
      </c>
      <c r="C126" s="100">
        <v>3005682362</v>
      </c>
      <c r="D126" s="100"/>
      <c r="E126" s="96">
        <f>+C126+D126</f>
        <v>3005682362</v>
      </c>
      <c r="F126" s="144"/>
    </row>
    <row r="127" spans="1:5" s="107" customFormat="1" ht="45">
      <c r="A127" s="107" t="s">
        <v>461</v>
      </c>
      <c r="B127" s="105" t="s">
        <v>464</v>
      </c>
      <c r="C127" s="106">
        <f>SUM(C128:C131)</f>
        <v>42238690000</v>
      </c>
      <c r="D127" s="106">
        <v>0</v>
      </c>
      <c r="E127" s="106">
        <f>SUM(E128:E131)</f>
        <v>42238690000</v>
      </c>
    </row>
    <row r="128" spans="1:6" ht="15">
      <c r="A128" s="91" t="s">
        <v>462</v>
      </c>
      <c r="B128" s="36" t="s">
        <v>125</v>
      </c>
      <c r="C128" s="100">
        <v>15496912000</v>
      </c>
      <c r="D128" s="100"/>
      <c r="E128" s="96">
        <f t="shared" si="1"/>
        <v>15496912000</v>
      </c>
      <c r="F128" s="144"/>
    </row>
    <row r="129" spans="1:6" ht="15">
      <c r="A129" s="91" t="s">
        <v>462</v>
      </c>
      <c r="B129" s="36" t="s">
        <v>130</v>
      </c>
      <c r="C129" s="100">
        <v>1316776000</v>
      </c>
      <c r="D129" s="100"/>
      <c r="E129" s="96">
        <f t="shared" si="1"/>
        <v>1316776000</v>
      </c>
      <c r="F129" s="144"/>
    </row>
    <row r="130" spans="1:6" ht="15">
      <c r="A130" s="91" t="s">
        <v>462</v>
      </c>
      <c r="B130" s="36" t="s">
        <v>135</v>
      </c>
      <c r="C130" s="100">
        <v>20721296000</v>
      </c>
      <c r="D130" s="100"/>
      <c r="E130" s="96">
        <f t="shared" si="1"/>
        <v>20721296000</v>
      </c>
      <c r="F130" s="144"/>
    </row>
    <row r="131" spans="1:6" ht="15">
      <c r="A131" s="91" t="s">
        <v>462</v>
      </c>
      <c r="B131" s="36" t="s">
        <v>144</v>
      </c>
      <c r="C131" s="100">
        <v>4703706000</v>
      </c>
      <c r="D131" s="100"/>
      <c r="E131" s="96">
        <f t="shared" si="1"/>
        <v>4703706000</v>
      </c>
      <c r="F131" s="144"/>
    </row>
    <row r="132" spans="1:5" s="107" customFormat="1" ht="30">
      <c r="A132" s="107" t="s">
        <v>461</v>
      </c>
      <c r="B132" s="105" t="s">
        <v>465</v>
      </c>
      <c r="C132" s="106">
        <f>SUM(C133:C139)</f>
        <v>485185936000</v>
      </c>
      <c r="D132" s="106">
        <v>0</v>
      </c>
      <c r="E132" s="106">
        <f>SUM(E133:E139)</f>
        <v>485185936000</v>
      </c>
    </row>
    <row r="133" spans="1:6" ht="15">
      <c r="A133" s="91" t="s">
        <v>462</v>
      </c>
      <c r="B133" s="36" t="s">
        <v>123</v>
      </c>
      <c r="C133" s="100">
        <v>334016613969</v>
      </c>
      <c r="D133" s="100"/>
      <c r="E133" s="96">
        <f t="shared" si="1"/>
        <v>334016613969</v>
      </c>
      <c r="F133" s="144"/>
    </row>
    <row r="134" spans="1:6" ht="15">
      <c r="A134" s="91" t="s">
        <v>462</v>
      </c>
      <c r="B134" s="36" t="s">
        <v>124</v>
      </c>
      <c r="C134" s="100">
        <v>2867127800</v>
      </c>
      <c r="D134" s="100"/>
      <c r="E134" s="96">
        <f t="shared" si="1"/>
        <v>2867127800</v>
      </c>
      <c r="F134" s="144"/>
    </row>
    <row r="135" spans="1:6" ht="15">
      <c r="A135" s="91" t="s">
        <v>462</v>
      </c>
      <c r="B135" s="36" t="s">
        <v>126</v>
      </c>
      <c r="C135" s="100">
        <v>136477765058</v>
      </c>
      <c r="D135" s="100"/>
      <c r="E135" s="96">
        <f t="shared" si="1"/>
        <v>136477765058</v>
      </c>
      <c r="F135" s="144"/>
    </row>
    <row r="136" spans="1:6" ht="15">
      <c r="A136" s="91" t="s">
        <v>462</v>
      </c>
      <c r="B136" s="36" t="s">
        <v>127</v>
      </c>
      <c r="C136" s="100">
        <v>200000000</v>
      </c>
      <c r="D136" s="100"/>
      <c r="E136" s="96">
        <f t="shared" si="1"/>
        <v>200000000</v>
      </c>
      <c r="F136" s="144"/>
    </row>
    <row r="137" spans="1:6" ht="15">
      <c r="A137" s="91" t="s">
        <v>462</v>
      </c>
      <c r="B137" s="36" t="s">
        <v>129</v>
      </c>
      <c r="C137" s="100">
        <v>2140786000</v>
      </c>
      <c r="D137" s="100"/>
      <c r="E137" s="96">
        <f t="shared" si="1"/>
        <v>2140786000</v>
      </c>
      <c r="F137" s="144"/>
    </row>
    <row r="138" spans="1:6" ht="15">
      <c r="A138" s="91" t="s">
        <v>462</v>
      </c>
      <c r="B138" s="36" t="s">
        <v>137</v>
      </c>
      <c r="C138" s="100">
        <v>6810069173</v>
      </c>
      <c r="D138" s="100"/>
      <c r="E138" s="96">
        <f t="shared" si="1"/>
        <v>6810069173</v>
      </c>
      <c r="F138" s="144"/>
    </row>
    <row r="139" spans="1:6" ht="15">
      <c r="A139" s="91" t="s">
        <v>462</v>
      </c>
      <c r="B139" s="36" t="s">
        <v>144</v>
      </c>
      <c r="C139" s="100">
        <v>2673574000</v>
      </c>
      <c r="D139" s="100"/>
      <c r="E139" s="96">
        <f t="shared" si="1"/>
        <v>2673574000</v>
      </c>
      <c r="F139" s="144"/>
    </row>
    <row r="140" spans="1:5" s="107" customFormat="1" ht="30">
      <c r="A140" s="107" t="s">
        <v>461</v>
      </c>
      <c r="B140" s="105" t="s">
        <v>466</v>
      </c>
      <c r="C140" s="106">
        <f>SUM(C141:C144)</f>
        <v>1982033392638</v>
      </c>
      <c r="D140" s="106"/>
      <c r="E140" s="106">
        <f>SUM(E141:E144)</f>
        <v>1982033392638</v>
      </c>
    </row>
    <row r="141" spans="1:6" ht="15">
      <c r="A141" s="91" t="s">
        <v>462</v>
      </c>
      <c r="B141" s="36" t="s">
        <v>134</v>
      </c>
      <c r="C141" s="100">
        <v>7419008000</v>
      </c>
      <c r="D141" s="100"/>
      <c r="E141" s="96">
        <f aca="true" t="shared" si="2" ref="E141:E197">+C141+D141</f>
        <v>7419008000</v>
      </c>
      <c r="F141" s="144"/>
    </row>
    <row r="142" spans="1:6" ht="15">
      <c r="A142" s="91" t="s">
        <v>462</v>
      </c>
      <c r="B142" s="36" t="s">
        <v>144</v>
      </c>
      <c r="C142" s="100">
        <v>1967195376638</v>
      </c>
      <c r="D142" s="100"/>
      <c r="E142" s="96">
        <f t="shared" si="2"/>
        <v>1967195376638</v>
      </c>
      <c r="F142" s="144"/>
    </row>
    <row r="143" spans="1:6" ht="15">
      <c r="A143" s="91" t="s">
        <v>462</v>
      </c>
      <c r="B143" s="36" t="s">
        <v>147</v>
      </c>
      <c r="C143" s="100">
        <v>0</v>
      </c>
      <c r="D143" s="100"/>
      <c r="E143" s="96">
        <f t="shared" si="2"/>
        <v>0</v>
      </c>
      <c r="F143" s="144"/>
    </row>
    <row r="144" spans="1:6" ht="15">
      <c r="A144" s="102" t="s">
        <v>462</v>
      </c>
      <c r="B144" s="36" t="s">
        <v>163</v>
      </c>
      <c r="C144" s="100">
        <v>7419008000</v>
      </c>
      <c r="D144" s="100"/>
      <c r="E144" s="96">
        <f t="shared" si="2"/>
        <v>7419008000</v>
      </c>
      <c r="F144" s="144"/>
    </row>
    <row r="145" spans="1:5" s="107" customFormat="1" ht="30">
      <c r="A145" s="107" t="s">
        <v>461</v>
      </c>
      <c r="B145" s="105" t="s">
        <v>467</v>
      </c>
      <c r="C145" s="106">
        <f>SUM(C146:C147)</f>
        <v>72129791000</v>
      </c>
      <c r="D145" s="106">
        <v>0</v>
      </c>
      <c r="E145" s="106">
        <f>SUM(E146:E147)</f>
        <v>72129791000</v>
      </c>
    </row>
    <row r="146" spans="1:6" ht="15">
      <c r="A146" s="91" t="s">
        <v>462</v>
      </c>
      <c r="B146" s="36" t="s">
        <v>139</v>
      </c>
      <c r="C146" s="100">
        <v>549000000</v>
      </c>
      <c r="D146" s="100"/>
      <c r="E146" s="96">
        <f t="shared" si="2"/>
        <v>549000000</v>
      </c>
      <c r="F146" s="144"/>
    </row>
    <row r="147" spans="1:6" ht="15">
      <c r="A147" s="91" t="s">
        <v>462</v>
      </c>
      <c r="B147" s="36" t="s">
        <v>144</v>
      </c>
      <c r="C147" s="100">
        <v>71580791000</v>
      </c>
      <c r="D147" s="100"/>
      <c r="E147" s="96">
        <f t="shared" si="2"/>
        <v>71580791000</v>
      </c>
      <c r="F147" s="144"/>
    </row>
    <row r="148" spans="1:5" s="107" customFormat="1" ht="30">
      <c r="A148" s="107" t="s">
        <v>461</v>
      </c>
      <c r="B148" s="105" t="s">
        <v>468</v>
      </c>
      <c r="C148" s="106">
        <f>SUM(C149:C155)</f>
        <v>94870560000</v>
      </c>
      <c r="D148" s="106">
        <v>0</v>
      </c>
      <c r="E148" s="106">
        <f>SUM(E149:E155)</f>
        <v>94870560000</v>
      </c>
    </row>
    <row r="149" spans="1:6" ht="15">
      <c r="A149" s="91" t="s">
        <v>462</v>
      </c>
      <c r="B149" s="36" t="s">
        <v>127</v>
      </c>
      <c r="C149" s="100">
        <v>1230000000</v>
      </c>
      <c r="D149" s="100"/>
      <c r="E149" s="96">
        <f t="shared" si="2"/>
        <v>1230000000</v>
      </c>
      <c r="F149" s="144"/>
    </row>
    <row r="150" spans="1:6" ht="15">
      <c r="A150" s="91" t="s">
        <v>462</v>
      </c>
      <c r="B150" s="36" t="s">
        <v>136</v>
      </c>
      <c r="C150" s="100">
        <v>18102727000</v>
      </c>
      <c r="D150" s="100"/>
      <c r="E150" s="96">
        <f t="shared" si="2"/>
        <v>18102727000</v>
      </c>
      <c r="F150" s="144"/>
    </row>
    <row r="151" spans="1:6" ht="15">
      <c r="A151" s="91" t="s">
        <v>462</v>
      </c>
      <c r="B151" s="36" t="s">
        <v>139</v>
      </c>
      <c r="C151" s="100">
        <v>310998000</v>
      </c>
      <c r="D151" s="100"/>
      <c r="E151" s="96">
        <f t="shared" si="2"/>
        <v>310998000</v>
      </c>
      <c r="F151" s="144"/>
    </row>
    <row r="152" spans="1:6" ht="15">
      <c r="A152" s="91" t="s">
        <v>462</v>
      </c>
      <c r="B152" s="36" t="s">
        <v>141</v>
      </c>
      <c r="C152" s="100">
        <v>40000000</v>
      </c>
      <c r="D152" s="100"/>
      <c r="E152" s="96">
        <f t="shared" si="2"/>
        <v>40000000</v>
      </c>
      <c r="F152" s="144"/>
    </row>
    <row r="153" spans="1:6" ht="15">
      <c r="A153" s="91" t="s">
        <v>462</v>
      </c>
      <c r="B153" s="36" t="s">
        <v>142</v>
      </c>
      <c r="C153" s="100">
        <v>5513625000</v>
      </c>
      <c r="D153" s="100"/>
      <c r="E153" s="96">
        <f t="shared" si="2"/>
        <v>5513625000</v>
      </c>
      <c r="F153" s="144"/>
    </row>
    <row r="154" spans="1:6" ht="15">
      <c r="A154" s="91" t="s">
        <v>462</v>
      </c>
      <c r="B154" s="36" t="s">
        <v>144</v>
      </c>
      <c r="C154" s="100">
        <v>14650808455</v>
      </c>
      <c r="D154" s="6"/>
      <c r="E154" s="96">
        <f t="shared" si="2"/>
        <v>14650808455</v>
      </c>
      <c r="F154" s="144"/>
    </row>
    <row r="155" spans="1:6" ht="15">
      <c r="A155" s="91" t="s">
        <v>462</v>
      </c>
      <c r="B155" s="36" t="s">
        <v>145</v>
      </c>
      <c r="C155" s="100">
        <v>55022401545</v>
      </c>
      <c r="D155" s="6"/>
      <c r="E155" s="96">
        <f t="shared" si="2"/>
        <v>55022401545</v>
      </c>
      <c r="F155" s="144"/>
    </row>
    <row r="156" spans="1:5" s="91" customFormat="1" ht="15">
      <c r="A156" s="91" t="s">
        <v>461</v>
      </c>
      <c r="B156" s="107" t="s">
        <v>469</v>
      </c>
      <c r="C156" s="99">
        <f>SUM(C157:C160)</f>
        <v>108901050000</v>
      </c>
      <c r="D156" s="99">
        <f>SUM(D157:D160)</f>
        <v>0</v>
      </c>
      <c r="E156" s="99">
        <f>SUM(E157:E160)</f>
        <v>108901050000</v>
      </c>
    </row>
    <row r="157" spans="1:6" ht="15">
      <c r="A157" s="91" t="s">
        <v>462</v>
      </c>
      <c r="B157" s="36" t="s">
        <v>139</v>
      </c>
      <c r="C157" s="100">
        <v>34628454</v>
      </c>
      <c r="D157" s="100"/>
      <c r="E157" s="96">
        <f t="shared" si="2"/>
        <v>34628454</v>
      </c>
      <c r="F157" s="144"/>
    </row>
    <row r="158" spans="1:6" ht="15">
      <c r="A158" s="91" t="s">
        <v>462</v>
      </c>
      <c r="B158" s="36" t="s">
        <v>144</v>
      </c>
      <c r="C158" s="100">
        <v>108866421546</v>
      </c>
      <c r="D158" s="100"/>
      <c r="E158" s="96">
        <f t="shared" si="2"/>
        <v>108866421546</v>
      </c>
      <c r="F158" s="144"/>
    </row>
    <row r="159" spans="1:6" ht="15">
      <c r="A159" s="91" t="s">
        <v>462</v>
      </c>
      <c r="B159" s="36" t="s">
        <v>590</v>
      </c>
      <c r="C159" s="100">
        <v>0</v>
      </c>
      <c r="D159" s="100"/>
      <c r="E159" s="96">
        <f t="shared" si="2"/>
        <v>0</v>
      </c>
      <c r="F159" s="144"/>
    </row>
    <row r="160" spans="1:6" ht="15">
      <c r="A160" s="91" t="s">
        <v>462</v>
      </c>
      <c r="B160" t="s">
        <v>591</v>
      </c>
      <c r="C160" s="95">
        <v>0</v>
      </c>
      <c r="D160" s="100"/>
      <c r="E160" s="96">
        <f t="shared" si="2"/>
        <v>0</v>
      </c>
      <c r="F160" s="144"/>
    </row>
    <row r="161" spans="1:5" s="91" customFormat="1" ht="15">
      <c r="A161" s="91" t="s">
        <v>461</v>
      </c>
      <c r="B161" s="107" t="s">
        <v>482</v>
      </c>
      <c r="C161" s="99">
        <f>SUM(C162:C164)</f>
        <v>168231459530</v>
      </c>
      <c r="D161" s="99">
        <f>SUM(D162:D164)</f>
        <v>0</v>
      </c>
      <c r="E161" s="99">
        <f>SUM(E162:E164)</f>
        <v>168231459530</v>
      </c>
    </row>
    <row r="162" spans="1:6" ht="15">
      <c r="A162" s="91" t="s">
        <v>462</v>
      </c>
      <c r="B162" s="36" t="s">
        <v>128</v>
      </c>
      <c r="C162" s="100">
        <v>1588636000</v>
      </c>
      <c r="D162" s="100"/>
      <c r="E162" s="96">
        <f t="shared" si="2"/>
        <v>1588636000</v>
      </c>
      <c r="F162" s="144"/>
    </row>
    <row r="163" spans="1:6" ht="15">
      <c r="A163" s="91" t="s">
        <v>462</v>
      </c>
      <c r="B163" s="36" t="s">
        <v>131</v>
      </c>
      <c r="C163" s="100">
        <v>14273944000</v>
      </c>
      <c r="D163" s="100"/>
      <c r="E163" s="96">
        <f t="shared" si="2"/>
        <v>14273944000</v>
      </c>
      <c r="F163" s="144"/>
    </row>
    <row r="164" spans="1:6" ht="15">
      <c r="A164" s="91" t="s">
        <v>462</v>
      </c>
      <c r="B164" s="36" t="s">
        <v>144</v>
      </c>
      <c r="C164" s="100">
        <v>152368879530</v>
      </c>
      <c r="D164" s="15"/>
      <c r="E164" s="96">
        <f t="shared" si="2"/>
        <v>152368879530</v>
      </c>
      <c r="F164" s="144"/>
    </row>
    <row r="165" spans="1:5" s="91" customFormat="1" ht="15">
      <c r="A165" s="91" t="s">
        <v>461</v>
      </c>
      <c r="B165" s="107" t="s">
        <v>470</v>
      </c>
      <c r="C165" s="99">
        <f>+C166</f>
        <v>11542523000</v>
      </c>
      <c r="D165" s="99">
        <f>+D166</f>
        <v>0</v>
      </c>
      <c r="E165" s="99">
        <f>+E166</f>
        <v>11542523000</v>
      </c>
    </row>
    <row r="166" spans="1:6" ht="15">
      <c r="A166" s="91" t="s">
        <v>462</v>
      </c>
      <c r="B166" s="36" t="s">
        <v>144</v>
      </c>
      <c r="C166" s="100">
        <v>11542523000</v>
      </c>
      <c r="D166" s="100"/>
      <c r="E166" s="96">
        <f t="shared" si="2"/>
        <v>11542523000</v>
      </c>
      <c r="F166" s="144"/>
    </row>
    <row r="167" spans="1:5" s="91" customFormat="1" ht="15">
      <c r="A167" s="91" t="s">
        <v>461</v>
      </c>
      <c r="B167" s="91" t="s">
        <v>471</v>
      </c>
      <c r="C167" s="99">
        <f>+C168</f>
        <v>15782051000</v>
      </c>
      <c r="D167" s="99">
        <f>+D168</f>
        <v>0</v>
      </c>
      <c r="E167" s="99">
        <f>+E168</f>
        <v>15782051000</v>
      </c>
    </row>
    <row r="168" spans="1:6" ht="15">
      <c r="A168" s="91" t="s">
        <v>462</v>
      </c>
      <c r="B168" s="36" t="s">
        <v>144</v>
      </c>
      <c r="C168" s="100">
        <v>15782051000</v>
      </c>
      <c r="D168" s="100"/>
      <c r="E168" s="96">
        <f t="shared" si="2"/>
        <v>15782051000</v>
      </c>
      <c r="F168" s="144"/>
    </row>
    <row r="169" spans="1:5" s="107" customFormat="1" ht="30">
      <c r="A169" s="107" t="s">
        <v>461</v>
      </c>
      <c r="B169" s="105" t="s">
        <v>472</v>
      </c>
      <c r="C169" s="106">
        <f>+C170</f>
        <v>10492000000</v>
      </c>
      <c r="D169" s="106">
        <v>0</v>
      </c>
      <c r="E169" s="106">
        <f>+E170</f>
        <v>10492000000</v>
      </c>
    </row>
    <row r="170" spans="1:6" ht="15">
      <c r="A170" s="91" t="s">
        <v>462</v>
      </c>
      <c r="B170" s="36" t="s">
        <v>144</v>
      </c>
      <c r="C170" s="100">
        <v>10492000000</v>
      </c>
      <c r="D170" s="100"/>
      <c r="E170" s="96">
        <f t="shared" si="2"/>
        <v>10492000000</v>
      </c>
      <c r="F170" s="144"/>
    </row>
    <row r="171" spans="1:5" s="91" customFormat="1" ht="15">
      <c r="A171" s="91" t="s">
        <v>461</v>
      </c>
      <c r="B171" s="91" t="s">
        <v>473</v>
      </c>
      <c r="C171" s="99">
        <f>+C172</f>
        <v>26838590000</v>
      </c>
      <c r="D171" s="99">
        <f>+D172</f>
        <v>0</v>
      </c>
      <c r="E171" s="99">
        <f>+E172</f>
        <v>26838590000</v>
      </c>
    </row>
    <row r="172" spans="1:6" ht="15">
      <c r="A172" s="91" t="s">
        <v>462</v>
      </c>
      <c r="B172" s="36" t="s">
        <v>144</v>
      </c>
      <c r="C172" s="100">
        <v>26838590000</v>
      </c>
      <c r="D172" s="100"/>
      <c r="E172" s="96">
        <f t="shared" si="2"/>
        <v>26838590000</v>
      </c>
      <c r="F172" s="144"/>
    </row>
    <row r="173" spans="1:5" s="107" customFormat="1" ht="45">
      <c r="A173" s="107" t="s">
        <v>461</v>
      </c>
      <c r="B173" s="105" t="s">
        <v>474</v>
      </c>
      <c r="C173" s="106">
        <f>+C174</f>
        <v>3146198000</v>
      </c>
      <c r="D173" s="106">
        <f>+D174</f>
        <v>0</v>
      </c>
      <c r="E173" s="106">
        <f>+E174</f>
        <v>3146198000</v>
      </c>
    </row>
    <row r="174" spans="1:6" ht="15">
      <c r="A174" s="91" t="s">
        <v>462</v>
      </c>
      <c r="B174" s="36" t="s">
        <v>144</v>
      </c>
      <c r="C174" s="100">
        <v>3146198000</v>
      </c>
      <c r="D174" s="100"/>
      <c r="E174" s="96">
        <f t="shared" si="2"/>
        <v>3146198000</v>
      </c>
      <c r="F174" s="144"/>
    </row>
    <row r="175" spans="1:5" s="107" customFormat="1" ht="30">
      <c r="A175" s="107" t="s">
        <v>461</v>
      </c>
      <c r="B175" s="105" t="s">
        <v>475</v>
      </c>
      <c r="C175" s="106">
        <f>+C176</f>
        <v>3547247470</v>
      </c>
      <c r="D175" s="106">
        <f>+D176</f>
        <v>0</v>
      </c>
      <c r="E175" s="106">
        <f>+E176</f>
        <v>3547247470</v>
      </c>
    </row>
    <row r="176" spans="1:6" ht="15">
      <c r="A176" s="91" t="s">
        <v>462</v>
      </c>
      <c r="B176" s="36" t="s">
        <v>144</v>
      </c>
      <c r="C176" s="100">
        <v>3547247470</v>
      </c>
      <c r="D176" s="37"/>
      <c r="E176" s="96">
        <f t="shared" si="2"/>
        <v>3547247470</v>
      </c>
      <c r="F176" s="144"/>
    </row>
    <row r="177" spans="1:5" s="107" customFormat="1" ht="30">
      <c r="A177" s="107" t="s">
        <v>461</v>
      </c>
      <c r="B177" s="105" t="s">
        <v>476</v>
      </c>
      <c r="C177" s="106">
        <f>+C178</f>
        <v>13502590000</v>
      </c>
      <c r="D177" s="106">
        <v>0</v>
      </c>
      <c r="E177" s="106">
        <f>+E178</f>
        <v>13502590000</v>
      </c>
    </row>
    <row r="178" spans="1:6" ht="15">
      <c r="A178" s="91" t="s">
        <v>462</v>
      </c>
      <c r="B178" s="36" t="s">
        <v>144</v>
      </c>
      <c r="C178" s="100">
        <v>13502590000</v>
      </c>
      <c r="D178" s="100"/>
      <c r="E178" s="96">
        <f t="shared" si="2"/>
        <v>13502590000</v>
      </c>
      <c r="F178" s="144"/>
    </row>
    <row r="179" spans="1:5" s="107" customFormat="1" ht="15">
      <c r="A179" s="107" t="s">
        <v>461</v>
      </c>
      <c r="B179" s="105" t="s">
        <v>477</v>
      </c>
      <c r="C179" s="106">
        <f>SUM(C180:C183)</f>
        <v>18973070000</v>
      </c>
      <c r="D179" s="106">
        <v>0</v>
      </c>
      <c r="E179" s="106">
        <f>SUM(E180:E183)</f>
        <v>18973070000</v>
      </c>
    </row>
    <row r="180" spans="1:6" ht="15">
      <c r="A180" s="91" t="s">
        <v>462</v>
      </c>
      <c r="B180" s="36" t="s">
        <v>125</v>
      </c>
      <c r="C180" s="100">
        <v>1335175000</v>
      </c>
      <c r="D180" s="100"/>
      <c r="E180" s="96">
        <f t="shared" si="2"/>
        <v>1335175000</v>
      </c>
      <c r="F180" s="144"/>
    </row>
    <row r="181" spans="1:6" ht="15">
      <c r="A181" s="91" t="s">
        <v>462</v>
      </c>
      <c r="B181" s="36" t="s">
        <v>130</v>
      </c>
      <c r="C181" s="100">
        <v>103000000</v>
      </c>
      <c r="D181" s="100"/>
      <c r="E181" s="96">
        <f t="shared" si="2"/>
        <v>103000000</v>
      </c>
      <c r="F181" s="144"/>
    </row>
    <row r="182" spans="1:6" ht="15">
      <c r="A182" s="91" t="s">
        <v>462</v>
      </c>
      <c r="B182" s="36" t="s">
        <v>135</v>
      </c>
      <c r="C182" s="100">
        <v>15006070000</v>
      </c>
      <c r="D182" s="100"/>
      <c r="E182" s="96">
        <f t="shared" si="2"/>
        <v>15006070000</v>
      </c>
      <c r="F182" s="144"/>
    </row>
    <row r="183" spans="1:6" ht="15">
      <c r="A183" s="91" t="s">
        <v>462</v>
      </c>
      <c r="B183" s="36" t="s">
        <v>144</v>
      </c>
      <c r="C183" s="100">
        <v>2528825000</v>
      </c>
      <c r="D183" s="100"/>
      <c r="E183" s="96">
        <f t="shared" si="2"/>
        <v>2528825000</v>
      </c>
      <c r="F183" s="144"/>
    </row>
    <row r="184" spans="1:5" s="107" customFormat="1" ht="30">
      <c r="A184" s="107" t="s">
        <v>461</v>
      </c>
      <c r="B184" s="105" t="s">
        <v>478</v>
      </c>
      <c r="C184" s="106">
        <f>SUM(C185:C187)</f>
        <v>17686142000</v>
      </c>
      <c r="D184" s="106">
        <v>0</v>
      </c>
      <c r="E184" s="106">
        <f>SUM(E185:E187)</f>
        <v>17686142000</v>
      </c>
    </row>
    <row r="185" spans="1:6" ht="15">
      <c r="A185" s="91" t="s">
        <v>462</v>
      </c>
      <c r="B185" s="36" t="s">
        <v>132</v>
      </c>
      <c r="C185" s="100">
        <v>1528961000</v>
      </c>
      <c r="D185" s="100"/>
      <c r="E185" s="96">
        <f t="shared" si="2"/>
        <v>1528961000</v>
      </c>
      <c r="F185" s="144"/>
    </row>
    <row r="186" spans="1:6" ht="15">
      <c r="A186" s="91" t="s">
        <v>462</v>
      </c>
      <c r="B186" s="36" t="s">
        <v>142</v>
      </c>
      <c r="C186" s="100">
        <v>221280000</v>
      </c>
      <c r="D186" s="100"/>
      <c r="E186" s="96">
        <f t="shared" si="2"/>
        <v>221280000</v>
      </c>
      <c r="F186" s="144"/>
    </row>
    <row r="187" spans="1:6" ht="15">
      <c r="A187" s="91" t="s">
        <v>462</v>
      </c>
      <c r="B187" s="36" t="s">
        <v>144</v>
      </c>
      <c r="C187" s="100">
        <v>15935901000</v>
      </c>
      <c r="D187" s="100"/>
      <c r="E187" s="96">
        <f t="shared" si="2"/>
        <v>15935901000</v>
      </c>
      <c r="F187" s="144"/>
    </row>
    <row r="188" spans="1:5" s="107" customFormat="1" ht="30">
      <c r="A188" s="107" t="s">
        <v>461</v>
      </c>
      <c r="B188" s="105" t="s">
        <v>479</v>
      </c>
      <c r="C188" s="106">
        <f>SUM(C189:C193)</f>
        <v>18149000000</v>
      </c>
      <c r="D188" s="106">
        <v>0</v>
      </c>
      <c r="E188" s="106">
        <f>SUM(E189:E193)</f>
        <v>18149000000</v>
      </c>
    </row>
    <row r="189" spans="1:6" ht="15">
      <c r="A189" s="91" t="s">
        <v>462</v>
      </c>
      <c r="B189" s="36" t="s">
        <v>133</v>
      </c>
      <c r="C189" s="100">
        <v>5653264</v>
      </c>
      <c r="D189" s="100"/>
      <c r="E189" s="96">
        <f t="shared" si="2"/>
        <v>5653264</v>
      </c>
      <c r="F189" s="144"/>
    </row>
    <row r="190" spans="1:6" ht="15">
      <c r="A190" s="91" t="s">
        <v>462</v>
      </c>
      <c r="B190" s="36" t="s">
        <v>138</v>
      </c>
      <c r="C190" s="100">
        <v>30000000</v>
      </c>
      <c r="D190" s="100"/>
      <c r="E190" s="96">
        <f t="shared" si="2"/>
        <v>30000000</v>
      </c>
      <c r="F190" s="144"/>
    </row>
    <row r="191" spans="1:6" ht="15">
      <c r="A191" s="91" t="s">
        <v>462</v>
      </c>
      <c r="B191" s="36" t="s">
        <v>141</v>
      </c>
      <c r="C191" s="100">
        <v>598110000</v>
      </c>
      <c r="D191" s="100"/>
      <c r="E191" s="96">
        <f t="shared" si="2"/>
        <v>598110000</v>
      </c>
      <c r="F191" s="144"/>
    </row>
    <row r="192" spans="1:6" ht="15">
      <c r="A192" s="91" t="s">
        <v>462</v>
      </c>
      <c r="B192" s="36" t="s">
        <v>143</v>
      </c>
      <c r="C192" s="100">
        <v>1562800000</v>
      </c>
      <c r="D192" s="100"/>
      <c r="E192" s="96">
        <f t="shared" si="2"/>
        <v>1562800000</v>
      </c>
      <c r="F192" s="144"/>
    </row>
    <row r="193" spans="1:6" ht="15">
      <c r="A193" s="91" t="s">
        <v>462</v>
      </c>
      <c r="B193" s="36" t="s">
        <v>144</v>
      </c>
      <c r="C193" s="100">
        <v>15952436736</v>
      </c>
      <c r="D193" s="100"/>
      <c r="E193" s="96">
        <f t="shared" si="2"/>
        <v>15952436736</v>
      </c>
      <c r="F193" s="144"/>
    </row>
    <row r="194" spans="1:5" s="107" customFormat="1" ht="30">
      <c r="A194" s="107" t="s">
        <v>461</v>
      </c>
      <c r="B194" s="105" t="s">
        <v>480</v>
      </c>
      <c r="C194" s="106">
        <f>SUM(C195:C197)</f>
        <v>5263460000</v>
      </c>
      <c r="D194" s="106">
        <v>0</v>
      </c>
      <c r="E194" s="106">
        <f>SUM(E195:E197)</f>
        <v>5263460000</v>
      </c>
    </row>
    <row r="195" spans="1:6" ht="15">
      <c r="A195" s="91" t="s">
        <v>462</v>
      </c>
      <c r="B195" s="36" t="s">
        <v>140</v>
      </c>
      <c r="C195" s="100">
        <v>510743000</v>
      </c>
      <c r="D195" s="100"/>
      <c r="E195" s="96">
        <f t="shared" si="2"/>
        <v>510743000</v>
      </c>
      <c r="F195" s="144"/>
    </row>
    <row r="196" spans="1:6" ht="15">
      <c r="A196" s="91" t="s">
        <v>462</v>
      </c>
      <c r="B196" s="36" t="s">
        <v>141</v>
      </c>
      <c r="C196" s="100">
        <v>543822000</v>
      </c>
      <c r="D196" s="100"/>
      <c r="E196" s="96">
        <f t="shared" si="2"/>
        <v>543822000</v>
      </c>
      <c r="F196" s="144"/>
    </row>
    <row r="197" spans="1:6" ht="15">
      <c r="A197" s="91" t="s">
        <v>462</v>
      </c>
      <c r="B197" s="36" t="s">
        <v>144</v>
      </c>
      <c r="C197" s="100">
        <v>4208895000</v>
      </c>
      <c r="D197" s="100"/>
      <c r="E197" s="96">
        <f t="shared" si="2"/>
        <v>4208895000</v>
      </c>
      <c r="F197" s="144"/>
    </row>
    <row r="199" spans="2:5" ht="76.5" customHeight="1">
      <c r="B199" s="182" t="s">
        <v>600</v>
      </c>
      <c r="C199" s="182"/>
      <c r="D199" s="182"/>
      <c r="E199" s="182"/>
    </row>
  </sheetData>
  <sheetProtection/>
  <autoFilter ref="A122:F197"/>
  <mergeCells count="4">
    <mergeCell ref="B1:E1"/>
    <mergeCell ref="B2:E2"/>
    <mergeCell ref="B3:E3"/>
    <mergeCell ref="B199:E199"/>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E201"/>
  <sheetViews>
    <sheetView showGridLines="0" tabSelected="1" zoomScalePageLayoutView="0" workbookViewId="0" topLeftCell="A1">
      <selection activeCell="A11" sqref="A11"/>
    </sheetView>
  </sheetViews>
  <sheetFormatPr defaultColWidth="11.421875" defaultRowHeight="15"/>
  <cols>
    <col min="1" max="1" width="71.140625" style="36" bestFit="1" customWidth="1"/>
    <col min="2" max="2" width="20.421875" style="100" bestFit="1" customWidth="1"/>
    <col min="3" max="3" width="16.8515625" style="101" customWidth="1"/>
    <col min="4" max="4" width="20.421875" style="101" bestFit="1" customWidth="1"/>
    <col min="5" max="16384" width="11.421875" style="36" customWidth="1"/>
  </cols>
  <sheetData>
    <row r="1" spans="1:4" s="91" customFormat="1" ht="30" customHeight="1">
      <c r="A1" s="183" t="s">
        <v>7</v>
      </c>
      <c r="B1" s="183"/>
      <c r="C1" s="183"/>
      <c r="D1" s="183"/>
    </row>
    <row r="2" spans="1:4" s="91" customFormat="1" ht="26.25">
      <c r="A2" s="184" t="s">
        <v>6</v>
      </c>
      <c r="B2" s="184"/>
      <c r="C2" s="184"/>
      <c r="D2" s="184"/>
    </row>
    <row r="3" spans="1:4" s="91" customFormat="1" ht="26.25">
      <c r="A3" s="185" t="s">
        <v>614</v>
      </c>
      <c r="B3" s="185"/>
      <c r="C3" s="185"/>
      <c r="D3" s="185"/>
    </row>
    <row r="4" spans="1:4" ht="30" customHeight="1">
      <c r="A4" s="3" t="s">
        <v>0</v>
      </c>
      <c r="B4" s="17" t="s">
        <v>1</v>
      </c>
      <c r="C4" s="4" t="s">
        <v>2</v>
      </c>
      <c r="D4" s="4" t="s">
        <v>3</v>
      </c>
    </row>
    <row r="5" spans="1:4" ht="15">
      <c r="A5" s="92" t="s">
        <v>4</v>
      </c>
      <c r="B5" s="93">
        <v>3366113315000</v>
      </c>
      <c r="C5" s="93">
        <v>0</v>
      </c>
      <c r="D5" s="93">
        <v>3366113315000</v>
      </c>
    </row>
    <row r="6" spans="1:4" ht="15">
      <c r="A6" s="92" t="s">
        <v>5</v>
      </c>
      <c r="B6" s="93">
        <v>3366113315000</v>
      </c>
      <c r="C6" s="93">
        <v>0</v>
      </c>
      <c r="D6" s="93">
        <v>3366113315000</v>
      </c>
    </row>
    <row r="7" spans="1:4" s="91" customFormat="1" ht="15">
      <c r="A7" s="92" t="s">
        <v>10</v>
      </c>
      <c r="B7" s="93">
        <v>23016670000</v>
      </c>
      <c r="C7" s="93">
        <v>0</v>
      </c>
      <c r="D7" s="93">
        <v>23016670000</v>
      </c>
    </row>
    <row r="8" spans="1:4" ht="15">
      <c r="A8" s="94" t="s">
        <v>11</v>
      </c>
      <c r="B8" s="95">
        <v>2617517000</v>
      </c>
      <c r="C8" s="95"/>
      <c r="D8" s="96">
        <v>2617517000</v>
      </c>
    </row>
    <row r="9" spans="1:4" ht="15">
      <c r="A9" s="94" t="s">
        <v>12</v>
      </c>
      <c r="B9" s="95">
        <v>1485000000</v>
      </c>
      <c r="C9" s="95"/>
      <c r="D9" s="96">
        <v>1485000000</v>
      </c>
    </row>
    <row r="10" spans="1:4" ht="15">
      <c r="A10" s="94" t="s">
        <v>13</v>
      </c>
      <c r="B10" s="95">
        <v>1266000</v>
      </c>
      <c r="C10" s="95"/>
      <c r="D10" s="96">
        <v>1266000</v>
      </c>
    </row>
    <row r="11" spans="1:4" ht="15">
      <c r="A11" s="94" t="s">
        <v>14</v>
      </c>
      <c r="B11" s="95">
        <v>10055000</v>
      </c>
      <c r="D11" s="96">
        <v>10055000</v>
      </c>
    </row>
    <row r="12" spans="1:4" ht="15">
      <c r="A12" s="94" t="s">
        <v>15</v>
      </c>
      <c r="B12" s="95">
        <v>26877900</v>
      </c>
      <c r="C12" s="95">
        <v>0</v>
      </c>
      <c r="D12" s="96">
        <v>26877900</v>
      </c>
    </row>
    <row r="13" spans="1:4" ht="15">
      <c r="A13" s="94" t="s">
        <v>16</v>
      </c>
      <c r="B13" s="95">
        <v>1000000</v>
      </c>
      <c r="C13" s="95">
        <v>12806012</v>
      </c>
      <c r="D13" s="96">
        <v>13806012</v>
      </c>
    </row>
    <row r="14" spans="1:4" ht="15">
      <c r="A14" s="94" t="s">
        <v>17</v>
      </c>
      <c r="B14" s="95">
        <v>93503600</v>
      </c>
      <c r="C14" s="95">
        <v>-12806012</v>
      </c>
      <c r="D14" s="96">
        <v>80697588</v>
      </c>
    </row>
    <row r="15" spans="1:4" ht="15">
      <c r="A15" s="94" t="s">
        <v>18</v>
      </c>
      <c r="B15" s="95">
        <v>44026000</v>
      </c>
      <c r="C15" s="95"/>
      <c r="D15" s="96">
        <v>44026000</v>
      </c>
    </row>
    <row r="16" spans="1:4" ht="15">
      <c r="A16" s="94" t="s">
        <v>19</v>
      </c>
      <c r="B16" s="95">
        <v>103500</v>
      </c>
      <c r="C16" s="95">
        <v>0</v>
      </c>
      <c r="D16" s="96">
        <v>103500</v>
      </c>
    </row>
    <row r="17" spans="1:4" ht="15">
      <c r="A17" s="94" t="s">
        <v>20</v>
      </c>
      <c r="B17" s="95">
        <v>114000</v>
      </c>
      <c r="C17" s="95"/>
      <c r="D17" s="96">
        <v>114000</v>
      </c>
    </row>
    <row r="18" spans="1:4" ht="15">
      <c r="A18" s="94" t="s">
        <v>21</v>
      </c>
      <c r="B18" s="95">
        <v>479000</v>
      </c>
      <c r="C18" s="95"/>
      <c r="D18" s="96">
        <v>479000</v>
      </c>
    </row>
    <row r="19" spans="1:4" ht="15">
      <c r="A19" s="94" t="s">
        <v>22</v>
      </c>
      <c r="B19" s="95">
        <v>81000</v>
      </c>
      <c r="C19" s="95"/>
      <c r="D19" s="96">
        <v>81000</v>
      </c>
    </row>
    <row r="20" spans="1:4" ht="15">
      <c r="A20" s="94" t="s">
        <v>23</v>
      </c>
      <c r="B20" s="95">
        <v>785000</v>
      </c>
      <c r="C20" s="95"/>
      <c r="D20" s="96">
        <v>785000</v>
      </c>
    </row>
    <row r="21" spans="1:4" ht="15">
      <c r="A21" s="94" t="s">
        <v>24</v>
      </c>
      <c r="B21" s="95">
        <v>396000</v>
      </c>
      <c r="C21" s="95"/>
      <c r="D21" s="96">
        <v>396000</v>
      </c>
    </row>
    <row r="22" spans="1:4" ht="15">
      <c r="A22" s="94" t="s">
        <v>25</v>
      </c>
      <c r="B22" s="95">
        <v>1627000</v>
      </c>
      <c r="C22" s="95"/>
      <c r="D22" s="96">
        <v>1627000</v>
      </c>
    </row>
    <row r="23" spans="1:4" ht="15">
      <c r="A23" s="94" t="s">
        <v>26</v>
      </c>
      <c r="B23" s="95">
        <v>864000</v>
      </c>
      <c r="C23" s="95"/>
      <c r="D23" s="96">
        <v>864000</v>
      </c>
    </row>
    <row r="24" spans="1:4" ht="15">
      <c r="A24" s="94" t="s">
        <v>27</v>
      </c>
      <c r="B24" s="95">
        <v>630000</v>
      </c>
      <c r="C24" s="95"/>
      <c r="D24" s="96">
        <v>630000</v>
      </c>
    </row>
    <row r="25" spans="1:4" ht="15">
      <c r="A25" s="94" t="s">
        <v>28</v>
      </c>
      <c r="B25" s="95">
        <v>247000</v>
      </c>
      <c r="C25" s="95"/>
      <c r="D25" s="96">
        <v>247000</v>
      </c>
    </row>
    <row r="26" spans="1:4" ht="15">
      <c r="A26" s="97" t="s">
        <v>162</v>
      </c>
      <c r="B26" s="95">
        <v>5000000</v>
      </c>
      <c r="C26" s="95"/>
      <c r="D26" s="96">
        <v>5000000</v>
      </c>
    </row>
    <row r="27" spans="1:4" ht="15">
      <c r="A27" s="94" t="s">
        <v>29</v>
      </c>
      <c r="B27" s="95">
        <v>8184000</v>
      </c>
      <c r="C27" s="95"/>
      <c r="D27" s="96">
        <v>8184000</v>
      </c>
    </row>
    <row r="28" spans="1:4" ht="15">
      <c r="A28" s="94" t="s">
        <v>30</v>
      </c>
      <c r="B28" s="95">
        <v>4224000</v>
      </c>
      <c r="C28" s="95"/>
      <c r="D28" s="96">
        <v>4224000</v>
      </c>
    </row>
    <row r="29" spans="1:4" ht="15">
      <c r="A29" s="94" t="s">
        <v>31</v>
      </c>
      <c r="B29" s="95">
        <v>10230000</v>
      </c>
      <c r="C29" s="95"/>
      <c r="D29" s="96">
        <v>10230000</v>
      </c>
    </row>
    <row r="30" spans="1:4" ht="15">
      <c r="A30" s="97" t="s">
        <v>155</v>
      </c>
      <c r="B30" s="95">
        <v>45780000</v>
      </c>
      <c r="C30" s="95"/>
      <c r="D30" s="96">
        <v>45780000</v>
      </c>
    </row>
    <row r="31" spans="1:4" ht="15">
      <c r="A31" s="97" t="s">
        <v>156</v>
      </c>
      <c r="B31" s="95">
        <v>47040000</v>
      </c>
      <c r="C31" s="95"/>
      <c r="D31" s="96">
        <v>47040000</v>
      </c>
    </row>
    <row r="32" spans="1:4" ht="15">
      <c r="A32" s="94" t="s">
        <v>34</v>
      </c>
      <c r="B32" s="95">
        <v>4058000</v>
      </c>
      <c r="C32" s="95"/>
      <c r="D32" s="96">
        <v>4058000</v>
      </c>
    </row>
    <row r="33" spans="1:4" ht="15">
      <c r="A33" s="94" t="s">
        <v>35</v>
      </c>
      <c r="B33" s="95">
        <v>13764000</v>
      </c>
      <c r="C33" s="95"/>
      <c r="D33" s="96">
        <v>13764000</v>
      </c>
    </row>
    <row r="34" spans="1:4" ht="15">
      <c r="A34" s="94" t="s">
        <v>36</v>
      </c>
      <c r="B34" s="95">
        <v>8960000</v>
      </c>
      <c r="C34" s="95"/>
      <c r="D34" s="96">
        <v>8960000</v>
      </c>
    </row>
    <row r="35" spans="1:4" ht="15">
      <c r="A35" s="94" t="s">
        <v>37</v>
      </c>
      <c r="B35" s="95">
        <v>577236</v>
      </c>
      <c r="C35" s="95">
        <v>0</v>
      </c>
      <c r="D35" s="96">
        <v>577236</v>
      </c>
    </row>
    <row r="36" spans="1:4" ht="15">
      <c r="A36" s="94" t="s">
        <v>38</v>
      </c>
      <c r="B36" s="95">
        <v>83482030</v>
      </c>
      <c r="C36" s="95">
        <v>0</v>
      </c>
      <c r="D36" s="96">
        <v>83482030</v>
      </c>
    </row>
    <row r="37" spans="1:4" ht="15">
      <c r="A37" s="94" t="s">
        <v>39</v>
      </c>
      <c r="B37" s="95">
        <v>27643896</v>
      </c>
      <c r="C37" s="95">
        <v>0</v>
      </c>
      <c r="D37" s="96">
        <v>27643896</v>
      </c>
    </row>
    <row r="38" spans="1:4" ht="15">
      <c r="A38" s="94" t="s">
        <v>40</v>
      </c>
      <c r="B38" s="95">
        <v>5639000</v>
      </c>
      <c r="C38" s="95">
        <v>0</v>
      </c>
      <c r="D38" s="96">
        <v>5639000</v>
      </c>
    </row>
    <row r="39" spans="1:4" ht="15">
      <c r="A39" s="94" t="s">
        <v>41</v>
      </c>
      <c r="B39" s="95">
        <v>1933750</v>
      </c>
      <c r="C39" s="95">
        <v>0</v>
      </c>
      <c r="D39" s="96">
        <v>1933750</v>
      </c>
    </row>
    <row r="40" spans="1:4" ht="15">
      <c r="A40" s="94" t="s">
        <v>42</v>
      </c>
      <c r="B40" s="95">
        <v>0</v>
      </c>
      <c r="C40" s="95">
        <v>0</v>
      </c>
      <c r="D40" s="96">
        <v>0</v>
      </c>
    </row>
    <row r="41" spans="1:4" ht="15">
      <c r="A41" s="94" t="s">
        <v>43</v>
      </c>
      <c r="B41" s="95">
        <v>6533150</v>
      </c>
      <c r="C41" s="95">
        <v>0</v>
      </c>
      <c r="D41" s="96">
        <v>6533150</v>
      </c>
    </row>
    <row r="42" spans="1:4" ht="15">
      <c r="A42" s="94" t="s">
        <v>44</v>
      </c>
      <c r="B42" s="95">
        <v>3776085</v>
      </c>
      <c r="C42" s="95">
        <v>0</v>
      </c>
      <c r="D42" s="96">
        <v>3776085</v>
      </c>
    </row>
    <row r="43" spans="1:4" ht="15">
      <c r="A43" s="94" t="s">
        <v>45</v>
      </c>
      <c r="B43" s="95">
        <v>2989984</v>
      </c>
      <c r="C43" s="95">
        <v>0</v>
      </c>
      <c r="D43" s="96">
        <v>2989984</v>
      </c>
    </row>
    <row r="44" spans="1:4" ht="15">
      <c r="A44" s="94" t="s">
        <v>46</v>
      </c>
      <c r="B44" s="95">
        <v>4686395</v>
      </c>
      <c r="C44" s="95">
        <v>0</v>
      </c>
      <c r="D44" s="96">
        <v>4686395</v>
      </c>
    </row>
    <row r="45" spans="1:4" ht="15">
      <c r="A45" s="94" t="s">
        <v>47</v>
      </c>
      <c r="B45" s="95">
        <v>5819474</v>
      </c>
      <c r="C45" s="95">
        <v>0</v>
      </c>
      <c r="D45" s="96">
        <v>5819474</v>
      </c>
    </row>
    <row r="46" spans="1:4" ht="15">
      <c r="A46" s="94" t="s">
        <v>48</v>
      </c>
      <c r="B46" s="95">
        <v>2875000</v>
      </c>
      <c r="C46" s="95"/>
      <c r="D46" s="96">
        <v>2875000</v>
      </c>
    </row>
    <row r="47" spans="1:4" ht="15">
      <c r="A47" s="94" t="s">
        <v>49</v>
      </c>
      <c r="B47" s="95">
        <v>0</v>
      </c>
      <c r="C47" s="95">
        <v>0</v>
      </c>
      <c r="D47" s="96">
        <v>0</v>
      </c>
    </row>
    <row r="48" spans="1:4" ht="15">
      <c r="A48" s="94" t="s">
        <v>50</v>
      </c>
      <c r="B48" s="95">
        <v>120804052</v>
      </c>
      <c r="C48" s="95">
        <v>0</v>
      </c>
      <c r="D48" s="96">
        <v>120804052</v>
      </c>
    </row>
    <row r="49" spans="1:4" ht="15">
      <c r="A49" s="94" t="s">
        <v>51</v>
      </c>
      <c r="B49" s="95">
        <v>15630000</v>
      </c>
      <c r="C49" s="95"/>
      <c r="D49" s="96">
        <v>15630000</v>
      </c>
    </row>
    <row r="50" spans="1:4" ht="15">
      <c r="A50" s="94" t="s">
        <v>52</v>
      </c>
      <c r="B50" s="95">
        <v>38000</v>
      </c>
      <c r="C50" s="95"/>
      <c r="D50" s="96">
        <v>38000</v>
      </c>
    </row>
    <row r="51" spans="1:4" ht="15">
      <c r="A51" s="94" t="s">
        <v>53</v>
      </c>
      <c r="B51" s="95">
        <v>6417200</v>
      </c>
      <c r="C51" s="95">
        <v>0</v>
      </c>
      <c r="D51" s="96">
        <v>6417200</v>
      </c>
    </row>
    <row r="52" spans="1:4" ht="15">
      <c r="A52" s="94" t="s">
        <v>54</v>
      </c>
      <c r="B52" s="95">
        <v>420900</v>
      </c>
      <c r="C52" s="95">
        <v>0</v>
      </c>
      <c r="D52" s="96">
        <v>420900</v>
      </c>
    </row>
    <row r="53" spans="1:4" ht="15">
      <c r="A53" s="94" t="s">
        <v>55</v>
      </c>
      <c r="B53" s="95">
        <v>180250</v>
      </c>
      <c r="C53" s="95">
        <v>0</v>
      </c>
      <c r="D53" s="96">
        <v>180250</v>
      </c>
    </row>
    <row r="54" spans="1:4" ht="15">
      <c r="A54" s="94" t="s">
        <v>56</v>
      </c>
      <c r="B54" s="95">
        <v>1019000</v>
      </c>
      <c r="C54" s="95"/>
      <c r="D54" s="96">
        <v>1019000</v>
      </c>
    </row>
    <row r="55" spans="1:4" ht="15">
      <c r="A55" s="94" t="s">
        <v>57</v>
      </c>
      <c r="B55" s="95">
        <v>2066000</v>
      </c>
      <c r="C55" s="95"/>
      <c r="D55" s="96">
        <v>2066000</v>
      </c>
    </row>
    <row r="56" spans="1:4" ht="15">
      <c r="A56" s="94" t="s">
        <v>58</v>
      </c>
      <c r="B56" s="95">
        <v>15484000</v>
      </c>
      <c r="C56" s="95">
        <v>0</v>
      </c>
      <c r="D56" s="96">
        <v>15484000</v>
      </c>
    </row>
    <row r="57" spans="1:4" ht="15">
      <c r="A57" s="94" t="s">
        <v>59</v>
      </c>
      <c r="B57" s="95">
        <v>446500</v>
      </c>
      <c r="C57" s="95">
        <v>0</v>
      </c>
      <c r="D57" s="96">
        <v>446500</v>
      </c>
    </row>
    <row r="58" spans="1:4" ht="15">
      <c r="A58" s="94" t="s">
        <v>60</v>
      </c>
      <c r="B58" s="95">
        <v>330208000</v>
      </c>
      <c r="C58" s="95"/>
      <c r="D58" s="96">
        <v>330208000</v>
      </c>
    </row>
    <row r="59" spans="1:4" ht="15">
      <c r="A59" s="97" t="s">
        <v>161</v>
      </c>
      <c r="B59" s="95">
        <v>45000000</v>
      </c>
      <c r="C59" s="95"/>
      <c r="D59" s="96">
        <v>45000000</v>
      </c>
    </row>
    <row r="60" spans="1:4" ht="15">
      <c r="A60" s="94" t="s">
        <v>61</v>
      </c>
      <c r="B60" s="95">
        <v>3379600</v>
      </c>
      <c r="C60" s="95">
        <v>0</v>
      </c>
      <c r="D60" s="96">
        <v>3379600</v>
      </c>
    </row>
    <row r="61" spans="1:4" ht="15">
      <c r="A61" s="94" t="s">
        <v>62</v>
      </c>
      <c r="B61" s="95">
        <v>4284800</v>
      </c>
      <c r="C61" s="95">
        <v>0</v>
      </c>
      <c r="D61" s="96">
        <v>4284800</v>
      </c>
    </row>
    <row r="62" spans="1:4" ht="15">
      <c r="A62" s="94" t="s">
        <v>63</v>
      </c>
      <c r="B62" s="95">
        <v>18348200</v>
      </c>
      <c r="C62" s="95">
        <v>0</v>
      </c>
      <c r="D62" s="96">
        <v>18348200</v>
      </c>
    </row>
    <row r="63" spans="1:4" ht="15">
      <c r="A63" s="97" t="s">
        <v>160</v>
      </c>
      <c r="B63" s="95">
        <v>265700000</v>
      </c>
      <c r="C63" s="95"/>
      <c r="D63" s="96">
        <v>265700000</v>
      </c>
    </row>
    <row r="64" spans="1:4" ht="15">
      <c r="A64" s="94" t="s">
        <v>64</v>
      </c>
      <c r="B64" s="95">
        <v>4843948</v>
      </c>
      <c r="C64" s="95">
        <v>0</v>
      </c>
      <c r="D64" s="96">
        <v>4843948</v>
      </c>
    </row>
    <row r="65" spans="1:4" ht="15">
      <c r="A65" s="94" t="s">
        <v>65</v>
      </c>
      <c r="B65" s="95">
        <v>243991000</v>
      </c>
      <c r="C65" s="95">
        <v>0</v>
      </c>
      <c r="D65" s="96">
        <v>243991000</v>
      </c>
    </row>
    <row r="66" spans="1:4" ht="15">
      <c r="A66" s="94" t="s">
        <v>66</v>
      </c>
      <c r="B66" s="95">
        <v>5000800</v>
      </c>
      <c r="C66" s="95">
        <v>0</v>
      </c>
      <c r="D66" s="96">
        <v>5000800</v>
      </c>
    </row>
    <row r="67" spans="1:4" ht="15">
      <c r="A67" s="94" t="s">
        <v>67</v>
      </c>
      <c r="B67" s="95">
        <v>1046000</v>
      </c>
      <c r="C67" s="95">
        <v>0</v>
      </c>
      <c r="D67" s="96">
        <v>1046000</v>
      </c>
    </row>
    <row r="68" spans="1:4" ht="15">
      <c r="A68" s="94" t="s">
        <v>68</v>
      </c>
      <c r="B68" s="95">
        <v>71500</v>
      </c>
      <c r="C68" s="95">
        <v>0</v>
      </c>
      <c r="D68" s="96">
        <v>71500</v>
      </c>
    </row>
    <row r="69" spans="1:4" ht="15">
      <c r="A69" s="94" t="s">
        <v>69</v>
      </c>
      <c r="B69" s="95">
        <v>245200</v>
      </c>
      <c r="C69" s="95">
        <v>0</v>
      </c>
      <c r="D69" s="96">
        <v>245200</v>
      </c>
    </row>
    <row r="70" spans="1:4" ht="15">
      <c r="A70" s="94" t="s">
        <v>70</v>
      </c>
      <c r="B70" s="95">
        <v>9836050</v>
      </c>
      <c r="C70" s="95">
        <v>0</v>
      </c>
      <c r="D70" s="96">
        <v>9836050</v>
      </c>
    </row>
    <row r="71" spans="1:4" ht="15">
      <c r="A71" s="94" t="s">
        <v>71</v>
      </c>
      <c r="B71" s="95">
        <v>1368000</v>
      </c>
      <c r="C71" s="95"/>
      <c r="D71" s="96">
        <v>1368000</v>
      </c>
    </row>
    <row r="72" spans="1:4" ht="15">
      <c r="A72" s="94" t="s">
        <v>72</v>
      </c>
      <c r="B72" s="95">
        <v>702600</v>
      </c>
      <c r="C72" s="95">
        <v>0</v>
      </c>
      <c r="D72" s="96">
        <v>702600</v>
      </c>
    </row>
    <row r="73" spans="1:4" ht="15">
      <c r="A73" s="94" t="s">
        <v>73</v>
      </c>
      <c r="B73" s="95">
        <v>45800</v>
      </c>
      <c r="C73" s="95">
        <v>0</v>
      </c>
      <c r="D73" s="96">
        <v>45800</v>
      </c>
    </row>
    <row r="74" spans="1:4" ht="15">
      <c r="A74" s="94" t="s">
        <v>74</v>
      </c>
      <c r="B74" s="95">
        <v>1715000</v>
      </c>
      <c r="C74" s="95">
        <v>0</v>
      </c>
      <c r="D74" s="96">
        <v>1715000</v>
      </c>
    </row>
    <row r="75" spans="1:4" ht="15">
      <c r="A75" s="94" t="s">
        <v>75</v>
      </c>
      <c r="B75" s="95">
        <v>1629700</v>
      </c>
      <c r="C75" s="95">
        <v>0</v>
      </c>
      <c r="D75" s="96">
        <v>1629700</v>
      </c>
    </row>
    <row r="76" spans="1:4" ht="15">
      <c r="A76" s="94" t="s">
        <v>76</v>
      </c>
      <c r="B76" s="95">
        <v>400000</v>
      </c>
      <c r="C76" s="95">
        <v>0</v>
      </c>
      <c r="D76" s="96">
        <v>400000</v>
      </c>
    </row>
    <row r="77" spans="1:4" ht="15">
      <c r="A77" s="94" t="s">
        <v>77</v>
      </c>
      <c r="B77" s="95">
        <v>0</v>
      </c>
      <c r="C77" s="95">
        <v>0</v>
      </c>
      <c r="D77" s="96">
        <v>0</v>
      </c>
    </row>
    <row r="78" spans="1:4" ht="15">
      <c r="A78" s="94" t="s">
        <v>78</v>
      </c>
      <c r="B78" s="95">
        <v>15000</v>
      </c>
      <c r="C78" s="95">
        <v>0</v>
      </c>
      <c r="D78" s="96">
        <v>15000</v>
      </c>
    </row>
    <row r="79" spans="1:4" ht="15">
      <c r="A79" s="94" t="s">
        <v>79</v>
      </c>
      <c r="B79" s="95">
        <v>1550000</v>
      </c>
      <c r="C79" s="95">
        <v>0</v>
      </c>
      <c r="D79" s="96">
        <v>1550000</v>
      </c>
    </row>
    <row r="80" spans="1:4" ht="15">
      <c r="A80" s="94" t="s">
        <v>80</v>
      </c>
      <c r="B80" s="95">
        <v>408085000</v>
      </c>
      <c r="C80" s="95">
        <v>0</v>
      </c>
      <c r="D80" s="96">
        <v>408085000</v>
      </c>
    </row>
    <row r="81" spans="1:4" ht="15">
      <c r="A81" s="94" t="s">
        <v>81</v>
      </c>
      <c r="B81" s="95">
        <v>12407900</v>
      </c>
      <c r="C81" s="95">
        <v>0</v>
      </c>
      <c r="D81" s="96">
        <v>12407900</v>
      </c>
    </row>
    <row r="82" spans="1:4" ht="15">
      <c r="A82" s="94" t="s">
        <v>82</v>
      </c>
      <c r="B82" s="95">
        <v>3000000</v>
      </c>
      <c r="C82" s="95"/>
      <c r="D82" s="96">
        <v>3000000</v>
      </c>
    </row>
    <row r="83" spans="1:4" ht="15">
      <c r="A83" s="94" t="s">
        <v>83</v>
      </c>
      <c r="B83" s="95">
        <v>3000000</v>
      </c>
      <c r="C83" s="95"/>
      <c r="D83" s="96">
        <v>3000000</v>
      </c>
    </row>
    <row r="84" spans="1:4" ht="15">
      <c r="A84" s="94" t="s">
        <v>84</v>
      </c>
      <c r="B84" s="95">
        <v>100524000</v>
      </c>
      <c r="C84" s="95"/>
      <c r="D84" s="96">
        <v>100524000</v>
      </c>
    </row>
    <row r="85" spans="1:4" ht="15">
      <c r="A85" s="94" t="s">
        <v>85</v>
      </c>
      <c r="B85" s="95">
        <v>383359000</v>
      </c>
      <c r="C85" s="95"/>
      <c r="D85" s="96">
        <v>383359000</v>
      </c>
    </row>
    <row r="86" spans="1:4" ht="15">
      <c r="A86" s="94" t="s">
        <v>86</v>
      </c>
      <c r="B86" s="95">
        <v>700000</v>
      </c>
      <c r="C86" s="95"/>
      <c r="D86" s="96">
        <v>700000</v>
      </c>
    </row>
    <row r="87" spans="1:4" ht="15">
      <c r="A87" s="94" t="s">
        <v>87</v>
      </c>
      <c r="B87" s="95">
        <v>2214000</v>
      </c>
      <c r="C87" s="95">
        <v>-2114000</v>
      </c>
      <c r="D87" s="96">
        <v>100000</v>
      </c>
    </row>
    <row r="88" spans="1:4" ht="15">
      <c r="A88" s="94" t="s">
        <v>88</v>
      </c>
      <c r="B88" s="95">
        <v>400000</v>
      </c>
      <c r="C88" s="95"/>
      <c r="D88" s="96">
        <v>400000</v>
      </c>
    </row>
    <row r="89" spans="1:4" ht="15">
      <c r="A89" s="94" t="s">
        <v>89</v>
      </c>
      <c r="B89" s="95">
        <v>3600000</v>
      </c>
      <c r="C89" s="95">
        <v>2114000</v>
      </c>
      <c r="D89" s="96">
        <v>5714000</v>
      </c>
    </row>
    <row r="90" spans="1:4" ht="15">
      <c r="A90" s="94" t="s">
        <v>90</v>
      </c>
      <c r="B90" s="95">
        <v>360005000</v>
      </c>
      <c r="C90" s="95"/>
      <c r="D90" s="96">
        <v>360005000</v>
      </c>
    </row>
    <row r="91" spans="1:4" ht="15">
      <c r="A91" s="94" t="s">
        <v>91</v>
      </c>
      <c r="B91" s="95">
        <v>16279200</v>
      </c>
      <c r="C91" s="95"/>
      <c r="D91" s="96">
        <v>16279200</v>
      </c>
    </row>
    <row r="92" spans="1:4" ht="15">
      <c r="A92" s="94" t="s">
        <v>92</v>
      </c>
      <c r="B92" s="95">
        <v>38047000</v>
      </c>
      <c r="C92" s="95">
        <v>0</v>
      </c>
      <c r="D92" s="96">
        <v>38047000</v>
      </c>
    </row>
    <row r="93" spans="1:4" ht="15">
      <c r="A93" s="94" t="s">
        <v>93</v>
      </c>
      <c r="B93" s="95">
        <v>1432435528</v>
      </c>
      <c r="C93" s="95"/>
      <c r="D93" s="96">
        <v>1432435528</v>
      </c>
    </row>
    <row r="94" spans="1:4" ht="15">
      <c r="A94" s="94" t="s">
        <v>94</v>
      </c>
      <c r="B94" s="95">
        <v>1550714852</v>
      </c>
      <c r="C94" s="95"/>
      <c r="D94" s="96">
        <v>1550714852</v>
      </c>
    </row>
    <row r="95" spans="1:4" ht="15">
      <c r="A95" t="s">
        <v>603</v>
      </c>
      <c r="B95" s="100">
        <v>0</v>
      </c>
      <c r="D95" s="101">
        <v>0</v>
      </c>
    </row>
    <row r="96" spans="1:4" ht="15">
      <c r="A96" s="94" t="s">
        <v>95</v>
      </c>
      <c r="B96" s="95">
        <v>11037000</v>
      </c>
      <c r="C96" s="95"/>
      <c r="D96" s="96">
        <v>11037000</v>
      </c>
    </row>
    <row r="97" spans="1:4" ht="15">
      <c r="A97" s="94" t="s">
        <v>96</v>
      </c>
      <c r="B97" s="95">
        <v>180000000</v>
      </c>
      <c r="C97" s="95">
        <v>0</v>
      </c>
      <c r="D97" s="96">
        <v>180000000</v>
      </c>
    </row>
    <row r="98" spans="1:4" ht="15">
      <c r="A98" s="94" t="s">
        <v>97</v>
      </c>
      <c r="B98" s="95">
        <v>26531000</v>
      </c>
      <c r="C98" s="95"/>
      <c r="D98" s="96">
        <v>26531000</v>
      </c>
    </row>
    <row r="99" spans="1:4" ht="15">
      <c r="A99" s="94" t="s">
        <v>98</v>
      </c>
      <c r="B99" s="95">
        <v>20000000</v>
      </c>
      <c r="C99" s="95"/>
      <c r="D99" s="96">
        <v>20000000</v>
      </c>
    </row>
    <row r="100" spans="1:4" ht="15">
      <c r="A100" s="94" t="s">
        <v>99</v>
      </c>
      <c r="B100" s="95">
        <v>97953000</v>
      </c>
      <c r="C100" s="95"/>
      <c r="D100" s="96">
        <v>97953000</v>
      </c>
    </row>
    <row r="101" spans="1:4" ht="15">
      <c r="A101" s="94" t="s">
        <v>100</v>
      </c>
      <c r="B101" s="95">
        <v>360000000</v>
      </c>
      <c r="C101" s="95"/>
      <c r="D101" s="96">
        <v>360000000</v>
      </c>
    </row>
    <row r="102" spans="1:4" ht="15">
      <c r="A102" s="94" t="s">
        <v>101</v>
      </c>
      <c r="B102" s="95">
        <v>93800000</v>
      </c>
      <c r="C102" s="95"/>
      <c r="D102" s="96">
        <v>93800000</v>
      </c>
    </row>
    <row r="103" spans="1:4" ht="15">
      <c r="A103" s="94" t="s">
        <v>102</v>
      </c>
      <c r="B103" s="95">
        <v>378550000</v>
      </c>
      <c r="C103" s="95"/>
      <c r="D103" s="96">
        <v>378550000</v>
      </c>
    </row>
    <row r="104" spans="1:4" ht="15">
      <c r="A104" s="94" t="s">
        <v>103</v>
      </c>
      <c r="B104" s="95">
        <v>2500000</v>
      </c>
      <c r="C104" s="95"/>
      <c r="D104" s="96">
        <v>2500000</v>
      </c>
    </row>
    <row r="105" spans="1:4" ht="15">
      <c r="A105" s="94" t="s">
        <v>104</v>
      </c>
      <c r="B105" s="95">
        <v>5760000</v>
      </c>
      <c r="C105" s="95"/>
      <c r="D105" s="96">
        <v>5760000</v>
      </c>
    </row>
    <row r="106" spans="1:4" ht="15">
      <c r="A106" s="94" t="s">
        <v>105</v>
      </c>
      <c r="B106" s="95">
        <v>3037371329</v>
      </c>
      <c r="C106" s="95"/>
      <c r="D106" s="96">
        <v>3037371329</v>
      </c>
    </row>
    <row r="107" spans="1:4" ht="15">
      <c r="A107" s="94" t="s">
        <v>106</v>
      </c>
      <c r="B107" s="95">
        <v>2569211091</v>
      </c>
      <c r="C107" s="95"/>
      <c r="D107" s="96">
        <v>2569211091</v>
      </c>
    </row>
    <row r="108" spans="1:4" ht="15">
      <c r="A108" s="94" t="s">
        <v>107</v>
      </c>
      <c r="B108" s="95">
        <v>22355000</v>
      </c>
      <c r="C108" s="95"/>
      <c r="D108" s="96">
        <v>22355000</v>
      </c>
    </row>
    <row r="109" spans="1:4" ht="15">
      <c r="A109" s="94" t="s">
        <v>108</v>
      </c>
      <c r="B109" s="95">
        <v>14678000</v>
      </c>
      <c r="C109" s="95"/>
      <c r="D109" s="96">
        <v>14678000</v>
      </c>
    </row>
    <row r="110" spans="1:4" ht="15">
      <c r="A110" t="s">
        <v>604</v>
      </c>
      <c r="B110" s="100">
        <v>0</v>
      </c>
      <c r="D110" s="101">
        <v>0</v>
      </c>
    </row>
    <row r="111" spans="1:4" ht="15">
      <c r="A111" s="94" t="s">
        <v>109</v>
      </c>
      <c r="B111" s="95">
        <v>1771000000</v>
      </c>
      <c r="C111" s="95"/>
      <c r="D111" s="96">
        <v>1771000000</v>
      </c>
    </row>
    <row r="112" spans="1:4" ht="15">
      <c r="A112" s="94" t="s">
        <v>110</v>
      </c>
      <c r="B112" s="95">
        <v>29900000</v>
      </c>
      <c r="C112" s="95"/>
      <c r="D112" s="96">
        <v>29900000</v>
      </c>
    </row>
    <row r="113" spans="1:4" ht="15">
      <c r="A113" s="94" t="s">
        <v>111</v>
      </c>
      <c r="B113" s="95">
        <v>120000000</v>
      </c>
      <c r="C113" s="95"/>
      <c r="D113" s="96">
        <v>120000000</v>
      </c>
    </row>
    <row r="114" spans="1:4" ht="15">
      <c r="A114" s="94" t="s">
        <v>112</v>
      </c>
      <c r="B114" s="95">
        <v>1503959000</v>
      </c>
      <c r="C114" s="95"/>
      <c r="D114" s="96">
        <v>1503959000</v>
      </c>
    </row>
    <row r="115" spans="1:4" ht="15">
      <c r="A115" s="94" t="s">
        <v>113</v>
      </c>
      <c r="B115" s="95">
        <v>200000000</v>
      </c>
      <c r="C115" s="95"/>
      <c r="D115" s="96">
        <v>200000000</v>
      </c>
    </row>
    <row r="116" spans="1:4" ht="15">
      <c r="A116" s="94" t="s">
        <v>114</v>
      </c>
      <c r="B116" s="95">
        <v>40654000</v>
      </c>
      <c r="C116" s="95"/>
      <c r="D116" s="96">
        <v>40654000</v>
      </c>
    </row>
    <row r="117" spans="1:4" ht="15">
      <c r="A117" s="94" t="s">
        <v>115</v>
      </c>
      <c r="B117" s="95">
        <v>80000000</v>
      </c>
      <c r="C117" s="95"/>
      <c r="D117" s="96">
        <v>80000000</v>
      </c>
    </row>
    <row r="118" spans="1:4" ht="15">
      <c r="A118" s="94" t="s">
        <v>116</v>
      </c>
      <c r="B118" s="95">
        <v>164691000</v>
      </c>
      <c r="C118" s="95"/>
      <c r="D118" s="96">
        <v>164691000</v>
      </c>
    </row>
    <row r="119" spans="1:4" ht="15">
      <c r="A119" s="94" t="s">
        <v>117</v>
      </c>
      <c r="B119" s="95">
        <v>553729000</v>
      </c>
      <c r="C119" s="95">
        <v>0</v>
      </c>
      <c r="D119" s="96">
        <v>553729000</v>
      </c>
    </row>
    <row r="120" spans="1:4" ht="15">
      <c r="A120" s="94" t="s">
        <v>118</v>
      </c>
      <c r="B120" s="95">
        <v>349623000</v>
      </c>
      <c r="C120" s="95"/>
      <c r="D120" s="96">
        <v>349623000</v>
      </c>
    </row>
    <row r="121" spans="1:4" ht="15">
      <c r="A121" s="94" t="s">
        <v>119</v>
      </c>
      <c r="B121" s="95">
        <v>348289000</v>
      </c>
      <c r="C121" s="95"/>
      <c r="D121" s="96">
        <v>348289000</v>
      </c>
    </row>
    <row r="122" spans="1:4" s="91" customFormat="1" ht="15">
      <c r="A122" s="94" t="s">
        <v>120</v>
      </c>
      <c r="B122" s="95">
        <v>432000000</v>
      </c>
      <c r="C122" s="95"/>
      <c r="D122" s="96">
        <v>432000000</v>
      </c>
    </row>
    <row r="123" spans="1:4" s="91" customFormat="1" ht="15">
      <c r="A123" s="94" t="s">
        <v>121</v>
      </c>
      <c r="B123" s="95">
        <v>608652000</v>
      </c>
      <c r="C123" s="95"/>
      <c r="D123" s="96">
        <v>608652000</v>
      </c>
    </row>
    <row r="124" spans="1:5" ht="15">
      <c r="A124" s="103" t="s">
        <v>122</v>
      </c>
      <c r="B124" s="98">
        <v>3343096645000</v>
      </c>
      <c r="C124" s="98">
        <v>0</v>
      </c>
      <c r="D124" s="98">
        <v>3343096645000</v>
      </c>
      <c r="E124" s="144"/>
    </row>
    <row r="125" spans="1:4" s="107" customFormat="1" ht="15">
      <c r="A125" s="105" t="s">
        <v>460</v>
      </c>
      <c r="B125" s="99">
        <v>3236948000</v>
      </c>
      <c r="C125" s="99">
        <v>0</v>
      </c>
      <c r="D125" s="99">
        <v>3236948000</v>
      </c>
    </row>
    <row r="126" spans="1:5" ht="15">
      <c r="A126" s="36" t="s">
        <v>146</v>
      </c>
      <c r="B126" s="100">
        <v>3236948000</v>
      </c>
      <c r="C126" s="99">
        <v>0</v>
      </c>
      <c r="D126" s="96">
        <v>3236948000</v>
      </c>
      <c r="E126" s="144"/>
    </row>
    <row r="127" spans="1:4" s="155" customFormat="1" ht="15">
      <c r="A127" s="155" t="s">
        <v>463</v>
      </c>
      <c r="B127" s="156">
        <v>4347751018</v>
      </c>
      <c r="C127" s="156">
        <v>0</v>
      </c>
      <c r="D127" s="156">
        <v>4347751018</v>
      </c>
    </row>
    <row r="128" spans="1:5" ht="15">
      <c r="A128" s="36" t="s">
        <v>144</v>
      </c>
      <c r="B128" s="100">
        <v>4347751018</v>
      </c>
      <c r="C128" s="151">
        <v>0</v>
      </c>
      <c r="D128" s="96">
        <v>4347751018</v>
      </c>
      <c r="E128" s="144"/>
    </row>
    <row r="129" spans="1:5" s="162" customFormat="1" ht="45">
      <c r="A129" s="164" t="s">
        <v>464</v>
      </c>
      <c r="B129" s="156">
        <v>42238690000</v>
      </c>
      <c r="C129" s="156">
        <v>0</v>
      </c>
      <c r="D129" s="156">
        <v>42238690000</v>
      </c>
      <c r="E129" s="159"/>
    </row>
    <row r="130" spans="1:5" ht="15">
      <c r="A130" s="36" t="s">
        <v>125</v>
      </c>
      <c r="B130" s="100">
        <v>15496912000</v>
      </c>
      <c r="C130" s="151">
        <v>-600000000</v>
      </c>
      <c r="D130" s="96">
        <v>14896912000</v>
      </c>
      <c r="E130" s="167" t="s">
        <v>152</v>
      </c>
    </row>
    <row r="131" spans="1:5" ht="15">
      <c r="A131" s="36" t="s">
        <v>130</v>
      </c>
      <c r="B131" s="100">
        <v>1316776000</v>
      </c>
      <c r="C131" s="99">
        <v>0</v>
      </c>
      <c r="D131" s="96">
        <v>1316776000</v>
      </c>
      <c r="E131" s="144"/>
    </row>
    <row r="132" spans="1:5" s="107" customFormat="1" ht="15">
      <c r="A132" s="36" t="s">
        <v>135</v>
      </c>
      <c r="B132" s="100">
        <v>20721296000</v>
      </c>
      <c r="C132" s="151">
        <v>600000000</v>
      </c>
      <c r="D132" s="96">
        <v>21321296000</v>
      </c>
      <c r="E132" s="167" t="s">
        <v>152</v>
      </c>
    </row>
    <row r="133" spans="1:5" ht="15">
      <c r="A133" s="36" t="s">
        <v>144</v>
      </c>
      <c r="B133" s="100">
        <v>4703706000</v>
      </c>
      <c r="C133" s="99">
        <v>0</v>
      </c>
      <c r="D133" s="96">
        <v>4703706000</v>
      </c>
      <c r="E133" s="144"/>
    </row>
    <row r="134" spans="1:5" ht="30">
      <c r="A134" s="105" t="s">
        <v>465</v>
      </c>
      <c r="B134" s="106">
        <v>485185936000</v>
      </c>
      <c r="C134" s="106">
        <v>-4149534627</v>
      </c>
      <c r="D134" s="106">
        <v>481036401373</v>
      </c>
      <c r="E134" s="144"/>
    </row>
    <row r="135" spans="1:5" ht="15">
      <c r="A135" s="36" t="s">
        <v>123</v>
      </c>
      <c r="B135" s="100">
        <v>330816818449</v>
      </c>
      <c r="C135" s="95">
        <v>253683367</v>
      </c>
      <c r="D135" s="96">
        <v>331070501816</v>
      </c>
      <c r="E135" s="144" t="s">
        <v>152</v>
      </c>
    </row>
    <row r="136" spans="1:5" ht="15">
      <c r="A136" s="36" t="s">
        <v>124</v>
      </c>
      <c r="B136" s="100">
        <v>2867127800</v>
      </c>
      <c r="C136" s="95">
        <v>0</v>
      </c>
      <c r="D136" s="96">
        <v>2867127800</v>
      </c>
      <c r="E136" s="144"/>
    </row>
    <row r="137" spans="1:5" ht="15">
      <c r="A137" s="36" t="s">
        <v>126</v>
      </c>
      <c r="B137" s="100">
        <v>139677560578</v>
      </c>
      <c r="C137" s="95">
        <v>-3749533827</v>
      </c>
      <c r="D137" s="96">
        <v>135928026751</v>
      </c>
      <c r="E137" s="144" t="s">
        <v>152</v>
      </c>
    </row>
    <row r="138" spans="1:5" ht="15">
      <c r="A138" s="36" t="s">
        <v>127</v>
      </c>
      <c r="B138" s="100">
        <v>200000000</v>
      </c>
      <c r="C138" s="95">
        <v>0</v>
      </c>
      <c r="D138" s="96">
        <v>200000000</v>
      </c>
      <c r="E138" s="144"/>
    </row>
    <row r="139" spans="1:5" ht="15">
      <c r="A139" s="36" t="s">
        <v>129</v>
      </c>
      <c r="B139" s="100">
        <v>2140786000</v>
      </c>
      <c r="C139" s="95">
        <v>-400000000</v>
      </c>
      <c r="D139" s="96">
        <v>1740786000</v>
      </c>
      <c r="E139" s="144" t="s">
        <v>152</v>
      </c>
    </row>
    <row r="140" spans="1:5" s="107" customFormat="1" ht="15">
      <c r="A140" s="36" t="s">
        <v>137</v>
      </c>
      <c r="B140" s="100">
        <v>6810069173</v>
      </c>
      <c r="C140" s="95">
        <v>-253684167</v>
      </c>
      <c r="D140" s="96">
        <v>6556385006</v>
      </c>
      <c r="E140" s="107" t="s">
        <v>152</v>
      </c>
    </row>
    <row r="141" spans="1:5" ht="15">
      <c r="A141" s="36" t="s">
        <v>144</v>
      </c>
      <c r="B141" s="100">
        <v>2673574000</v>
      </c>
      <c r="C141" s="99">
        <v>0</v>
      </c>
      <c r="D141" s="96">
        <v>2673574000</v>
      </c>
      <c r="E141" s="144"/>
    </row>
    <row r="142" spans="1:5" ht="30">
      <c r="A142" s="105" t="s">
        <v>466</v>
      </c>
      <c r="B142" s="106">
        <v>2011433392638</v>
      </c>
      <c r="C142" s="104">
        <v>-48508744</v>
      </c>
      <c r="D142" s="106">
        <v>2011384883894</v>
      </c>
      <c r="E142" s="144"/>
    </row>
    <row r="143" spans="1:5" ht="15">
      <c r="A143" s="36" t="s">
        <v>134</v>
      </c>
      <c r="B143" s="100">
        <v>0</v>
      </c>
      <c r="C143" s="165"/>
      <c r="D143" s="96">
        <v>0</v>
      </c>
      <c r="E143" s="144"/>
    </row>
    <row r="144" spans="1:5" ht="15">
      <c r="A144" s="36" t="s">
        <v>144</v>
      </c>
      <c r="B144" s="100">
        <v>2004190530890</v>
      </c>
      <c r="C144" s="95">
        <v>-48508744</v>
      </c>
      <c r="D144" s="96">
        <v>2004142022146</v>
      </c>
      <c r="E144" s="144"/>
    </row>
    <row r="145" spans="1:4" s="107" customFormat="1" ht="15">
      <c r="A145" s="36" t="s">
        <v>147</v>
      </c>
      <c r="B145" s="100">
        <v>0</v>
      </c>
      <c r="C145" s="165"/>
      <c r="D145" s="96">
        <v>0</v>
      </c>
    </row>
    <row r="146" spans="1:5" ht="15">
      <c r="A146" s="36" t="s">
        <v>163</v>
      </c>
      <c r="B146" s="100">
        <v>7242861748</v>
      </c>
      <c r="C146" s="165"/>
      <c r="D146" s="96">
        <v>7242861748</v>
      </c>
      <c r="E146" s="144"/>
    </row>
    <row r="147" spans="1:5" ht="30">
      <c r="A147" s="105" t="s">
        <v>467</v>
      </c>
      <c r="B147" s="106">
        <v>58042040812</v>
      </c>
      <c r="C147" s="98">
        <v>0</v>
      </c>
      <c r="D147" s="106">
        <v>58042040812</v>
      </c>
      <c r="E147" s="144"/>
    </row>
    <row r="148" spans="1:4" s="107" customFormat="1" ht="15">
      <c r="A148" s="36" t="s">
        <v>139</v>
      </c>
      <c r="B148" s="100">
        <v>549000000</v>
      </c>
      <c r="C148" s="165"/>
      <c r="D148" s="96">
        <v>549000000</v>
      </c>
    </row>
    <row r="149" spans="1:5" ht="15">
      <c r="A149" s="36" t="s">
        <v>144</v>
      </c>
      <c r="B149" s="100">
        <v>57493040812</v>
      </c>
      <c r="C149" s="163"/>
      <c r="D149" s="96">
        <v>57493040812</v>
      </c>
      <c r="E149" s="144"/>
    </row>
    <row r="150" spans="1:5" ht="30">
      <c r="A150" s="105" t="s">
        <v>468</v>
      </c>
      <c r="B150" s="106">
        <v>94870560000</v>
      </c>
      <c r="C150" s="104">
        <v>-5810197644</v>
      </c>
      <c r="D150" s="106">
        <v>89060362356</v>
      </c>
      <c r="E150" s="144"/>
    </row>
    <row r="151" spans="1:5" ht="15">
      <c r="A151" s="36" t="s">
        <v>127</v>
      </c>
      <c r="B151" s="100">
        <v>1230000000</v>
      </c>
      <c r="C151" s="165"/>
      <c r="D151" s="96">
        <v>1230000000</v>
      </c>
      <c r="E151" s="144"/>
    </row>
    <row r="152" spans="1:5" ht="15">
      <c r="A152" s="36" t="s">
        <v>136</v>
      </c>
      <c r="B152" s="100">
        <v>18102727000</v>
      </c>
      <c r="C152" s="165"/>
      <c r="D152" s="96">
        <v>18102727000</v>
      </c>
      <c r="E152" s="144"/>
    </row>
    <row r="153" spans="1:5" ht="15">
      <c r="A153" s="36" t="s">
        <v>139</v>
      </c>
      <c r="B153" s="100">
        <v>310998000</v>
      </c>
      <c r="C153" s="165"/>
      <c r="D153" s="96">
        <v>310998000</v>
      </c>
      <c r="E153" s="144"/>
    </row>
    <row r="154" spans="1:5" ht="15">
      <c r="A154" s="36" t="s">
        <v>141</v>
      </c>
      <c r="B154" s="100">
        <v>40000000</v>
      </c>
      <c r="C154" s="165"/>
      <c r="D154" s="96">
        <v>40000000</v>
      </c>
      <c r="E154" s="144"/>
    </row>
    <row r="155" spans="1:5" ht="15">
      <c r="A155" s="36" t="s">
        <v>142</v>
      </c>
      <c r="B155" s="100">
        <v>5513625000</v>
      </c>
      <c r="C155" s="165"/>
      <c r="D155" s="96">
        <v>5513625000</v>
      </c>
      <c r="E155" s="144"/>
    </row>
    <row r="156" spans="1:4" s="91" customFormat="1" ht="15">
      <c r="A156" s="36" t="s">
        <v>144</v>
      </c>
      <c r="B156" s="100">
        <v>14650808455</v>
      </c>
      <c r="C156" s="95">
        <v>-1651097400</v>
      </c>
      <c r="D156" s="96">
        <v>12999711055</v>
      </c>
    </row>
    <row r="157" spans="1:5" ht="15">
      <c r="A157" s="36" t="s">
        <v>145</v>
      </c>
      <c r="B157" s="100">
        <v>55022401545</v>
      </c>
      <c r="C157" s="95">
        <v>-4159100244</v>
      </c>
      <c r="D157" s="96">
        <v>50863301301</v>
      </c>
      <c r="E157" s="144"/>
    </row>
    <row r="158" spans="1:5" ht="15">
      <c r="A158" s="107" t="s">
        <v>469</v>
      </c>
      <c r="B158" s="99">
        <v>168901050000</v>
      </c>
      <c r="C158" s="98">
        <v>6293542388</v>
      </c>
      <c r="D158" s="99">
        <v>175194592388</v>
      </c>
      <c r="E158" s="144"/>
    </row>
    <row r="159" spans="1:5" ht="15">
      <c r="A159" s="36" t="s">
        <v>139</v>
      </c>
      <c r="B159" s="100">
        <v>600000000</v>
      </c>
      <c r="C159" s="165"/>
      <c r="D159" s="96">
        <v>600000000</v>
      </c>
      <c r="E159" s="144"/>
    </row>
    <row r="160" spans="1:5" ht="15">
      <c r="A160" s="36" t="s">
        <v>144</v>
      </c>
      <c r="B160" s="100">
        <v>108301050000</v>
      </c>
      <c r="C160" s="95">
        <v>6293542388</v>
      </c>
      <c r="D160" s="96">
        <v>114594592388</v>
      </c>
      <c r="E160" s="144"/>
    </row>
    <row r="161" spans="1:4" s="91" customFormat="1" ht="15">
      <c r="A161" s="36" t="s">
        <v>590</v>
      </c>
      <c r="B161" s="100">
        <v>0</v>
      </c>
      <c r="C161" s="165"/>
      <c r="D161" s="96">
        <v>0</v>
      </c>
    </row>
    <row r="162" spans="1:5" ht="15">
      <c r="A162" t="s">
        <v>591</v>
      </c>
      <c r="B162" s="95">
        <v>60000000000</v>
      </c>
      <c r="C162" s="165"/>
      <c r="D162" s="96">
        <v>60000000000</v>
      </c>
      <c r="E162" s="144"/>
    </row>
    <row r="163" spans="1:5" ht="15">
      <c r="A163" s="107" t="s">
        <v>482</v>
      </c>
      <c r="B163" s="99">
        <v>264258646949</v>
      </c>
      <c r="C163" s="98">
        <v>4149534627</v>
      </c>
      <c r="D163" s="99">
        <v>268408181576</v>
      </c>
      <c r="E163" s="144"/>
    </row>
    <row r="164" spans="1:5" ht="15">
      <c r="A164" s="36" t="s">
        <v>128</v>
      </c>
      <c r="B164" s="100">
        <v>2117888417</v>
      </c>
      <c r="C164" s="165"/>
      <c r="D164" s="96">
        <v>2117888417</v>
      </c>
      <c r="E164" s="144"/>
    </row>
    <row r="165" spans="1:4" s="91" customFormat="1" ht="15">
      <c r="A165" s="36" t="s">
        <v>131</v>
      </c>
      <c r="B165" s="100">
        <v>9143526702</v>
      </c>
      <c r="C165" s="165"/>
      <c r="D165" s="96">
        <v>9143526702</v>
      </c>
    </row>
    <row r="166" spans="1:5" ht="15">
      <c r="A166" s="36" t="s">
        <v>144</v>
      </c>
      <c r="B166" s="100">
        <v>252997231830</v>
      </c>
      <c r="C166" s="95">
        <v>4149534627</v>
      </c>
      <c r="D166" s="96">
        <v>257146766457</v>
      </c>
      <c r="E166" s="144" t="s">
        <v>152</v>
      </c>
    </row>
    <row r="167" spans="1:4" s="91" customFormat="1" ht="15">
      <c r="A167" s="107" t="s">
        <v>470</v>
      </c>
      <c r="B167" s="99">
        <v>18510867231</v>
      </c>
      <c r="C167" s="98">
        <v>0</v>
      </c>
      <c r="D167" s="99">
        <v>18510867231</v>
      </c>
    </row>
    <row r="168" spans="1:5" ht="15">
      <c r="A168" s="36" t="s">
        <v>144</v>
      </c>
      <c r="B168" s="100">
        <v>18510867231</v>
      </c>
      <c r="C168" s="165"/>
      <c r="D168" s="96">
        <v>18510867231</v>
      </c>
      <c r="E168" s="144"/>
    </row>
    <row r="169" spans="1:4" s="107" customFormat="1" ht="15">
      <c r="A169" s="91" t="s">
        <v>471</v>
      </c>
      <c r="B169" s="99">
        <v>38313029349</v>
      </c>
      <c r="C169" s="98">
        <v>0</v>
      </c>
      <c r="D169" s="99">
        <v>38313029349</v>
      </c>
    </row>
    <row r="170" spans="1:5" ht="15">
      <c r="A170" s="36" t="s">
        <v>144</v>
      </c>
      <c r="B170" s="100">
        <v>38313029349</v>
      </c>
      <c r="C170" s="165"/>
      <c r="D170" s="96">
        <v>38313029349</v>
      </c>
      <c r="E170" s="144"/>
    </row>
    <row r="171" spans="1:4" s="91" customFormat="1" ht="30">
      <c r="A171" s="105" t="s">
        <v>472</v>
      </c>
      <c r="B171" s="106">
        <v>10492000000</v>
      </c>
      <c r="C171" s="104">
        <v>0</v>
      </c>
      <c r="D171" s="106">
        <v>10492000000</v>
      </c>
    </row>
    <row r="172" spans="1:5" ht="15">
      <c r="A172" s="36" t="s">
        <v>144</v>
      </c>
      <c r="B172" s="100">
        <v>10492000000</v>
      </c>
      <c r="C172" s="165"/>
      <c r="D172" s="96">
        <v>10492000000</v>
      </c>
      <c r="E172" s="144"/>
    </row>
    <row r="173" spans="1:4" s="107" customFormat="1" ht="15">
      <c r="A173" s="91" t="s">
        <v>473</v>
      </c>
      <c r="B173" s="99">
        <v>56392877082</v>
      </c>
      <c r="C173" s="98">
        <v>0</v>
      </c>
      <c r="D173" s="99">
        <v>56392877082</v>
      </c>
    </row>
    <row r="174" spans="1:5" ht="15">
      <c r="A174" s="36" t="s">
        <v>144</v>
      </c>
      <c r="B174" s="100">
        <v>56392877082</v>
      </c>
      <c r="C174" s="165"/>
      <c r="D174" s="96">
        <v>56392877082</v>
      </c>
      <c r="E174" s="144"/>
    </row>
    <row r="175" spans="1:4" s="107" customFormat="1" ht="45">
      <c r="A175" s="105" t="s">
        <v>474</v>
      </c>
      <c r="B175" s="106">
        <v>8896916139</v>
      </c>
      <c r="C175" s="104">
        <v>0</v>
      </c>
      <c r="D175" s="106">
        <v>8896916139</v>
      </c>
    </row>
    <row r="176" spans="1:5" ht="15">
      <c r="A176" s="36" t="s">
        <v>144</v>
      </c>
      <c r="B176" s="100">
        <v>8896916139</v>
      </c>
      <c r="C176" s="165"/>
      <c r="D176" s="96">
        <v>8896916139</v>
      </c>
      <c r="E176" s="144"/>
    </row>
    <row r="177" spans="1:4" s="107" customFormat="1" ht="30">
      <c r="A177" s="105" t="s">
        <v>475</v>
      </c>
      <c r="B177" s="106">
        <v>4401677782</v>
      </c>
      <c r="C177" s="104">
        <v>0</v>
      </c>
      <c r="D177" s="106">
        <v>4401677782</v>
      </c>
    </row>
    <row r="178" spans="1:5" ht="15">
      <c r="A178" s="36" t="s">
        <v>144</v>
      </c>
      <c r="B178" s="100">
        <v>4401677782</v>
      </c>
      <c r="C178" s="165"/>
      <c r="D178" s="96">
        <v>4401677782</v>
      </c>
      <c r="E178" s="144"/>
    </row>
    <row r="179" spans="1:4" s="107" customFormat="1" ht="30">
      <c r="A179" s="105" t="s">
        <v>476</v>
      </c>
      <c r="B179" s="106">
        <v>13502590000</v>
      </c>
      <c r="C179" s="104">
        <v>0</v>
      </c>
      <c r="D179" s="106">
        <v>13502590000</v>
      </c>
    </row>
    <row r="180" spans="1:5" ht="15">
      <c r="A180" s="36" t="s">
        <v>144</v>
      </c>
      <c r="B180" s="100">
        <v>13502590000</v>
      </c>
      <c r="C180" s="165"/>
      <c r="D180" s="96">
        <v>13502590000</v>
      </c>
      <c r="E180" s="144"/>
    </row>
    <row r="181" spans="1:5" ht="15">
      <c r="A181" s="105" t="s">
        <v>477</v>
      </c>
      <c r="B181" s="106">
        <v>18973070000</v>
      </c>
      <c r="C181" s="104">
        <v>0</v>
      </c>
      <c r="D181" s="106">
        <v>18973070000</v>
      </c>
      <c r="E181" s="144"/>
    </row>
    <row r="182" spans="1:5" ht="15">
      <c r="A182" s="36" t="s">
        <v>125</v>
      </c>
      <c r="B182" s="100">
        <v>1335175000</v>
      </c>
      <c r="C182" s="165"/>
      <c r="D182" s="96">
        <v>1335175000</v>
      </c>
      <c r="E182" s="144"/>
    </row>
    <row r="183" spans="1:5" ht="15">
      <c r="A183" s="36" t="s">
        <v>130</v>
      </c>
      <c r="B183" s="100">
        <v>103000000</v>
      </c>
      <c r="C183" s="165"/>
      <c r="D183" s="96">
        <v>103000000</v>
      </c>
      <c r="E183" s="144"/>
    </row>
    <row r="184" spans="1:4" s="107" customFormat="1" ht="15">
      <c r="A184" s="36" t="s">
        <v>135</v>
      </c>
      <c r="B184" s="100">
        <v>15006070000</v>
      </c>
      <c r="C184" s="165"/>
      <c r="D184" s="96">
        <v>15006070000</v>
      </c>
    </row>
    <row r="185" spans="1:5" ht="15">
      <c r="A185" s="36" t="s">
        <v>144</v>
      </c>
      <c r="B185" s="100">
        <v>2528825000</v>
      </c>
      <c r="C185" s="165"/>
      <c r="D185" s="96">
        <v>2528825000</v>
      </c>
      <c r="E185" s="144"/>
    </row>
    <row r="186" spans="1:5" ht="30">
      <c r="A186" s="105" t="s">
        <v>478</v>
      </c>
      <c r="B186" s="106">
        <v>17686142000</v>
      </c>
      <c r="C186" s="104">
        <v>-434836000</v>
      </c>
      <c r="D186" s="106">
        <v>17251306000</v>
      </c>
      <c r="E186" s="144"/>
    </row>
    <row r="187" spans="1:5" ht="15">
      <c r="A187" s="36" t="s">
        <v>132</v>
      </c>
      <c r="B187" s="100">
        <v>1528961000</v>
      </c>
      <c r="C187" s="95">
        <v>-1095000</v>
      </c>
      <c r="D187" s="96">
        <v>1527866000</v>
      </c>
      <c r="E187" s="144"/>
    </row>
    <row r="188" spans="1:4" s="107" customFormat="1" ht="15">
      <c r="A188" s="36" t="s">
        <v>142</v>
      </c>
      <c r="B188" s="100">
        <v>221280000</v>
      </c>
      <c r="C188" s="95">
        <v>-121280000</v>
      </c>
      <c r="D188" s="96">
        <v>100000000</v>
      </c>
    </row>
    <row r="189" spans="1:5" ht="15">
      <c r="A189" s="36" t="s">
        <v>144</v>
      </c>
      <c r="B189" s="100">
        <v>15935901000</v>
      </c>
      <c r="C189" s="95">
        <v>-312461000</v>
      </c>
      <c r="D189" s="96">
        <v>15623440000</v>
      </c>
      <c r="E189" s="144"/>
    </row>
    <row r="190" spans="1:5" ht="30">
      <c r="A190" s="105" t="s">
        <v>479</v>
      </c>
      <c r="B190" s="106">
        <v>18149000000</v>
      </c>
      <c r="C190" s="99">
        <v>0</v>
      </c>
      <c r="D190" s="106">
        <v>18149000000</v>
      </c>
      <c r="E190" s="144"/>
    </row>
    <row r="191" spans="1:5" ht="15">
      <c r="A191" s="36" t="s">
        <v>133</v>
      </c>
      <c r="B191" s="100">
        <v>5653264</v>
      </c>
      <c r="C191" s="99">
        <v>0</v>
      </c>
      <c r="D191" s="96">
        <v>5653264</v>
      </c>
      <c r="E191" s="144"/>
    </row>
    <row r="192" spans="1:5" ht="15">
      <c r="A192" s="36" t="s">
        <v>138</v>
      </c>
      <c r="B192" s="100">
        <v>30000000</v>
      </c>
      <c r="C192" s="99">
        <v>0</v>
      </c>
      <c r="D192" s="96">
        <v>30000000</v>
      </c>
      <c r="E192" s="144"/>
    </row>
    <row r="193" spans="1:5" ht="15">
      <c r="A193" s="36" t="s">
        <v>141</v>
      </c>
      <c r="B193" s="100">
        <v>598110000</v>
      </c>
      <c r="C193" s="99">
        <v>0</v>
      </c>
      <c r="D193" s="96">
        <v>598110000</v>
      </c>
      <c r="E193" s="144"/>
    </row>
    <row r="194" spans="1:4" s="107" customFormat="1" ht="15">
      <c r="A194" s="36" t="s">
        <v>143</v>
      </c>
      <c r="B194" s="100">
        <v>1562800000</v>
      </c>
      <c r="C194" s="99">
        <v>0</v>
      </c>
      <c r="D194" s="96">
        <v>1562800000</v>
      </c>
    </row>
    <row r="195" spans="1:5" ht="15">
      <c r="A195" s="36" t="s">
        <v>144</v>
      </c>
      <c r="B195" s="100">
        <v>15952436736</v>
      </c>
      <c r="C195" s="99">
        <v>0</v>
      </c>
      <c r="D195" s="96">
        <v>15952436736</v>
      </c>
      <c r="E195" s="144"/>
    </row>
    <row r="196" spans="1:5" ht="30">
      <c r="A196" s="105" t="s">
        <v>480</v>
      </c>
      <c r="B196" s="106">
        <v>5263460000</v>
      </c>
      <c r="C196" s="99">
        <v>0</v>
      </c>
      <c r="D196" s="106">
        <v>5263460000</v>
      </c>
      <c r="E196" s="144"/>
    </row>
    <row r="197" spans="1:5" ht="15">
      <c r="A197" s="36" t="s">
        <v>140</v>
      </c>
      <c r="B197" s="100">
        <v>510743000</v>
      </c>
      <c r="C197" s="99">
        <v>0</v>
      </c>
      <c r="D197" s="96">
        <v>510743000</v>
      </c>
      <c r="E197" s="144"/>
    </row>
    <row r="198" spans="1:4" ht="15">
      <c r="A198" s="36" t="s">
        <v>141</v>
      </c>
      <c r="B198" s="100">
        <v>543822000</v>
      </c>
      <c r="C198" s="99">
        <v>0</v>
      </c>
      <c r="D198" s="96">
        <v>543822000</v>
      </c>
    </row>
    <row r="199" spans="1:4" ht="15">
      <c r="A199" s="36" t="s">
        <v>144</v>
      </c>
      <c r="B199" s="100">
        <v>4208895000</v>
      </c>
      <c r="C199" s="99">
        <v>0</v>
      </c>
      <c r="D199" s="96">
        <v>4208895000</v>
      </c>
    </row>
    <row r="200" spans="3:4" ht="15">
      <c r="C200" s="99"/>
      <c r="D200" s="96"/>
    </row>
    <row r="201" spans="1:4" ht="75.75" customHeight="1">
      <c r="A201" s="181" t="s">
        <v>616</v>
      </c>
      <c r="B201" s="181"/>
      <c r="C201" s="181"/>
      <c r="D201" s="181"/>
    </row>
  </sheetData>
  <sheetProtection/>
  <mergeCells count="4">
    <mergeCell ref="A1:D1"/>
    <mergeCell ref="A2:D2"/>
    <mergeCell ref="A3:D3"/>
    <mergeCell ref="A201:D201"/>
  </mergeCells>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F201"/>
  <sheetViews>
    <sheetView showGridLines="0" zoomScalePageLayoutView="0" workbookViewId="0" topLeftCell="A1">
      <selection activeCell="D24" sqref="D24"/>
    </sheetView>
  </sheetViews>
  <sheetFormatPr defaultColWidth="11.421875" defaultRowHeight="15"/>
  <cols>
    <col min="1" max="1" width="4.28125" style="102" bestFit="1" customWidth="1"/>
    <col min="2" max="2" width="71.140625" style="36" bestFit="1" customWidth="1"/>
    <col min="3" max="3" width="20.421875" style="100" bestFit="1" customWidth="1"/>
    <col min="4" max="4" width="16.8515625" style="101" customWidth="1"/>
    <col min="5" max="5" width="20.421875" style="101" bestFit="1" customWidth="1"/>
    <col min="6" max="16384" width="11.421875" style="36" customWidth="1"/>
  </cols>
  <sheetData>
    <row r="1" spans="2:5" s="91" customFormat="1" ht="30" customHeight="1">
      <c r="B1" s="183" t="s">
        <v>7</v>
      </c>
      <c r="C1" s="183"/>
      <c r="D1" s="183"/>
      <c r="E1" s="183"/>
    </row>
    <row r="2" spans="2:5" s="91" customFormat="1" ht="26.25">
      <c r="B2" s="184" t="s">
        <v>6</v>
      </c>
      <c r="C2" s="184"/>
      <c r="D2" s="184"/>
      <c r="E2" s="184"/>
    </row>
    <row r="3" spans="2:5" s="91" customFormat="1" ht="26.25">
      <c r="B3" s="185" t="s">
        <v>614</v>
      </c>
      <c r="C3" s="185"/>
      <c r="D3" s="185"/>
      <c r="E3" s="185"/>
    </row>
    <row r="4" spans="2:5" ht="30" customHeight="1">
      <c r="B4" s="3" t="s">
        <v>0</v>
      </c>
      <c r="C4" s="17" t="s">
        <v>1</v>
      </c>
      <c r="D4" s="4" t="s">
        <v>2</v>
      </c>
      <c r="E4" s="4" t="s">
        <v>3</v>
      </c>
    </row>
    <row r="5" spans="2:5" ht="15">
      <c r="B5" s="92" t="s">
        <v>4</v>
      </c>
      <c r="C5" s="93">
        <f>+C6</f>
        <v>3366113315000</v>
      </c>
      <c r="D5" s="93">
        <f>+D6</f>
        <v>0</v>
      </c>
      <c r="E5" s="93">
        <f>+E6</f>
        <v>3366113315000</v>
      </c>
    </row>
    <row r="6" spans="2:5" ht="15">
      <c r="B6" s="92" t="s">
        <v>5</v>
      </c>
      <c r="C6" s="93">
        <f>+C7+C124</f>
        <v>3366113315000</v>
      </c>
      <c r="D6" s="93">
        <f>+D7+D124</f>
        <v>0</v>
      </c>
      <c r="E6" s="93">
        <f>+E7+E124</f>
        <v>3366113315000</v>
      </c>
    </row>
    <row r="7" spans="2:5" s="91" customFormat="1" ht="15">
      <c r="B7" s="92" t="s">
        <v>10</v>
      </c>
      <c r="C7" s="93">
        <f>SUM(C8:C123)</f>
        <v>23016670000</v>
      </c>
      <c r="D7" s="93">
        <f>SUM(D8:D123)</f>
        <v>0</v>
      </c>
      <c r="E7" s="93">
        <f>SUM(E8:E123)</f>
        <v>23016670000</v>
      </c>
    </row>
    <row r="8" spans="2:5" ht="15">
      <c r="B8" s="94" t="s">
        <v>11</v>
      </c>
      <c r="C8" s="95">
        <v>2617517000</v>
      </c>
      <c r="D8" s="95"/>
      <c r="E8" s="96">
        <f>+C8+D8</f>
        <v>2617517000</v>
      </c>
    </row>
    <row r="9" spans="2:5" ht="15">
      <c r="B9" s="94" t="s">
        <v>12</v>
      </c>
      <c r="C9" s="95">
        <v>1485000000</v>
      </c>
      <c r="D9" s="95"/>
      <c r="E9" s="96">
        <f aca="true" t="shared" si="0" ref="E9:E75">+C9+D9</f>
        <v>1485000000</v>
      </c>
    </row>
    <row r="10" spans="2:5" ht="15">
      <c r="B10" s="94" t="s">
        <v>13</v>
      </c>
      <c r="C10" s="95">
        <v>1266000</v>
      </c>
      <c r="D10" s="95"/>
      <c r="E10" s="96">
        <f t="shared" si="0"/>
        <v>1266000</v>
      </c>
    </row>
    <row r="11" spans="2:5" ht="15">
      <c r="B11" s="94" t="s">
        <v>14</v>
      </c>
      <c r="C11" s="95">
        <v>10055000</v>
      </c>
      <c r="D11" s="95">
        <v>0</v>
      </c>
      <c r="E11" s="96">
        <f t="shared" si="0"/>
        <v>10055000</v>
      </c>
    </row>
    <row r="12" spans="2:5" ht="15">
      <c r="B12" s="94" t="s">
        <v>15</v>
      </c>
      <c r="C12" s="95">
        <v>26877900</v>
      </c>
      <c r="D12" s="95">
        <v>0</v>
      </c>
      <c r="E12" s="96">
        <f t="shared" si="0"/>
        <v>26877900</v>
      </c>
    </row>
    <row r="13" spans="2:5" ht="15">
      <c r="B13" s="94" t="s">
        <v>16</v>
      </c>
      <c r="C13" s="95">
        <v>1000000</v>
      </c>
      <c r="D13" s="95">
        <v>0</v>
      </c>
      <c r="E13" s="96">
        <f t="shared" si="0"/>
        <v>1000000</v>
      </c>
    </row>
    <row r="14" spans="2:5" ht="15">
      <c r="B14" s="94" t="s">
        <v>17</v>
      </c>
      <c r="C14" s="95">
        <v>93503600</v>
      </c>
      <c r="D14" s="95">
        <v>0</v>
      </c>
      <c r="E14" s="96">
        <f t="shared" si="0"/>
        <v>93503600</v>
      </c>
    </row>
    <row r="15" spans="2:5" ht="15">
      <c r="B15" s="94" t="s">
        <v>18</v>
      </c>
      <c r="C15" s="95">
        <v>44026000</v>
      </c>
      <c r="D15" s="95"/>
      <c r="E15" s="96">
        <f t="shared" si="0"/>
        <v>44026000</v>
      </c>
    </row>
    <row r="16" spans="2:5" ht="15">
      <c r="B16" s="94" t="s">
        <v>19</v>
      </c>
      <c r="C16" s="95">
        <v>103500</v>
      </c>
      <c r="D16" s="95">
        <v>0</v>
      </c>
      <c r="E16" s="96">
        <f t="shared" si="0"/>
        <v>103500</v>
      </c>
    </row>
    <row r="17" spans="2:5" ht="15">
      <c r="B17" s="94" t="s">
        <v>20</v>
      </c>
      <c r="C17" s="95">
        <v>114000</v>
      </c>
      <c r="D17" s="95"/>
      <c r="E17" s="96">
        <f t="shared" si="0"/>
        <v>114000</v>
      </c>
    </row>
    <row r="18" spans="2:5" ht="15">
      <c r="B18" s="94" t="s">
        <v>21</v>
      </c>
      <c r="C18" s="95">
        <v>479000</v>
      </c>
      <c r="D18" s="95"/>
      <c r="E18" s="96">
        <f t="shared" si="0"/>
        <v>479000</v>
      </c>
    </row>
    <row r="19" spans="2:5" ht="15">
      <c r="B19" s="94" t="s">
        <v>22</v>
      </c>
      <c r="C19" s="95">
        <v>81000</v>
      </c>
      <c r="D19" s="95"/>
      <c r="E19" s="96">
        <f t="shared" si="0"/>
        <v>81000</v>
      </c>
    </row>
    <row r="20" spans="2:5" ht="15">
      <c r="B20" s="94" t="s">
        <v>23</v>
      </c>
      <c r="C20" s="95">
        <v>785000</v>
      </c>
      <c r="D20" s="95"/>
      <c r="E20" s="96">
        <f t="shared" si="0"/>
        <v>785000</v>
      </c>
    </row>
    <row r="21" spans="2:5" ht="15">
      <c r="B21" s="94" t="s">
        <v>24</v>
      </c>
      <c r="C21" s="95">
        <v>396000</v>
      </c>
      <c r="D21" s="95"/>
      <c r="E21" s="96">
        <f t="shared" si="0"/>
        <v>396000</v>
      </c>
    </row>
    <row r="22" spans="2:5" ht="15">
      <c r="B22" s="94" t="s">
        <v>25</v>
      </c>
      <c r="C22" s="95">
        <v>1627000</v>
      </c>
      <c r="D22" s="95"/>
      <c r="E22" s="96">
        <f t="shared" si="0"/>
        <v>1627000</v>
      </c>
    </row>
    <row r="23" spans="2:5" ht="15">
      <c r="B23" s="94" t="s">
        <v>26</v>
      </c>
      <c r="C23" s="95">
        <v>864000</v>
      </c>
      <c r="D23" s="95"/>
      <c r="E23" s="96">
        <f t="shared" si="0"/>
        <v>864000</v>
      </c>
    </row>
    <row r="24" spans="2:5" ht="15">
      <c r="B24" s="94" t="s">
        <v>27</v>
      </c>
      <c r="C24" s="95">
        <v>630000</v>
      </c>
      <c r="D24" s="95"/>
      <c r="E24" s="96">
        <f t="shared" si="0"/>
        <v>630000</v>
      </c>
    </row>
    <row r="25" spans="2:5" ht="15">
      <c r="B25" s="94" t="s">
        <v>28</v>
      </c>
      <c r="C25" s="95">
        <v>247000</v>
      </c>
      <c r="D25" s="95"/>
      <c r="E25" s="96">
        <f t="shared" si="0"/>
        <v>247000</v>
      </c>
    </row>
    <row r="26" spans="2:5" ht="15">
      <c r="B26" s="97" t="s">
        <v>162</v>
      </c>
      <c r="C26" s="95">
        <v>5000000</v>
      </c>
      <c r="D26" s="95"/>
      <c r="E26" s="96">
        <f t="shared" si="0"/>
        <v>5000000</v>
      </c>
    </row>
    <row r="27" spans="2:5" ht="15">
      <c r="B27" s="94" t="s">
        <v>29</v>
      </c>
      <c r="C27" s="95">
        <v>8184000</v>
      </c>
      <c r="D27" s="95"/>
      <c r="E27" s="96">
        <f t="shared" si="0"/>
        <v>8184000</v>
      </c>
    </row>
    <row r="28" spans="2:5" ht="15">
      <c r="B28" s="94" t="s">
        <v>30</v>
      </c>
      <c r="C28" s="95">
        <v>4224000</v>
      </c>
      <c r="D28" s="95"/>
      <c r="E28" s="96">
        <f t="shared" si="0"/>
        <v>4224000</v>
      </c>
    </row>
    <row r="29" spans="2:5" ht="15">
      <c r="B29" s="94" t="s">
        <v>31</v>
      </c>
      <c r="C29" s="95">
        <v>10230000</v>
      </c>
      <c r="D29" s="95"/>
      <c r="E29" s="96">
        <f t="shared" si="0"/>
        <v>10230000</v>
      </c>
    </row>
    <row r="30" spans="2:5" ht="15">
      <c r="B30" s="97" t="s">
        <v>155</v>
      </c>
      <c r="C30" s="95">
        <v>45780000</v>
      </c>
      <c r="D30" s="95"/>
      <c r="E30" s="96">
        <f t="shared" si="0"/>
        <v>45780000</v>
      </c>
    </row>
    <row r="31" spans="2:5" ht="15">
      <c r="B31" s="97" t="s">
        <v>156</v>
      </c>
      <c r="C31" s="95">
        <v>47040000</v>
      </c>
      <c r="D31" s="95"/>
      <c r="E31" s="96">
        <f t="shared" si="0"/>
        <v>47040000</v>
      </c>
    </row>
    <row r="32" spans="2:5" ht="15">
      <c r="B32" s="94" t="s">
        <v>34</v>
      </c>
      <c r="C32" s="95">
        <v>4058000</v>
      </c>
      <c r="D32" s="95"/>
      <c r="E32" s="96">
        <f t="shared" si="0"/>
        <v>4058000</v>
      </c>
    </row>
    <row r="33" spans="2:5" ht="15">
      <c r="B33" s="94" t="s">
        <v>35</v>
      </c>
      <c r="C33" s="95">
        <v>13764000</v>
      </c>
      <c r="D33" s="95"/>
      <c r="E33" s="96">
        <f t="shared" si="0"/>
        <v>13764000</v>
      </c>
    </row>
    <row r="34" spans="2:5" ht="15">
      <c r="B34" s="94" t="s">
        <v>36</v>
      </c>
      <c r="C34" s="95">
        <v>8960000</v>
      </c>
      <c r="D34" s="95"/>
      <c r="E34" s="96">
        <f t="shared" si="0"/>
        <v>8960000</v>
      </c>
    </row>
    <row r="35" spans="2:5" ht="15">
      <c r="B35" s="94" t="s">
        <v>37</v>
      </c>
      <c r="C35" s="95">
        <v>577236</v>
      </c>
      <c r="D35" s="95">
        <v>0</v>
      </c>
      <c r="E35" s="96">
        <f t="shared" si="0"/>
        <v>577236</v>
      </c>
    </row>
    <row r="36" spans="2:5" ht="15">
      <c r="B36" s="94" t="s">
        <v>38</v>
      </c>
      <c r="C36" s="95">
        <v>83482030</v>
      </c>
      <c r="D36" s="95">
        <v>0</v>
      </c>
      <c r="E36" s="96">
        <f t="shared" si="0"/>
        <v>83482030</v>
      </c>
    </row>
    <row r="37" spans="2:5" ht="15">
      <c r="B37" s="94" t="s">
        <v>39</v>
      </c>
      <c r="C37" s="95">
        <v>27643896</v>
      </c>
      <c r="D37" s="95">
        <v>0</v>
      </c>
      <c r="E37" s="96">
        <f t="shared" si="0"/>
        <v>27643896</v>
      </c>
    </row>
    <row r="38" spans="2:5" ht="15">
      <c r="B38" s="94" t="s">
        <v>40</v>
      </c>
      <c r="C38" s="95">
        <v>5639000</v>
      </c>
      <c r="D38" s="95">
        <v>0</v>
      </c>
      <c r="E38" s="96">
        <f t="shared" si="0"/>
        <v>5639000</v>
      </c>
    </row>
    <row r="39" spans="2:5" ht="15">
      <c r="B39" s="94" t="s">
        <v>41</v>
      </c>
      <c r="C39" s="95">
        <v>1933750</v>
      </c>
      <c r="D39" s="95">
        <v>0</v>
      </c>
      <c r="E39" s="96">
        <f t="shared" si="0"/>
        <v>1933750</v>
      </c>
    </row>
    <row r="40" spans="2:5" ht="15">
      <c r="B40" s="94" t="s">
        <v>42</v>
      </c>
      <c r="C40" s="95">
        <v>0</v>
      </c>
      <c r="D40" s="95">
        <v>0</v>
      </c>
      <c r="E40" s="96">
        <f t="shared" si="0"/>
        <v>0</v>
      </c>
    </row>
    <row r="41" spans="2:5" ht="15">
      <c r="B41" s="94" t="s">
        <v>43</v>
      </c>
      <c r="C41" s="95">
        <v>6533150</v>
      </c>
      <c r="D41" s="95">
        <v>0</v>
      </c>
      <c r="E41" s="96">
        <f t="shared" si="0"/>
        <v>6533150</v>
      </c>
    </row>
    <row r="42" spans="2:5" ht="15">
      <c r="B42" s="94" t="s">
        <v>44</v>
      </c>
      <c r="C42" s="95">
        <v>3776085</v>
      </c>
      <c r="D42" s="95">
        <v>0</v>
      </c>
      <c r="E42" s="96">
        <f t="shared" si="0"/>
        <v>3776085</v>
      </c>
    </row>
    <row r="43" spans="2:5" ht="15">
      <c r="B43" s="94" t="s">
        <v>45</v>
      </c>
      <c r="C43" s="95">
        <v>2989984</v>
      </c>
      <c r="D43" s="95">
        <v>0</v>
      </c>
      <c r="E43" s="96">
        <f t="shared" si="0"/>
        <v>2989984</v>
      </c>
    </row>
    <row r="44" spans="2:5" ht="15">
      <c r="B44" s="94" t="s">
        <v>46</v>
      </c>
      <c r="C44" s="95">
        <v>4686395</v>
      </c>
      <c r="D44" s="95">
        <v>0</v>
      </c>
      <c r="E44" s="96">
        <f t="shared" si="0"/>
        <v>4686395</v>
      </c>
    </row>
    <row r="45" spans="2:5" ht="15">
      <c r="B45" s="94" t="s">
        <v>47</v>
      </c>
      <c r="C45" s="95">
        <v>5819474</v>
      </c>
      <c r="D45" s="95">
        <v>0</v>
      </c>
      <c r="E45" s="96">
        <f t="shared" si="0"/>
        <v>5819474</v>
      </c>
    </row>
    <row r="46" spans="2:5" ht="15">
      <c r="B46" s="94" t="s">
        <v>48</v>
      </c>
      <c r="C46" s="95">
        <v>2875000</v>
      </c>
      <c r="D46" s="95"/>
      <c r="E46" s="96">
        <f t="shared" si="0"/>
        <v>2875000</v>
      </c>
    </row>
    <row r="47" spans="2:5" ht="15">
      <c r="B47" s="94" t="s">
        <v>49</v>
      </c>
      <c r="C47" s="95">
        <v>0</v>
      </c>
      <c r="D47" s="95">
        <v>0</v>
      </c>
      <c r="E47" s="96">
        <f t="shared" si="0"/>
        <v>0</v>
      </c>
    </row>
    <row r="48" spans="2:5" ht="15">
      <c r="B48" s="94" t="s">
        <v>50</v>
      </c>
      <c r="C48" s="95">
        <v>120804052</v>
      </c>
      <c r="D48" s="95">
        <v>0</v>
      </c>
      <c r="E48" s="96">
        <f t="shared" si="0"/>
        <v>120804052</v>
      </c>
    </row>
    <row r="49" spans="2:5" ht="15">
      <c r="B49" s="94" t="s">
        <v>51</v>
      </c>
      <c r="C49" s="95">
        <v>15630000</v>
      </c>
      <c r="D49" s="95"/>
      <c r="E49" s="96">
        <f t="shared" si="0"/>
        <v>15630000</v>
      </c>
    </row>
    <row r="50" spans="2:5" ht="15">
      <c r="B50" s="94" t="s">
        <v>52</v>
      </c>
      <c r="C50" s="95">
        <v>38000</v>
      </c>
      <c r="D50" s="95"/>
      <c r="E50" s="96">
        <f t="shared" si="0"/>
        <v>38000</v>
      </c>
    </row>
    <row r="51" spans="2:5" ht="15">
      <c r="B51" s="94" t="s">
        <v>53</v>
      </c>
      <c r="C51" s="95">
        <v>6417200</v>
      </c>
      <c r="D51" s="95">
        <v>0</v>
      </c>
      <c r="E51" s="96">
        <f t="shared" si="0"/>
        <v>6417200</v>
      </c>
    </row>
    <row r="52" spans="2:5" ht="15">
      <c r="B52" s="94" t="s">
        <v>54</v>
      </c>
      <c r="C52" s="95">
        <v>420900</v>
      </c>
      <c r="D52" s="95">
        <v>0</v>
      </c>
      <c r="E52" s="96">
        <f t="shared" si="0"/>
        <v>420900</v>
      </c>
    </row>
    <row r="53" spans="2:5" ht="15">
      <c r="B53" s="94" t="s">
        <v>55</v>
      </c>
      <c r="C53" s="95">
        <v>180250</v>
      </c>
      <c r="D53" s="95">
        <v>0</v>
      </c>
      <c r="E53" s="96">
        <f t="shared" si="0"/>
        <v>180250</v>
      </c>
    </row>
    <row r="54" spans="2:5" ht="15">
      <c r="B54" s="94" t="s">
        <v>56</v>
      </c>
      <c r="C54" s="95">
        <v>1019000</v>
      </c>
      <c r="D54" s="95"/>
      <c r="E54" s="96">
        <f t="shared" si="0"/>
        <v>1019000</v>
      </c>
    </row>
    <row r="55" spans="2:5" ht="15">
      <c r="B55" s="94" t="s">
        <v>57</v>
      </c>
      <c r="C55" s="95">
        <v>2066000</v>
      </c>
      <c r="D55" s="95"/>
      <c r="E55" s="96">
        <f t="shared" si="0"/>
        <v>2066000</v>
      </c>
    </row>
    <row r="56" spans="2:5" ht="15">
      <c r="B56" s="94" t="s">
        <v>58</v>
      </c>
      <c r="C56" s="95">
        <v>15484000</v>
      </c>
      <c r="D56" s="95">
        <v>0</v>
      </c>
      <c r="E56" s="96">
        <f t="shared" si="0"/>
        <v>15484000</v>
      </c>
    </row>
    <row r="57" spans="2:5" ht="15">
      <c r="B57" s="94" t="s">
        <v>59</v>
      </c>
      <c r="C57" s="95">
        <v>446500</v>
      </c>
      <c r="D57" s="95">
        <v>0</v>
      </c>
      <c r="E57" s="96">
        <f t="shared" si="0"/>
        <v>446500</v>
      </c>
    </row>
    <row r="58" spans="2:5" ht="15">
      <c r="B58" s="94" t="s">
        <v>60</v>
      </c>
      <c r="C58" s="95">
        <v>330208000</v>
      </c>
      <c r="D58" s="95"/>
      <c r="E58" s="96">
        <f t="shared" si="0"/>
        <v>330208000</v>
      </c>
    </row>
    <row r="59" spans="2:5" ht="15">
      <c r="B59" s="97" t="s">
        <v>161</v>
      </c>
      <c r="C59" s="95">
        <v>45000000</v>
      </c>
      <c r="D59" s="95"/>
      <c r="E59" s="96">
        <f t="shared" si="0"/>
        <v>45000000</v>
      </c>
    </row>
    <row r="60" spans="2:5" ht="15">
      <c r="B60" s="94" t="s">
        <v>61</v>
      </c>
      <c r="C60" s="95">
        <v>3379600</v>
      </c>
      <c r="D60" s="95">
        <v>0</v>
      </c>
      <c r="E60" s="96">
        <f t="shared" si="0"/>
        <v>3379600</v>
      </c>
    </row>
    <row r="61" spans="2:5" ht="15">
      <c r="B61" s="94" t="s">
        <v>62</v>
      </c>
      <c r="C61" s="95">
        <v>4284800</v>
      </c>
      <c r="D61" s="95">
        <v>0</v>
      </c>
      <c r="E61" s="96">
        <f t="shared" si="0"/>
        <v>4284800</v>
      </c>
    </row>
    <row r="62" spans="2:5" ht="15">
      <c r="B62" s="94" t="s">
        <v>63</v>
      </c>
      <c r="C62" s="95">
        <v>18348200</v>
      </c>
      <c r="D62" s="95">
        <v>0</v>
      </c>
      <c r="E62" s="96">
        <f t="shared" si="0"/>
        <v>18348200</v>
      </c>
    </row>
    <row r="63" spans="2:5" ht="15">
      <c r="B63" s="97" t="s">
        <v>160</v>
      </c>
      <c r="C63" s="95">
        <v>265700000</v>
      </c>
      <c r="D63" s="95"/>
      <c r="E63" s="96">
        <f t="shared" si="0"/>
        <v>265700000</v>
      </c>
    </row>
    <row r="64" spans="2:5" ht="15">
      <c r="B64" s="94" t="s">
        <v>64</v>
      </c>
      <c r="C64" s="95">
        <v>4843948</v>
      </c>
      <c r="D64" s="95">
        <v>0</v>
      </c>
      <c r="E64" s="96">
        <f t="shared" si="0"/>
        <v>4843948</v>
      </c>
    </row>
    <row r="65" spans="2:5" ht="15">
      <c r="B65" s="94" t="s">
        <v>65</v>
      </c>
      <c r="C65" s="95">
        <v>243991000</v>
      </c>
      <c r="D65" s="95">
        <v>0</v>
      </c>
      <c r="E65" s="96">
        <f t="shared" si="0"/>
        <v>243991000</v>
      </c>
    </row>
    <row r="66" spans="2:5" ht="15">
      <c r="B66" s="94" t="s">
        <v>66</v>
      </c>
      <c r="C66" s="95">
        <v>5000800</v>
      </c>
      <c r="D66" s="95">
        <v>0</v>
      </c>
      <c r="E66" s="96">
        <f t="shared" si="0"/>
        <v>5000800</v>
      </c>
    </row>
    <row r="67" spans="2:5" ht="15">
      <c r="B67" s="94" t="s">
        <v>67</v>
      </c>
      <c r="C67" s="95">
        <v>1046000</v>
      </c>
      <c r="D67" s="95">
        <v>0</v>
      </c>
      <c r="E67" s="96">
        <f t="shared" si="0"/>
        <v>1046000</v>
      </c>
    </row>
    <row r="68" spans="2:5" ht="15">
      <c r="B68" s="94" t="s">
        <v>68</v>
      </c>
      <c r="C68" s="95">
        <v>71500</v>
      </c>
      <c r="D68" s="95">
        <v>0</v>
      </c>
      <c r="E68" s="96">
        <f t="shared" si="0"/>
        <v>71500</v>
      </c>
    </row>
    <row r="69" spans="2:5" ht="15">
      <c r="B69" s="94" t="s">
        <v>69</v>
      </c>
      <c r="C69" s="95">
        <v>245200</v>
      </c>
      <c r="D69" s="95">
        <v>0</v>
      </c>
      <c r="E69" s="96">
        <f t="shared" si="0"/>
        <v>245200</v>
      </c>
    </row>
    <row r="70" spans="2:5" ht="15">
      <c r="B70" s="94" t="s">
        <v>70</v>
      </c>
      <c r="C70" s="95">
        <v>9836050</v>
      </c>
      <c r="D70" s="95">
        <v>0</v>
      </c>
      <c r="E70" s="96">
        <f t="shared" si="0"/>
        <v>9836050</v>
      </c>
    </row>
    <row r="71" spans="2:5" ht="15">
      <c r="B71" s="94" t="s">
        <v>71</v>
      </c>
      <c r="C71" s="95">
        <v>1368000</v>
      </c>
      <c r="D71" s="95"/>
      <c r="E71" s="96">
        <f t="shared" si="0"/>
        <v>1368000</v>
      </c>
    </row>
    <row r="72" spans="2:5" ht="15">
      <c r="B72" s="94" t="s">
        <v>72</v>
      </c>
      <c r="C72" s="95">
        <v>702600</v>
      </c>
      <c r="D72" s="95">
        <v>0</v>
      </c>
      <c r="E72" s="96">
        <f t="shared" si="0"/>
        <v>702600</v>
      </c>
    </row>
    <row r="73" spans="2:5" ht="15">
      <c r="B73" s="94" t="s">
        <v>73</v>
      </c>
      <c r="C73" s="95">
        <v>45800</v>
      </c>
      <c r="D73" s="95">
        <v>0</v>
      </c>
      <c r="E73" s="96">
        <f t="shared" si="0"/>
        <v>45800</v>
      </c>
    </row>
    <row r="74" spans="2:5" ht="15">
      <c r="B74" s="94" t="s">
        <v>74</v>
      </c>
      <c r="C74" s="95">
        <v>1715000</v>
      </c>
      <c r="D74" s="95">
        <v>0</v>
      </c>
      <c r="E74" s="96">
        <f t="shared" si="0"/>
        <v>1715000</v>
      </c>
    </row>
    <row r="75" spans="2:5" ht="15">
      <c r="B75" s="94" t="s">
        <v>75</v>
      </c>
      <c r="C75" s="95">
        <v>1629700</v>
      </c>
      <c r="D75" s="95">
        <v>0</v>
      </c>
      <c r="E75" s="96">
        <f t="shared" si="0"/>
        <v>1629700</v>
      </c>
    </row>
    <row r="76" spans="2:5" ht="15">
      <c r="B76" s="94" t="s">
        <v>76</v>
      </c>
      <c r="C76" s="95">
        <v>400000</v>
      </c>
      <c r="D76" s="95">
        <v>0</v>
      </c>
      <c r="E76" s="96">
        <f aca="true" t="shared" si="1" ref="E76:E123">+C76+D76</f>
        <v>400000</v>
      </c>
    </row>
    <row r="77" spans="2:5" ht="15">
      <c r="B77" s="94" t="s">
        <v>77</v>
      </c>
      <c r="C77" s="95">
        <v>0</v>
      </c>
      <c r="D77" s="95">
        <v>0</v>
      </c>
      <c r="E77" s="96">
        <f t="shared" si="1"/>
        <v>0</v>
      </c>
    </row>
    <row r="78" spans="2:5" ht="15">
      <c r="B78" s="94" t="s">
        <v>78</v>
      </c>
      <c r="C78" s="95">
        <v>15000</v>
      </c>
      <c r="D78" s="95">
        <v>0</v>
      </c>
      <c r="E78" s="96">
        <f t="shared" si="1"/>
        <v>15000</v>
      </c>
    </row>
    <row r="79" spans="2:5" ht="15">
      <c r="B79" s="94" t="s">
        <v>79</v>
      </c>
      <c r="C79" s="95">
        <v>1550000</v>
      </c>
      <c r="D79" s="95">
        <v>0</v>
      </c>
      <c r="E79" s="96">
        <f t="shared" si="1"/>
        <v>1550000</v>
      </c>
    </row>
    <row r="80" spans="2:5" ht="15">
      <c r="B80" s="94" t="s">
        <v>80</v>
      </c>
      <c r="C80" s="95">
        <v>408085000</v>
      </c>
      <c r="D80" s="95">
        <v>0</v>
      </c>
      <c r="E80" s="96">
        <f t="shared" si="1"/>
        <v>408085000</v>
      </c>
    </row>
    <row r="81" spans="2:5" ht="15">
      <c r="B81" s="94" t="s">
        <v>81</v>
      </c>
      <c r="C81" s="95">
        <v>12407900</v>
      </c>
      <c r="D81" s="95">
        <v>0</v>
      </c>
      <c r="E81" s="96">
        <f t="shared" si="1"/>
        <v>12407900</v>
      </c>
    </row>
    <row r="82" spans="2:5" ht="15">
      <c r="B82" s="94" t="s">
        <v>82</v>
      </c>
      <c r="C82" s="95">
        <v>3000000</v>
      </c>
      <c r="D82" s="95"/>
      <c r="E82" s="96">
        <f t="shared" si="1"/>
        <v>3000000</v>
      </c>
    </row>
    <row r="83" spans="2:5" ht="15">
      <c r="B83" s="94" t="s">
        <v>83</v>
      </c>
      <c r="C83" s="95">
        <v>3000000</v>
      </c>
      <c r="D83" s="95"/>
      <c r="E83" s="96">
        <f t="shared" si="1"/>
        <v>3000000</v>
      </c>
    </row>
    <row r="84" spans="2:5" ht="15">
      <c r="B84" s="94" t="s">
        <v>84</v>
      </c>
      <c r="C84" s="95">
        <v>100524000</v>
      </c>
      <c r="D84" s="95"/>
      <c r="E84" s="96">
        <f t="shared" si="1"/>
        <v>100524000</v>
      </c>
    </row>
    <row r="85" spans="2:5" ht="15">
      <c r="B85" s="94" t="s">
        <v>85</v>
      </c>
      <c r="C85" s="95">
        <v>383359000</v>
      </c>
      <c r="D85" s="95"/>
      <c r="E85" s="96">
        <f t="shared" si="1"/>
        <v>383359000</v>
      </c>
    </row>
    <row r="86" spans="2:5" ht="15">
      <c r="B86" s="94" t="s">
        <v>86</v>
      </c>
      <c r="C86" s="95">
        <v>700000</v>
      </c>
      <c r="D86" s="95"/>
      <c r="E86" s="96">
        <f t="shared" si="1"/>
        <v>700000</v>
      </c>
    </row>
    <row r="87" spans="2:5" ht="15">
      <c r="B87" s="94" t="s">
        <v>87</v>
      </c>
      <c r="C87" s="95">
        <v>2214000</v>
      </c>
      <c r="D87" s="95">
        <v>0</v>
      </c>
      <c r="E87" s="96">
        <f t="shared" si="1"/>
        <v>2214000</v>
      </c>
    </row>
    <row r="88" spans="2:5" ht="15">
      <c r="B88" s="94" t="s">
        <v>88</v>
      </c>
      <c r="C88" s="95">
        <v>400000</v>
      </c>
      <c r="D88" s="95"/>
      <c r="E88" s="96">
        <f t="shared" si="1"/>
        <v>400000</v>
      </c>
    </row>
    <row r="89" spans="2:5" ht="15">
      <c r="B89" s="94" t="s">
        <v>89</v>
      </c>
      <c r="C89" s="95">
        <v>3600000</v>
      </c>
      <c r="D89" s="95">
        <v>0</v>
      </c>
      <c r="E89" s="96">
        <f t="shared" si="1"/>
        <v>3600000</v>
      </c>
    </row>
    <row r="90" spans="2:5" ht="15">
      <c r="B90" s="94" t="s">
        <v>90</v>
      </c>
      <c r="C90" s="95">
        <v>360005000</v>
      </c>
      <c r="D90" s="95"/>
      <c r="E90" s="96">
        <f t="shared" si="1"/>
        <v>360005000</v>
      </c>
    </row>
    <row r="91" spans="2:5" ht="15">
      <c r="B91" s="94" t="s">
        <v>91</v>
      </c>
      <c r="C91" s="95">
        <v>16279200</v>
      </c>
      <c r="D91" s="95"/>
      <c r="E91" s="96">
        <f t="shared" si="1"/>
        <v>16279200</v>
      </c>
    </row>
    <row r="92" spans="2:5" ht="15">
      <c r="B92" s="94" t="s">
        <v>92</v>
      </c>
      <c r="C92" s="95">
        <v>38047000</v>
      </c>
      <c r="D92" s="95">
        <v>0</v>
      </c>
      <c r="E92" s="96">
        <f t="shared" si="1"/>
        <v>38047000</v>
      </c>
    </row>
    <row r="93" spans="2:5" ht="15">
      <c r="B93" s="94" t="s">
        <v>93</v>
      </c>
      <c r="C93" s="95">
        <v>1432435528</v>
      </c>
      <c r="D93" s="95"/>
      <c r="E93" s="96">
        <f t="shared" si="1"/>
        <v>1432435528</v>
      </c>
    </row>
    <row r="94" spans="2:5" ht="15">
      <c r="B94" s="94" t="s">
        <v>94</v>
      </c>
      <c r="C94" s="95">
        <v>1550714852</v>
      </c>
      <c r="D94" s="95"/>
      <c r="E94" s="96">
        <f t="shared" si="1"/>
        <v>1550714852</v>
      </c>
    </row>
    <row r="95" spans="2:5" ht="15">
      <c r="B95" t="s">
        <v>603</v>
      </c>
      <c r="C95" s="100">
        <v>0</v>
      </c>
      <c r="E95" s="101">
        <f t="shared" si="1"/>
        <v>0</v>
      </c>
    </row>
    <row r="96" spans="2:5" ht="15">
      <c r="B96" s="94" t="s">
        <v>95</v>
      </c>
      <c r="C96" s="95">
        <v>11037000</v>
      </c>
      <c r="D96" s="95"/>
      <c r="E96" s="96">
        <f t="shared" si="1"/>
        <v>11037000</v>
      </c>
    </row>
    <row r="97" spans="2:5" ht="15">
      <c r="B97" s="94" t="s">
        <v>96</v>
      </c>
      <c r="C97" s="95">
        <v>180000000</v>
      </c>
      <c r="D97" s="95">
        <v>0</v>
      </c>
      <c r="E97" s="96">
        <f t="shared" si="1"/>
        <v>180000000</v>
      </c>
    </row>
    <row r="98" spans="2:5" ht="15">
      <c r="B98" s="94" t="s">
        <v>97</v>
      </c>
      <c r="C98" s="95">
        <v>26531000</v>
      </c>
      <c r="D98" s="95"/>
      <c r="E98" s="96">
        <f t="shared" si="1"/>
        <v>26531000</v>
      </c>
    </row>
    <row r="99" spans="2:5" ht="15">
      <c r="B99" s="94" t="s">
        <v>98</v>
      </c>
      <c r="C99" s="95">
        <v>20000000</v>
      </c>
      <c r="D99" s="95"/>
      <c r="E99" s="96">
        <f t="shared" si="1"/>
        <v>20000000</v>
      </c>
    </row>
    <row r="100" spans="2:5" ht="15">
      <c r="B100" s="94" t="s">
        <v>99</v>
      </c>
      <c r="C100" s="95">
        <v>97953000</v>
      </c>
      <c r="D100" s="95"/>
      <c r="E100" s="96">
        <f t="shared" si="1"/>
        <v>97953000</v>
      </c>
    </row>
    <row r="101" spans="2:5" ht="15">
      <c r="B101" s="94" t="s">
        <v>100</v>
      </c>
      <c r="C101" s="95">
        <v>360000000</v>
      </c>
      <c r="D101" s="95"/>
      <c r="E101" s="96">
        <f t="shared" si="1"/>
        <v>360000000</v>
      </c>
    </row>
    <row r="102" spans="2:5" ht="15">
      <c r="B102" s="94" t="s">
        <v>101</v>
      </c>
      <c r="C102" s="95">
        <v>93800000</v>
      </c>
      <c r="D102" s="95"/>
      <c r="E102" s="96">
        <f t="shared" si="1"/>
        <v>93800000</v>
      </c>
    </row>
    <row r="103" spans="2:5" ht="15">
      <c r="B103" s="94" t="s">
        <v>102</v>
      </c>
      <c r="C103" s="95">
        <v>378550000</v>
      </c>
      <c r="D103" s="95"/>
      <c r="E103" s="96">
        <f t="shared" si="1"/>
        <v>378550000</v>
      </c>
    </row>
    <row r="104" spans="2:5" ht="15">
      <c r="B104" s="94" t="s">
        <v>103</v>
      </c>
      <c r="C104" s="95">
        <v>2500000</v>
      </c>
      <c r="D104" s="95"/>
      <c r="E104" s="96">
        <f t="shared" si="1"/>
        <v>2500000</v>
      </c>
    </row>
    <row r="105" spans="2:5" ht="15">
      <c r="B105" s="94" t="s">
        <v>104</v>
      </c>
      <c r="C105" s="95">
        <v>5760000</v>
      </c>
      <c r="D105" s="95"/>
      <c r="E105" s="96">
        <f t="shared" si="1"/>
        <v>5760000</v>
      </c>
    </row>
    <row r="106" spans="2:5" ht="15">
      <c r="B106" s="94" t="s">
        <v>105</v>
      </c>
      <c r="C106" s="95">
        <v>3037371329</v>
      </c>
      <c r="D106" s="95"/>
      <c r="E106" s="96">
        <f t="shared" si="1"/>
        <v>3037371329</v>
      </c>
    </row>
    <row r="107" spans="2:5" ht="15">
      <c r="B107" s="94" t="s">
        <v>106</v>
      </c>
      <c r="C107" s="95">
        <v>2569211091</v>
      </c>
      <c r="D107" s="95"/>
      <c r="E107" s="96">
        <f t="shared" si="1"/>
        <v>2569211091</v>
      </c>
    </row>
    <row r="108" spans="2:5" ht="15">
      <c r="B108" s="94" t="s">
        <v>107</v>
      </c>
      <c r="C108" s="95">
        <v>22355000</v>
      </c>
      <c r="D108" s="95"/>
      <c r="E108" s="96">
        <f t="shared" si="1"/>
        <v>22355000</v>
      </c>
    </row>
    <row r="109" spans="2:5" ht="15">
      <c r="B109" s="94" t="s">
        <v>108</v>
      </c>
      <c r="C109" s="95">
        <v>14678000</v>
      </c>
      <c r="D109" s="95"/>
      <c r="E109" s="96">
        <f t="shared" si="1"/>
        <v>14678000</v>
      </c>
    </row>
    <row r="110" spans="2:5" ht="15">
      <c r="B110" t="s">
        <v>604</v>
      </c>
      <c r="C110" s="100">
        <v>0</v>
      </c>
      <c r="E110" s="101">
        <f t="shared" si="1"/>
        <v>0</v>
      </c>
    </row>
    <row r="111" spans="2:5" ht="15">
      <c r="B111" s="94" t="s">
        <v>109</v>
      </c>
      <c r="C111" s="95">
        <v>1771000000</v>
      </c>
      <c r="D111" s="95"/>
      <c r="E111" s="96">
        <f t="shared" si="1"/>
        <v>1771000000</v>
      </c>
    </row>
    <row r="112" spans="2:5" ht="15">
      <c r="B112" s="94" t="s">
        <v>110</v>
      </c>
      <c r="C112" s="95">
        <v>29900000</v>
      </c>
      <c r="D112" s="95"/>
      <c r="E112" s="96">
        <f t="shared" si="1"/>
        <v>29900000</v>
      </c>
    </row>
    <row r="113" spans="2:5" ht="15">
      <c r="B113" s="94" t="s">
        <v>111</v>
      </c>
      <c r="C113" s="95">
        <v>120000000</v>
      </c>
      <c r="D113" s="95"/>
      <c r="E113" s="96">
        <f t="shared" si="1"/>
        <v>120000000</v>
      </c>
    </row>
    <row r="114" spans="2:5" ht="15">
      <c r="B114" s="94" t="s">
        <v>112</v>
      </c>
      <c r="C114" s="95">
        <v>1503959000</v>
      </c>
      <c r="D114" s="95"/>
      <c r="E114" s="96">
        <f t="shared" si="1"/>
        <v>1503959000</v>
      </c>
    </row>
    <row r="115" spans="2:5" ht="15">
      <c r="B115" s="94" t="s">
        <v>113</v>
      </c>
      <c r="C115" s="95">
        <v>200000000</v>
      </c>
      <c r="D115" s="95"/>
      <c r="E115" s="96">
        <f t="shared" si="1"/>
        <v>200000000</v>
      </c>
    </row>
    <row r="116" spans="2:5" ht="15">
      <c r="B116" s="94" t="s">
        <v>114</v>
      </c>
      <c r="C116" s="95">
        <v>40654000</v>
      </c>
      <c r="D116" s="95"/>
      <c r="E116" s="96">
        <f t="shared" si="1"/>
        <v>40654000</v>
      </c>
    </row>
    <row r="117" spans="2:5" ht="15">
      <c r="B117" s="94" t="s">
        <v>115</v>
      </c>
      <c r="C117" s="95">
        <v>80000000</v>
      </c>
      <c r="D117" s="95"/>
      <c r="E117" s="96">
        <f t="shared" si="1"/>
        <v>80000000</v>
      </c>
    </row>
    <row r="118" spans="2:5" ht="15">
      <c r="B118" s="94" t="s">
        <v>116</v>
      </c>
      <c r="C118" s="95">
        <v>164691000</v>
      </c>
      <c r="D118" s="95"/>
      <c r="E118" s="96">
        <f t="shared" si="1"/>
        <v>164691000</v>
      </c>
    </row>
    <row r="119" spans="2:5" ht="15">
      <c r="B119" s="94" t="s">
        <v>117</v>
      </c>
      <c r="C119" s="95">
        <v>553729000</v>
      </c>
      <c r="D119" s="95">
        <v>0</v>
      </c>
      <c r="E119" s="96">
        <f t="shared" si="1"/>
        <v>553729000</v>
      </c>
    </row>
    <row r="120" spans="2:5" ht="15">
      <c r="B120" s="94" t="s">
        <v>118</v>
      </c>
      <c r="C120" s="95">
        <v>349623000</v>
      </c>
      <c r="D120" s="95"/>
      <c r="E120" s="96">
        <f t="shared" si="1"/>
        <v>349623000</v>
      </c>
    </row>
    <row r="121" spans="2:5" ht="15">
      <c r="B121" s="94" t="s">
        <v>119</v>
      </c>
      <c r="C121" s="95">
        <v>348289000</v>
      </c>
      <c r="D121" s="95"/>
      <c r="E121" s="96">
        <f t="shared" si="1"/>
        <v>348289000</v>
      </c>
    </row>
    <row r="122" spans="1:5" s="91" customFormat="1" ht="15">
      <c r="A122" s="102"/>
      <c r="B122" s="94" t="s">
        <v>120</v>
      </c>
      <c r="C122" s="95">
        <v>432000000</v>
      </c>
      <c r="D122" s="95"/>
      <c r="E122" s="96">
        <f t="shared" si="1"/>
        <v>432000000</v>
      </c>
    </row>
    <row r="123" spans="1:5" s="91" customFormat="1" ht="15">
      <c r="A123" s="102"/>
      <c r="B123" s="94" t="s">
        <v>121</v>
      </c>
      <c r="C123" s="95">
        <v>608652000</v>
      </c>
      <c r="D123" s="95"/>
      <c r="E123" s="96">
        <f t="shared" si="1"/>
        <v>608652000</v>
      </c>
    </row>
    <row r="124" spans="1:6" ht="15">
      <c r="A124" s="91" t="s">
        <v>461</v>
      </c>
      <c r="B124" s="103" t="s">
        <v>122</v>
      </c>
      <c r="C124" s="98">
        <f>+C125+C127+C129+C134+C142+C147+C150+C158+C163+C167+C169+C171+C173+C175+C177+C179+C181+C186+C190+C196</f>
        <v>3343096645000</v>
      </c>
      <c r="D124" s="98">
        <f>+D125+D127+D129+D134+D142+D147+D150+D158+D163+D167+D169+D171+D173+D175+D177+D179+D181+D186+D190+D196</f>
        <v>0</v>
      </c>
      <c r="E124" s="98">
        <f>+E125+E127+E129+E134+E142+E147+E150+E158+E163+E167+E169+E171+E173+E175+E177+E179+E181+E186+E190+E196</f>
        <v>3343096645000</v>
      </c>
      <c r="F124" s="144"/>
    </row>
    <row r="125" spans="1:5" s="107" customFormat="1" ht="15">
      <c r="A125" s="91" t="s">
        <v>461</v>
      </c>
      <c r="B125" s="105" t="s">
        <v>460</v>
      </c>
      <c r="C125" s="99">
        <f>+C126</f>
        <v>3236948000</v>
      </c>
      <c r="D125" s="99">
        <f>+'Decreto_320 05_08_2022'!D123+Acuerdo_390_30_08_2022!D123+Acuerdo_388_12_08_2022!D123+Resol_1692_25_08_2022!D123+CONSOLIDADO!AE121</f>
        <v>0</v>
      </c>
      <c r="E125" s="99">
        <f>+E126</f>
        <v>3236948000</v>
      </c>
    </row>
    <row r="126" spans="1:6" ht="15">
      <c r="A126" s="102" t="s">
        <v>462</v>
      </c>
      <c r="B126" s="36" t="s">
        <v>146</v>
      </c>
      <c r="C126" s="100">
        <v>3236948000</v>
      </c>
      <c r="D126" s="99">
        <f>+'Decreto_320 05_08_2022'!D124+Acuerdo_390_30_08_2022!D124+Acuerdo_388_12_08_2022!D124+Resol_1692_25_08_2022!D124+CONSOLIDADO!AE122</f>
        <v>0</v>
      </c>
      <c r="E126" s="96">
        <f>+C126+D126</f>
        <v>3236948000</v>
      </c>
      <c r="F126" s="144"/>
    </row>
    <row r="127" spans="1:5" s="155" customFormat="1" ht="15">
      <c r="A127" s="155" t="s">
        <v>461</v>
      </c>
      <c r="B127" s="155" t="s">
        <v>463</v>
      </c>
      <c r="C127" s="156">
        <f>+C128</f>
        <v>4347751018</v>
      </c>
      <c r="D127" s="156">
        <f>+D128</f>
        <v>0</v>
      </c>
      <c r="E127" s="156">
        <f>+E128</f>
        <v>4347751018</v>
      </c>
    </row>
    <row r="128" spans="1:6" ht="15">
      <c r="A128" s="91" t="s">
        <v>462</v>
      </c>
      <c r="B128" s="36" t="s">
        <v>144</v>
      </c>
      <c r="C128" s="100">
        <v>4347751018</v>
      </c>
      <c r="D128" s="151">
        <v>0</v>
      </c>
      <c r="E128" s="96">
        <f>+C128+D128</f>
        <v>4347751018</v>
      </c>
      <c r="F128" s="144"/>
    </row>
    <row r="129" spans="1:6" s="162" customFormat="1" ht="45">
      <c r="A129" s="155" t="s">
        <v>461</v>
      </c>
      <c r="B129" s="164" t="s">
        <v>464</v>
      </c>
      <c r="C129" s="156">
        <f>SUM(C130:C133)</f>
        <v>42238690000</v>
      </c>
      <c r="D129" s="156">
        <f>+'Decreto_320 05_08_2022'!D127+Acuerdo_390_30_08_2022!D127+Acuerdo_388_12_08_2022!D127+Resol_1692_25_08_2022!D127+CONSOLIDADO!AE125</f>
        <v>0</v>
      </c>
      <c r="E129" s="156">
        <f>SUM(E130:E133)</f>
        <v>42238690000</v>
      </c>
      <c r="F129" s="159"/>
    </row>
    <row r="130" spans="1:6" ht="15">
      <c r="A130" s="91" t="s">
        <v>462</v>
      </c>
      <c r="B130" s="36" t="s">
        <v>125</v>
      </c>
      <c r="C130" s="100">
        <v>15496912000</v>
      </c>
      <c r="D130" s="99">
        <f>+'Decreto_320 05_08_2022'!D128+Acuerdo_390_30_08_2022!D128+Acuerdo_388_12_08_2022!D128+Resol_1692_25_08_2022!D128+CONSOLIDADO!AE126</f>
        <v>0</v>
      </c>
      <c r="E130" s="96">
        <f>+C130+D130</f>
        <v>15496912000</v>
      </c>
      <c r="F130" s="144"/>
    </row>
    <row r="131" spans="1:6" ht="15">
      <c r="A131" s="91" t="s">
        <v>462</v>
      </c>
      <c r="B131" s="36" t="s">
        <v>130</v>
      </c>
      <c r="C131" s="100">
        <v>1316776000</v>
      </c>
      <c r="D131" s="99">
        <f>+'Decreto_320 05_08_2022'!D129+Acuerdo_390_30_08_2022!D129+Acuerdo_388_12_08_2022!D129+Resol_1692_25_08_2022!D129+CONSOLIDADO!AE127</f>
        <v>0</v>
      </c>
      <c r="E131" s="96">
        <f>+C131+D131</f>
        <v>1316776000</v>
      </c>
      <c r="F131" s="144"/>
    </row>
    <row r="132" spans="1:5" s="107" customFormat="1" ht="15">
      <c r="A132" s="91" t="s">
        <v>462</v>
      </c>
      <c r="B132" s="36" t="s">
        <v>135</v>
      </c>
      <c r="C132" s="100">
        <v>20721296000</v>
      </c>
      <c r="D132" s="99">
        <f>+'Decreto_320 05_08_2022'!D130+Acuerdo_390_30_08_2022!D130+Acuerdo_388_12_08_2022!D130+Resol_1692_25_08_2022!D130+CONSOLIDADO!AE128</f>
        <v>0</v>
      </c>
      <c r="E132" s="96">
        <f>+C132+D132</f>
        <v>20721296000</v>
      </c>
    </row>
    <row r="133" spans="1:6" ht="15">
      <c r="A133" s="91" t="s">
        <v>462</v>
      </c>
      <c r="B133" s="36" t="s">
        <v>144</v>
      </c>
      <c r="C133" s="100">
        <v>4703706000</v>
      </c>
      <c r="D133" s="99">
        <f>+'Decreto_320 05_08_2022'!D131+Acuerdo_390_30_08_2022!D131+Acuerdo_388_12_08_2022!D131+Resol_1692_25_08_2022!D131+CONSOLIDADO!AE129</f>
        <v>0</v>
      </c>
      <c r="E133" s="96">
        <f>+C133+D133</f>
        <v>4703706000</v>
      </c>
      <c r="F133" s="144"/>
    </row>
    <row r="134" spans="1:6" ht="30">
      <c r="A134" s="107" t="s">
        <v>461</v>
      </c>
      <c r="B134" s="105" t="s">
        <v>465</v>
      </c>
      <c r="C134" s="106">
        <f>SUM(C135:C141)</f>
        <v>485185936000</v>
      </c>
      <c r="D134" s="106">
        <f>SUM(D135:D141)</f>
        <v>-4149534627</v>
      </c>
      <c r="E134" s="106">
        <f>SUM(E135:E141)</f>
        <v>481036401373</v>
      </c>
      <c r="F134" s="144"/>
    </row>
    <row r="135" spans="1:6" ht="15">
      <c r="A135" s="91" t="s">
        <v>462</v>
      </c>
      <c r="B135" s="36" t="s">
        <v>123</v>
      </c>
      <c r="C135" s="100">
        <v>330816818449</v>
      </c>
      <c r="D135" s="95">
        <v>253683367</v>
      </c>
      <c r="E135" s="96">
        <f aca="true" t="shared" si="2" ref="E135:E141">+C135+D135</f>
        <v>331070501816</v>
      </c>
      <c r="F135" s="144"/>
    </row>
    <row r="136" spans="1:6" ht="15">
      <c r="A136" s="91" t="s">
        <v>462</v>
      </c>
      <c r="B136" s="36" t="s">
        <v>124</v>
      </c>
      <c r="C136" s="100">
        <v>2867127800</v>
      </c>
      <c r="D136" s="95">
        <v>0</v>
      </c>
      <c r="E136" s="96">
        <f t="shared" si="2"/>
        <v>2867127800</v>
      </c>
      <c r="F136" s="144"/>
    </row>
    <row r="137" spans="1:6" ht="15">
      <c r="A137" s="91" t="s">
        <v>462</v>
      </c>
      <c r="B137" s="36" t="s">
        <v>126</v>
      </c>
      <c r="C137" s="100">
        <v>139677560578</v>
      </c>
      <c r="D137" s="95">
        <v>-3749533827</v>
      </c>
      <c r="E137" s="96">
        <f t="shared" si="2"/>
        <v>135928026751</v>
      </c>
      <c r="F137" s="144"/>
    </row>
    <row r="138" spans="1:6" ht="15">
      <c r="A138" s="91" t="s">
        <v>462</v>
      </c>
      <c r="B138" s="36" t="s">
        <v>127</v>
      </c>
      <c r="C138" s="100">
        <v>200000000</v>
      </c>
      <c r="D138" s="95">
        <v>0</v>
      </c>
      <c r="E138" s="96">
        <f t="shared" si="2"/>
        <v>200000000</v>
      </c>
      <c r="F138" s="144"/>
    </row>
    <row r="139" spans="1:6" ht="15">
      <c r="A139" s="91" t="s">
        <v>462</v>
      </c>
      <c r="B139" s="36" t="s">
        <v>129</v>
      </c>
      <c r="C139" s="100">
        <v>2140786000</v>
      </c>
      <c r="D139" s="95">
        <v>-400000000</v>
      </c>
      <c r="E139" s="96">
        <f t="shared" si="2"/>
        <v>1740786000</v>
      </c>
      <c r="F139" s="144"/>
    </row>
    <row r="140" spans="1:5" s="107" customFormat="1" ht="15">
      <c r="A140" s="91" t="s">
        <v>462</v>
      </c>
      <c r="B140" s="36" t="s">
        <v>137</v>
      </c>
      <c r="C140" s="100">
        <v>6810069173</v>
      </c>
      <c r="D140" s="95">
        <v>-253684167</v>
      </c>
      <c r="E140" s="96">
        <f t="shared" si="2"/>
        <v>6556385006</v>
      </c>
    </row>
    <row r="141" spans="1:6" ht="15">
      <c r="A141" s="91" t="s">
        <v>462</v>
      </c>
      <c r="B141" s="36" t="s">
        <v>144</v>
      </c>
      <c r="C141" s="100">
        <v>2673574000</v>
      </c>
      <c r="D141" s="99">
        <f>+'Decreto_320 05_08_2022'!D139+Acuerdo_390_30_08_2022!D139+Acuerdo_388_12_08_2022!D139+Resol_1692_25_08_2022!D139+CONSOLIDADO!AE137</f>
        <v>0</v>
      </c>
      <c r="E141" s="96">
        <f t="shared" si="2"/>
        <v>2673574000</v>
      </c>
      <c r="F141" s="144"/>
    </row>
    <row r="142" spans="1:6" ht="30">
      <c r="A142" s="107" t="s">
        <v>461</v>
      </c>
      <c r="B142" s="105" t="s">
        <v>466</v>
      </c>
      <c r="C142" s="106">
        <f>SUM(C143:C146)</f>
        <v>2011433392638</v>
      </c>
      <c r="D142" s="104">
        <f>SUM(D143:D146)</f>
        <v>0</v>
      </c>
      <c r="E142" s="106">
        <f>SUM(E143:E146)</f>
        <v>2011433392638</v>
      </c>
      <c r="F142" s="144"/>
    </row>
    <row r="143" spans="1:6" ht="15">
      <c r="A143" s="91" t="s">
        <v>462</v>
      </c>
      <c r="B143" s="36" t="s">
        <v>134</v>
      </c>
      <c r="C143" s="100">
        <v>0</v>
      </c>
      <c r="D143" s="165"/>
      <c r="E143" s="96">
        <f>+C143+D143</f>
        <v>0</v>
      </c>
      <c r="F143" s="144"/>
    </row>
    <row r="144" spans="1:6" ht="15">
      <c r="A144" s="91" t="s">
        <v>462</v>
      </c>
      <c r="B144" s="36" t="s">
        <v>144</v>
      </c>
      <c r="C144" s="100">
        <v>2004190530890</v>
      </c>
      <c r="D144" s="95">
        <v>0</v>
      </c>
      <c r="E144" s="96">
        <f>+C144+D144</f>
        <v>2004190530890</v>
      </c>
      <c r="F144" s="144"/>
    </row>
    <row r="145" spans="1:5" s="107" customFormat="1" ht="15">
      <c r="A145" s="91" t="s">
        <v>462</v>
      </c>
      <c r="B145" s="36" t="s">
        <v>147</v>
      </c>
      <c r="C145" s="100">
        <v>0</v>
      </c>
      <c r="D145" s="165"/>
      <c r="E145" s="96">
        <f>+C145+D145</f>
        <v>0</v>
      </c>
    </row>
    <row r="146" spans="1:6" ht="15">
      <c r="A146" s="102" t="s">
        <v>462</v>
      </c>
      <c r="B146" s="36" t="s">
        <v>163</v>
      </c>
      <c r="C146" s="100">
        <v>7242861748</v>
      </c>
      <c r="D146" s="165"/>
      <c r="E146" s="96">
        <f>+C146+D146</f>
        <v>7242861748</v>
      </c>
      <c r="F146" s="144"/>
    </row>
    <row r="147" spans="1:6" ht="30">
      <c r="A147" s="107" t="s">
        <v>461</v>
      </c>
      <c r="B147" s="105" t="s">
        <v>467</v>
      </c>
      <c r="C147" s="106">
        <f>SUM(C148:C149)</f>
        <v>58042040812</v>
      </c>
      <c r="D147" s="98">
        <f>+D148+D149</f>
        <v>0</v>
      </c>
      <c r="E147" s="106">
        <f>SUM(E148:E149)</f>
        <v>58042040812</v>
      </c>
      <c r="F147" s="144"/>
    </row>
    <row r="148" spans="1:5" s="107" customFormat="1" ht="15">
      <c r="A148" s="91" t="s">
        <v>462</v>
      </c>
      <c r="B148" s="36" t="s">
        <v>139</v>
      </c>
      <c r="C148" s="100">
        <v>549000000</v>
      </c>
      <c r="D148" s="165"/>
      <c r="E148" s="96">
        <f>+C148+D148</f>
        <v>549000000</v>
      </c>
    </row>
    <row r="149" spans="1:6" ht="15">
      <c r="A149" s="91" t="s">
        <v>462</v>
      </c>
      <c r="B149" s="36" t="s">
        <v>144</v>
      </c>
      <c r="C149" s="100">
        <v>57493040812</v>
      </c>
      <c r="D149" s="163"/>
      <c r="E149" s="96">
        <f>+C149+D149</f>
        <v>57493040812</v>
      </c>
      <c r="F149" s="144"/>
    </row>
    <row r="150" spans="1:6" ht="30">
      <c r="A150" s="107" t="s">
        <v>461</v>
      </c>
      <c r="B150" s="105" t="s">
        <v>468</v>
      </c>
      <c r="C150" s="106">
        <f>SUM(C151:C157)</f>
        <v>94870560000</v>
      </c>
      <c r="D150" s="104">
        <f>SUM(D151:D157)</f>
        <v>0</v>
      </c>
      <c r="E150" s="106">
        <f>SUM(E151:E157)</f>
        <v>94870560000</v>
      </c>
      <c r="F150" s="144"/>
    </row>
    <row r="151" spans="1:6" ht="15">
      <c r="A151" s="91" t="s">
        <v>462</v>
      </c>
      <c r="B151" s="36" t="s">
        <v>127</v>
      </c>
      <c r="C151" s="100">
        <v>1230000000</v>
      </c>
      <c r="D151" s="165"/>
      <c r="E151" s="96">
        <f aca="true" t="shared" si="3" ref="E151:E157">+C151+D151</f>
        <v>1230000000</v>
      </c>
      <c r="F151" s="144"/>
    </row>
    <row r="152" spans="1:6" ht="15">
      <c r="A152" s="91" t="s">
        <v>462</v>
      </c>
      <c r="B152" s="36" t="s">
        <v>136</v>
      </c>
      <c r="C152" s="100">
        <v>18102727000</v>
      </c>
      <c r="D152" s="165"/>
      <c r="E152" s="96">
        <f t="shared" si="3"/>
        <v>18102727000</v>
      </c>
      <c r="F152" s="144"/>
    </row>
    <row r="153" spans="1:6" ht="15">
      <c r="A153" s="91" t="s">
        <v>462</v>
      </c>
      <c r="B153" s="36" t="s">
        <v>139</v>
      </c>
      <c r="C153" s="100">
        <v>310998000</v>
      </c>
      <c r="D153" s="165"/>
      <c r="E153" s="96">
        <f t="shared" si="3"/>
        <v>310998000</v>
      </c>
      <c r="F153" s="144"/>
    </row>
    <row r="154" spans="1:6" ht="15">
      <c r="A154" s="91" t="s">
        <v>462</v>
      </c>
      <c r="B154" s="36" t="s">
        <v>141</v>
      </c>
      <c r="C154" s="100">
        <v>40000000</v>
      </c>
      <c r="D154" s="165"/>
      <c r="E154" s="96">
        <f t="shared" si="3"/>
        <v>40000000</v>
      </c>
      <c r="F154" s="144"/>
    </row>
    <row r="155" spans="1:6" ht="15">
      <c r="A155" s="91" t="s">
        <v>462</v>
      </c>
      <c r="B155" s="36" t="s">
        <v>142</v>
      </c>
      <c r="C155" s="100">
        <v>5513625000</v>
      </c>
      <c r="D155" s="165"/>
      <c r="E155" s="96">
        <f t="shared" si="3"/>
        <v>5513625000</v>
      </c>
      <c r="F155" s="144"/>
    </row>
    <row r="156" spans="1:5" s="91" customFormat="1" ht="15">
      <c r="A156" s="91" t="s">
        <v>462</v>
      </c>
      <c r="B156" s="36" t="s">
        <v>144</v>
      </c>
      <c r="C156" s="100">
        <v>14650808455</v>
      </c>
      <c r="D156" s="95">
        <v>0</v>
      </c>
      <c r="E156" s="96">
        <f t="shared" si="3"/>
        <v>14650808455</v>
      </c>
    </row>
    <row r="157" spans="1:6" ht="15">
      <c r="A157" s="91" t="s">
        <v>462</v>
      </c>
      <c r="B157" s="36" t="s">
        <v>145</v>
      </c>
      <c r="C157" s="100">
        <v>55022401545</v>
      </c>
      <c r="D157" s="95">
        <v>0</v>
      </c>
      <c r="E157" s="96">
        <f t="shared" si="3"/>
        <v>55022401545</v>
      </c>
      <c r="F157" s="144"/>
    </row>
    <row r="158" spans="1:6" ht="15">
      <c r="A158" s="91" t="s">
        <v>461</v>
      </c>
      <c r="B158" s="107" t="s">
        <v>469</v>
      </c>
      <c r="C158" s="99">
        <f>SUM(C159:C162)</f>
        <v>168901050000</v>
      </c>
      <c r="D158" s="98">
        <f>SUM(D159:D161)</f>
        <v>0</v>
      </c>
      <c r="E158" s="99">
        <f>SUM(E159:E162)</f>
        <v>168901050000</v>
      </c>
      <c r="F158" s="144"/>
    </row>
    <row r="159" spans="1:6" ht="15">
      <c r="A159" s="91" t="s">
        <v>462</v>
      </c>
      <c r="B159" s="36" t="s">
        <v>139</v>
      </c>
      <c r="C159" s="100">
        <v>600000000</v>
      </c>
      <c r="D159" s="165"/>
      <c r="E159" s="96">
        <f>+C159+D159</f>
        <v>600000000</v>
      </c>
      <c r="F159" s="144"/>
    </row>
    <row r="160" spans="1:6" ht="15">
      <c r="A160" s="91" t="s">
        <v>462</v>
      </c>
      <c r="B160" s="36" t="s">
        <v>144</v>
      </c>
      <c r="C160" s="100">
        <v>108301050000</v>
      </c>
      <c r="D160" s="95">
        <v>0</v>
      </c>
      <c r="E160" s="96">
        <f>+C160+D160</f>
        <v>108301050000</v>
      </c>
      <c r="F160" s="144"/>
    </row>
    <row r="161" spans="1:5" s="91" customFormat="1" ht="15">
      <c r="A161" s="91" t="s">
        <v>462</v>
      </c>
      <c r="B161" s="36" t="s">
        <v>590</v>
      </c>
      <c r="C161" s="100">
        <v>0</v>
      </c>
      <c r="D161" s="165"/>
      <c r="E161" s="96">
        <f>+C161+D161</f>
        <v>0</v>
      </c>
    </row>
    <row r="162" spans="1:6" ht="15">
      <c r="A162" s="91" t="s">
        <v>462</v>
      </c>
      <c r="B162" t="s">
        <v>591</v>
      </c>
      <c r="C162" s="95">
        <v>60000000000</v>
      </c>
      <c r="D162" s="165"/>
      <c r="E162" s="96">
        <f>+C162+D162</f>
        <v>60000000000</v>
      </c>
      <c r="F162" s="144"/>
    </row>
    <row r="163" spans="1:6" ht="15">
      <c r="A163" s="91" t="s">
        <v>461</v>
      </c>
      <c r="B163" s="107" t="s">
        <v>482</v>
      </c>
      <c r="C163" s="99">
        <f>SUM(C164:C166)</f>
        <v>264258646949</v>
      </c>
      <c r="D163" s="98">
        <f>SUM(D164:D166)</f>
        <v>4149534627</v>
      </c>
      <c r="E163" s="99">
        <f>SUM(E164:E166)</f>
        <v>268408181576</v>
      </c>
      <c r="F163" s="144"/>
    </row>
    <row r="164" spans="1:6" ht="15">
      <c r="A164" s="91" t="s">
        <v>462</v>
      </c>
      <c r="B164" s="36" t="s">
        <v>128</v>
      </c>
      <c r="C164" s="100">
        <v>2117888417</v>
      </c>
      <c r="D164" s="165"/>
      <c r="E164" s="96">
        <f>+C164+D164</f>
        <v>2117888417</v>
      </c>
      <c r="F164" s="144"/>
    </row>
    <row r="165" spans="1:5" s="91" customFormat="1" ht="15">
      <c r="A165" s="91" t="s">
        <v>462</v>
      </c>
      <c r="B165" s="36" t="s">
        <v>131</v>
      </c>
      <c r="C165" s="100">
        <v>9143526702</v>
      </c>
      <c r="D165" s="165"/>
      <c r="E165" s="96">
        <f>+C165+D165</f>
        <v>9143526702</v>
      </c>
    </row>
    <row r="166" spans="1:6" ht="15">
      <c r="A166" s="91" t="s">
        <v>462</v>
      </c>
      <c r="B166" s="36" t="s">
        <v>144</v>
      </c>
      <c r="C166" s="100">
        <v>252997231830</v>
      </c>
      <c r="D166" s="95">
        <v>4149534627</v>
      </c>
      <c r="E166" s="96">
        <f>+C166+D166</f>
        <v>257146766457</v>
      </c>
      <c r="F166" s="144"/>
    </row>
    <row r="167" spans="1:5" s="91" customFormat="1" ht="15">
      <c r="A167" s="91" t="s">
        <v>461</v>
      </c>
      <c r="B167" s="107" t="s">
        <v>470</v>
      </c>
      <c r="C167" s="99">
        <f>+C168</f>
        <v>18510867231</v>
      </c>
      <c r="D167" s="98">
        <f>+D168</f>
        <v>0</v>
      </c>
      <c r="E167" s="99">
        <f>+E168</f>
        <v>18510867231</v>
      </c>
    </row>
    <row r="168" spans="1:6" ht="15">
      <c r="A168" s="91" t="s">
        <v>462</v>
      </c>
      <c r="B168" s="36" t="s">
        <v>144</v>
      </c>
      <c r="C168" s="100">
        <v>18510867231</v>
      </c>
      <c r="D168" s="165"/>
      <c r="E168" s="96">
        <f>+C168+D168</f>
        <v>18510867231</v>
      </c>
      <c r="F168" s="144"/>
    </row>
    <row r="169" spans="1:5" s="107" customFormat="1" ht="15">
      <c r="A169" s="91" t="s">
        <v>461</v>
      </c>
      <c r="B169" s="91" t="s">
        <v>471</v>
      </c>
      <c r="C169" s="99">
        <f>+C170</f>
        <v>38313029349</v>
      </c>
      <c r="D169" s="98">
        <f>+D170</f>
        <v>0</v>
      </c>
      <c r="E169" s="99">
        <f>+E170</f>
        <v>38313029349</v>
      </c>
    </row>
    <row r="170" spans="1:6" ht="15">
      <c r="A170" s="91" t="s">
        <v>462</v>
      </c>
      <c r="B170" s="36" t="s">
        <v>144</v>
      </c>
      <c r="C170" s="100">
        <v>38313029349</v>
      </c>
      <c r="D170" s="165"/>
      <c r="E170" s="96">
        <f>+C170+D170</f>
        <v>38313029349</v>
      </c>
      <c r="F170" s="144"/>
    </row>
    <row r="171" spans="1:5" s="91" customFormat="1" ht="30">
      <c r="A171" s="107" t="s">
        <v>461</v>
      </c>
      <c r="B171" s="105" t="s">
        <v>472</v>
      </c>
      <c r="C171" s="106">
        <f>+C172</f>
        <v>10492000000</v>
      </c>
      <c r="D171" s="104">
        <f>+D172</f>
        <v>0</v>
      </c>
      <c r="E171" s="106">
        <f>+E172</f>
        <v>10492000000</v>
      </c>
    </row>
    <row r="172" spans="1:6" ht="15">
      <c r="A172" s="91" t="s">
        <v>462</v>
      </c>
      <c r="B172" s="36" t="s">
        <v>144</v>
      </c>
      <c r="C172" s="100">
        <v>10492000000</v>
      </c>
      <c r="D172" s="165"/>
      <c r="E172" s="96">
        <f>+C172+D172</f>
        <v>10492000000</v>
      </c>
      <c r="F172" s="144"/>
    </row>
    <row r="173" spans="1:5" s="107" customFormat="1" ht="15">
      <c r="A173" s="91" t="s">
        <v>461</v>
      </c>
      <c r="B173" s="91" t="s">
        <v>473</v>
      </c>
      <c r="C173" s="99">
        <v>56392877082</v>
      </c>
      <c r="D173" s="98">
        <f>+D174</f>
        <v>0</v>
      </c>
      <c r="E173" s="99">
        <f>+E174</f>
        <v>56392877082</v>
      </c>
    </row>
    <row r="174" spans="1:6" ht="15">
      <c r="A174" s="91" t="s">
        <v>462</v>
      </c>
      <c r="B174" s="36" t="s">
        <v>144</v>
      </c>
      <c r="C174" s="100">
        <v>56392877082</v>
      </c>
      <c r="D174" s="165"/>
      <c r="E174" s="96">
        <f>+C174+D174</f>
        <v>56392877082</v>
      </c>
      <c r="F174" s="144"/>
    </row>
    <row r="175" spans="1:5" s="107" customFormat="1" ht="45">
      <c r="A175" s="107" t="s">
        <v>461</v>
      </c>
      <c r="B175" s="105" t="s">
        <v>474</v>
      </c>
      <c r="C175" s="106">
        <f>+C176</f>
        <v>8896916139</v>
      </c>
      <c r="D175" s="104">
        <f>+D176</f>
        <v>0</v>
      </c>
      <c r="E175" s="106">
        <f>+E176</f>
        <v>8896916139</v>
      </c>
    </row>
    <row r="176" spans="1:6" ht="15">
      <c r="A176" s="91" t="s">
        <v>462</v>
      </c>
      <c r="B176" s="36" t="s">
        <v>144</v>
      </c>
      <c r="C176" s="100">
        <v>8896916139</v>
      </c>
      <c r="D176" s="165"/>
      <c r="E176" s="96">
        <f>+C176+D176</f>
        <v>8896916139</v>
      </c>
      <c r="F176" s="144"/>
    </row>
    <row r="177" spans="1:5" s="107" customFormat="1" ht="30">
      <c r="A177" s="107" t="s">
        <v>461</v>
      </c>
      <c r="B177" s="105" t="s">
        <v>475</v>
      </c>
      <c r="C177" s="106">
        <f>+C178</f>
        <v>4401677782</v>
      </c>
      <c r="D177" s="104">
        <f>+D178</f>
        <v>0</v>
      </c>
      <c r="E177" s="106">
        <f>+E178</f>
        <v>4401677782</v>
      </c>
    </row>
    <row r="178" spans="1:6" ht="15">
      <c r="A178" s="91" t="s">
        <v>462</v>
      </c>
      <c r="B178" s="36" t="s">
        <v>144</v>
      </c>
      <c r="C178" s="100">
        <v>4401677782</v>
      </c>
      <c r="D178" s="165"/>
      <c r="E178" s="96">
        <f>+C178+D178</f>
        <v>4401677782</v>
      </c>
      <c r="F178" s="144"/>
    </row>
    <row r="179" spans="1:5" s="107" customFormat="1" ht="30">
      <c r="A179" s="107" t="s">
        <v>461</v>
      </c>
      <c r="B179" s="105" t="s">
        <v>476</v>
      </c>
      <c r="C179" s="106">
        <f>+C180</f>
        <v>13502590000</v>
      </c>
      <c r="D179" s="104">
        <f>+D180</f>
        <v>0</v>
      </c>
      <c r="E179" s="106">
        <f>+E180</f>
        <v>13502590000</v>
      </c>
    </row>
    <row r="180" spans="1:6" ht="15">
      <c r="A180" s="91" t="s">
        <v>462</v>
      </c>
      <c r="B180" s="36" t="s">
        <v>144</v>
      </c>
      <c r="C180" s="100">
        <v>13502590000</v>
      </c>
      <c r="D180" s="165"/>
      <c r="E180" s="96">
        <f>+C180+D180</f>
        <v>13502590000</v>
      </c>
      <c r="F180" s="144"/>
    </row>
    <row r="181" spans="1:6" ht="15">
      <c r="A181" s="107" t="s">
        <v>461</v>
      </c>
      <c r="B181" s="105" t="s">
        <v>477</v>
      </c>
      <c r="C181" s="106">
        <f>SUM(C182:C185)</f>
        <v>18973070000</v>
      </c>
      <c r="D181" s="104">
        <f>SUM(D182:D185)</f>
        <v>0</v>
      </c>
      <c r="E181" s="106">
        <f>SUM(E182:E185)</f>
        <v>18973070000</v>
      </c>
      <c r="F181" s="144"/>
    </row>
    <row r="182" spans="1:6" ht="15">
      <c r="A182" s="91" t="s">
        <v>462</v>
      </c>
      <c r="B182" s="36" t="s">
        <v>125</v>
      </c>
      <c r="C182" s="100">
        <v>1335175000</v>
      </c>
      <c r="D182" s="165"/>
      <c r="E182" s="96">
        <f>+C182+D182</f>
        <v>1335175000</v>
      </c>
      <c r="F182" s="144"/>
    </row>
    <row r="183" spans="1:6" ht="15">
      <c r="A183" s="91" t="s">
        <v>462</v>
      </c>
      <c r="B183" s="36" t="s">
        <v>130</v>
      </c>
      <c r="C183" s="100">
        <v>103000000</v>
      </c>
      <c r="D183" s="165"/>
      <c r="E183" s="96">
        <f>+C183+D183</f>
        <v>103000000</v>
      </c>
      <c r="F183" s="144"/>
    </row>
    <row r="184" spans="1:5" s="107" customFormat="1" ht="15">
      <c r="A184" s="91" t="s">
        <v>462</v>
      </c>
      <c r="B184" s="36" t="s">
        <v>135</v>
      </c>
      <c r="C184" s="100">
        <v>15006070000</v>
      </c>
      <c r="D184" s="165"/>
      <c r="E184" s="96">
        <f>+C184+D184</f>
        <v>15006070000</v>
      </c>
    </row>
    <row r="185" spans="1:6" ht="15">
      <c r="A185" s="91" t="s">
        <v>462</v>
      </c>
      <c r="B185" s="36" t="s">
        <v>144</v>
      </c>
      <c r="C185" s="100">
        <v>2528825000</v>
      </c>
      <c r="D185" s="165"/>
      <c r="E185" s="96">
        <f>+C185+D185</f>
        <v>2528825000</v>
      </c>
      <c r="F185" s="144"/>
    </row>
    <row r="186" spans="1:6" ht="30">
      <c r="A186" s="107" t="s">
        <v>461</v>
      </c>
      <c r="B186" s="105" t="s">
        <v>478</v>
      </c>
      <c r="C186" s="106">
        <f>SUM(C187:C189)</f>
        <v>17686142000</v>
      </c>
      <c r="D186" s="104">
        <f>SUM(D187:D189)</f>
        <v>0</v>
      </c>
      <c r="E186" s="106">
        <f>SUM(E187:E189)</f>
        <v>17686142000</v>
      </c>
      <c r="F186" s="144"/>
    </row>
    <row r="187" spans="1:6" ht="15">
      <c r="A187" s="91" t="s">
        <v>462</v>
      </c>
      <c r="B187" s="36" t="s">
        <v>132</v>
      </c>
      <c r="C187" s="100">
        <v>1528961000</v>
      </c>
      <c r="D187" s="95">
        <v>0</v>
      </c>
      <c r="E187" s="96">
        <f>+C187+D187</f>
        <v>1528961000</v>
      </c>
      <c r="F187" s="144"/>
    </row>
    <row r="188" spans="1:5" s="107" customFormat="1" ht="15">
      <c r="A188" s="91" t="s">
        <v>462</v>
      </c>
      <c r="B188" s="36" t="s">
        <v>142</v>
      </c>
      <c r="C188" s="100">
        <v>221280000</v>
      </c>
      <c r="D188" s="95">
        <v>0</v>
      </c>
      <c r="E188" s="96">
        <f>+C188+D188</f>
        <v>221280000</v>
      </c>
    </row>
    <row r="189" spans="1:6" ht="15">
      <c r="A189" s="91" t="s">
        <v>462</v>
      </c>
      <c r="B189" s="36" t="s">
        <v>144</v>
      </c>
      <c r="C189" s="100">
        <v>15935901000</v>
      </c>
      <c r="D189" s="95">
        <v>0</v>
      </c>
      <c r="E189" s="96">
        <f>+C189+D189</f>
        <v>15935901000</v>
      </c>
      <c r="F189" s="144"/>
    </row>
    <row r="190" spans="1:6" ht="30">
      <c r="A190" s="107" t="s">
        <v>461</v>
      </c>
      <c r="B190" s="105" t="s">
        <v>479</v>
      </c>
      <c r="C190" s="106">
        <f>SUM(C191:C195)</f>
        <v>18149000000</v>
      </c>
      <c r="D190" s="99">
        <f>+'Decreto_320 05_08_2022'!D188+Acuerdo_390_30_08_2022!D188+Acuerdo_388_12_08_2022!D188+Resol_1692_25_08_2022!D188+CONSOLIDADO!AE186</f>
        <v>0</v>
      </c>
      <c r="E190" s="106">
        <f>SUM(E191:E195)</f>
        <v>18149000000</v>
      </c>
      <c r="F190" s="144"/>
    </row>
    <row r="191" spans="1:6" ht="15">
      <c r="A191" s="91" t="s">
        <v>462</v>
      </c>
      <c r="B191" s="36" t="s">
        <v>133</v>
      </c>
      <c r="C191" s="100">
        <v>5653264</v>
      </c>
      <c r="D191" s="99">
        <f>+'Decreto_320 05_08_2022'!D189+Acuerdo_390_30_08_2022!D189+Acuerdo_388_12_08_2022!D189+Resol_1692_25_08_2022!D189+CONSOLIDADO!AE187</f>
        <v>0</v>
      </c>
      <c r="E191" s="96">
        <f>+C191+D191</f>
        <v>5653264</v>
      </c>
      <c r="F191" s="144"/>
    </row>
    <row r="192" spans="1:6" ht="15">
      <c r="A192" s="91" t="s">
        <v>462</v>
      </c>
      <c r="B192" s="36" t="s">
        <v>138</v>
      </c>
      <c r="C192" s="100">
        <v>30000000</v>
      </c>
      <c r="D192" s="99">
        <f>+'Decreto_320 05_08_2022'!D190+Acuerdo_390_30_08_2022!D190+Acuerdo_388_12_08_2022!D190+Resol_1692_25_08_2022!D190+CONSOLIDADO!AE188</f>
        <v>0</v>
      </c>
      <c r="E192" s="96">
        <f>+C192+D192</f>
        <v>30000000</v>
      </c>
      <c r="F192" s="144"/>
    </row>
    <row r="193" spans="1:6" ht="15">
      <c r="A193" s="91" t="s">
        <v>462</v>
      </c>
      <c r="B193" s="36" t="s">
        <v>141</v>
      </c>
      <c r="C193" s="100">
        <v>598110000</v>
      </c>
      <c r="D193" s="99">
        <f>+'Decreto_320 05_08_2022'!D191+Acuerdo_390_30_08_2022!D191+Acuerdo_388_12_08_2022!D191+Resol_1692_25_08_2022!D191+CONSOLIDADO!AE189</f>
        <v>0</v>
      </c>
      <c r="E193" s="96">
        <f>+C193+D193</f>
        <v>598110000</v>
      </c>
      <c r="F193" s="144"/>
    </row>
    <row r="194" spans="1:5" s="107" customFormat="1" ht="15">
      <c r="A194" s="91" t="s">
        <v>462</v>
      </c>
      <c r="B194" s="36" t="s">
        <v>143</v>
      </c>
      <c r="C194" s="100">
        <v>1562800000</v>
      </c>
      <c r="D194" s="99">
        <f>+'Decreto_320 05_08_2022'!D192+Acuerdo_390_30_08_2022!D192+Acuerdo_388_12_08_2022!D192+Resol_1692_25_08_2022!D192+CONSOLIDADO!AE190</f>
        <v>0</v>
      </c>
      <c r="E194" s="96">
        <f>+C194+D194</f>
        <v>1562800000</v>
      </c>
    </row>
    <row r="195" spans="1:6" ht="15">
      <c r="A195" s="91" t="s">
        <v>462</v>
      </c>
      <c r="B195" s="36" t="s">
        <v>144</v>
      </c>
      <c r="C195" s="100">
        <v>15952436736</v>
      </c>
      <c r="D195" s="99">
        <f>+'Decreto_320 05_08_2022'!D193+Acuerdo_390_30_08_2022!D193+Acuerdo_388_12_08_2022!D193+Resol_1692_25_08_2022!D193+CONSOLIDADO!AE191</f>
        <v>0</v>
      </c>
      <c r="E195" s="96">
        <f>+C195+D195</f>
        <v>15952436736</v>
      </c>
      <c r="F195" s="144"/>
    </row>
    <row r="196" spans="1:6" ht="30">
      <c r="A196" s="107" t="s">
        <v>461</v>
      </c>
      <c r="B196" s="105" t="s">
        <v>480</v>
      </c>
      <c r="C196" s="106">
        <f>SUM(C197:C199)</f>
        <v>5263460000</v>
      </c>
      <c r="D196" s="99">
        <f>+'Decreto_320 05_08_2022'!D194+Acuerdo_390_30_08_2022!D194+Acuerdo_388_12_08_2022!D194+Resol_1692_25_08_2022!D194+CONSOLIDADO!AE192</f>
        <v>0</v>
      </c>
      <c r="E196" s="106">
        <f>SUM(E197:E199)</f>
        <v>5263460000</v>
      </c>
      <c r="F196" s="144"/>
    </row>
    <row r="197" spans="1:6" ht="15">
      <c r="A197" s="91" t="s">
        <v>462</v>
      </c>
      <c r="B197" s="36" t="s">
        <v>140</v>
      </c>
      <c r="C197" s="100">
        <v>510743000</v>
      </c>
      <c r="D197" s="99">
        <f>+'Decreto_320 05_08_2022'!D195+Acuerdo_390_30_08_2022!D195+Acuerdo_388_12_08_2022!D195+Resol_1692_25_08_2022!D195+CONSOLIDADO!AE193</f>
        <v>0</v>
      </c>
      <c r="E197" s="96">
        <f>+C197+D197</f>
        <v>510743000</v>
      </c>
      <c r="F197" s="144"/>
    </row>
    <row r="198" spans="1:5" ht="15">
      <c r="A198" s="91" t="s">
        <v>462</v>
      </c>
      <c r="B198" s="36" t="s">
        <v>141</v>
      </c>
      <c r="C198" s="100">
        <v>543822000</v>
      </c>
      <c r="D198" s="99">
        <f>+'Decreto_320 05_08_2022'!D196+Acuerdo_390_30_08_2022!D196+Acuerdo_388_12_08_2022!D196+Resol_1692_25_08_2022!D196+CONSOLIDADO!AE194</f>
        <v>0</v>
      </c>
      <c r="E198" s="96">
        <f>+C198+D198</f>
        <v>543822000</v>
      </c>
    </row>
    <row r="199" spans="1:5" ht="15">
      <c r="A199" s="91" t="s">
        <v>462</v>
      </c>
      <c r="B199" s="36" t="s">
        <v>144</v>
      </c>
      <c r="C199" s="100">
        <v>4208895000</v>
      </c>
      <c r="D199" s="99">
        <f>+'Decreto_320 05_08_2022'!D197+Acuerdo_390_30_08_2022!D197+Acuerdo_388_12_08_2022!D197+Resol_1692_25_08_2022!D197</f>
        <v>0</v>
      </c>
      <c r="E199" s="96">
        <f>+C199+D199</f>
        <v>4208895000</v>
      </c>
    </row>
    <row r="200" spans="1:5" ht="15">
      <c r="A200" s="91"/>
      <c r="D200" s="99"/>
      <c r="E200" s="96"/>
    </row>
    <row r="201" spans="2:5" ht="15">
      <c r="B201" s="152"/>
      <c r="C201" s="152"/>
      <c r="D201" s="166"/>
      <c r="E201" s="152"/>
    </row>
  </sheetData>
  <sheetProtection/>
  <autoFilter ref="A122:F197"/>
  <mergeCells count="3">
    <mergeCell ref="B1:E1"/>
    <mergeCell ref="B2:E2"/>
    <mergeCell ref="B3:E3"/>
  </mergeCells>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F201"/>
  <sheetViews>
    <sheetView showGridLines="0" zoomScalePageLayoutView="0" workbookViewId="0" topLeftCell="A1">
      <selection activeCell="A1" sqref="A1"/>
    </sheetView>
  </sheetViews>
  <sheetFormatPr defaultColWidth="11.421875" defaultRowHeight="15"/>
  <cols>
    <col min="1" max="1" width="4.28125" style="102" bestFit="1" customWidth="1"/>
    <col min="2" max="2" width="71.140625" style="36" bestFit="1" customWidth="1"/>
    <col min="3" max="3" width="20.421875" style="100" bestFit="1" customWidth="1"/>
    <col min="4" max="4" width="16.8515625" style="101" customWidth="1"/>
    <col min="5" max="5" width="20.421875" style="101" bestFit="1" customWidth="1"/>
    <col min="6" max="16384" width="11.421875" style="36" customWidth="1"/>
  </cols>
  <sheetData>
    <row r="1" spans="2:5" s="91" customFormat="1" ht="30" customHeight="1">
      <c r="B1" s="183" t="s">
        <v>7</v>
      </c>
      <c r="C1" s="183"/>
      <c r="D1" s="183"/>
      <c r="E1" s="183"/>
    </row>
    <row r="2" spans="2:5" s="91" customFormat="1" ht="26.25">
      <c r="B2" s="184" t="s">
        <v>6</v>
      </c>
      <c r="C2" s="184"/>
      <c r="D2" s="184"/>
      <c r="E2" s="184"/>
    </row>
    <row r="3" spans="2:5" s="91" customFormat="1" ht="26.25">
      <c r="B3" s="185" t="s">
        <v>614</v>
      </c>
      <c r="C3" s="185"/>
      <c r="D3" s="185"/>
      <c r="E3" s="185"/>
    </row>
    <row r="4" spans="2:5" ht="30" customHeight="1">
      <c r="B4" s="3" t="s">
        <v>0</v>
      </c>
      <c r="C4" s="17" t="s">
        <v>1</v>
      </c>
      <c r="D4" s="4" t="s">
        <v>2</v>
      </c>
      <c r="E4" s="4" t="s">
        <v>3</v>
      </c>
    </row>
    <row r="5" spans="2:5" ht="15">
      <c r="B5" s="92" t="s">
        <v>4</v>
      </c>
      <c r="C5" s="93">
        <f>+C6</f>
        <v>3366113315000</v>
      </c>
      <c r="D5" s="93">
        <f>+D6</f>
        <v>0</v>
      </c>
      <c r="E5" s="93">
        <f>+E6</f>
        <v>3366113315000</v>
      </c>
    </row>
    <row r="6" spans="2:5" ht="15">
      <c r="B6" s="92" t="s">
        <v>5</v>
      </c>
      <c r="C6" s="93">
        <f>+C7+C124</f>
        <v>3366113315000</v>
      </c>
      <c r="D6" s="93">
        <f>+D7+D124</f>
        <v>0</v>
      </c>
      <c r="E6" s="93">
        <f>+E7+E124</f>
        <v>3366113315000</v>
      </c>
    </row>
    <row r="7" spans="2:5" s="91" customFormat="1" ht="15">
      <c r="B7" s="92" t="s">
        <v>10</v>
      </c>
      <c r="C7" s="93">
        <f>SUM(C8:C123)</f>
        <v>23016670000</v>
      </c>
      <c r="D7" s="93">
        <f>SUM(D8:D123)</f>
        <v>0</v>
      </c>
      <c r="E7" s="93">
        <f>SUM(E8:E123)</f>
        <v>23016670000</v>
      </c>
    </row>
    <row r="8" spans="2:5" ht="15">
      <c r="B8" s="94" t="s">
        <v>11</v>
      </c>
      <c r="C8" s="95">
        <v>2617517000</v>
      </c>
      <c r="D8" s="15"/>
      <c r="E8" s="96">
        <f>+C8+D8</f>
        <v>2617517000</v>
      </c>
    </row>
    <row r="9" spans="2:5" ht="15">
      <c r="B9" s="94" t="s">
        <v>12</v>
      </c>
      <c r="C9" s="95">
        <v>1485000000</v>
      </c>
      <c r="D9" s="15"/>
      <c r="E9" s="96">
        <f aca="true" t="shared" si="0" ref="E9:E75">+C9+D9</f>
        <v>1485000000</v>
      </c>
    </row>
    <row r="10" spans="2:5" ht="15">
      <c r="B10" s="94" t="s">
        <v>13</v>
      </c>
      <c r="C10" s="95">
        <v>1266000</v>
      </c>
      <c r="D10" s="15"/>
      <c r="E10" s="96">
        <f t="shared" si="0"/>
        <v>1266000</v>
      </c>
    </row>
    <row r="11" spans="2:5" ht="15">
      <c r="B11" s="94" t="s">
        <v>14</v>
      </c>
      <c r="C11" s="95">
        <v>10055000</v>
      </c>
      <c r="D11" s="15"/>
      <c r="E11" s="96">
        <f t="shared" si="0"/>
        <v>10055000</v>
      </c>
    </row>
    <row r="12" spans="2:5" ht="15">
      <c r="B12" s="94" t="s">
        <v>15</v>
      </c>
      <c r="C12" s="95">
        <v>26877900</v>
      </c>
      <c r="D12" s="15">
        <v>0</v>
      </c>
      <c r="E12" s="96">
        <f t="shared" si="0"/>
        <v>26877900</v>
      </c>
    </row>
    <row r="13" spans="2:5" ht="15">
      <c r="B13" s="94" t="s">
        <v>16</v>
      </c>
      <c r="C13" s="95">
        <v>1000000</v>
      </c>
      <c r="D13" s="15"/>
      <c r="E13" s="96">
        <f t="shared" si="0"/>
        <v>1000000</v>
      </c>
    </row>
    <row r="14" spans="2:5" ht="15">
      <c r="B14" s="94" t="s">
        <v>17</v>
      </c>
      <c r="C14" s="95">
        <v>93503600</v>
      </c>
      <c r="D14" s="15">
        <v>0</v>
      </c>
      <c r="E14" s="96">
        <f t="shared" si="0"/>
        <v>93503600</v>
      </c>
    </row>
    <row r="15" spans="2:5" ht="15">
      <c r="B15" s="94" t="s">
        <v>18</v>
      </c>
      <c r="C15" s="95">
        <v>44026000</v>
      </c>
      <c r="D15" s="15"/>
      <c r="E15" s="96">
        <f t="shared" si="0"/>
        <v>44026000</v>
      </c>
    </row>
    <row r="16" spans="2:5" ht="15">
      <c r="B16" s="94" t="s">
        <v>19</v>
      </c>
      <c r="C16" s="95">
        <v>103500</v>
      </c>
      <c r="D16" s="15">
        <v>0</v>
      </c>
      <c r="E16" s="96">
        <f t="shared" si="0"/>
        <v>103500</v>
      </c>
    </row>
    <row r="17" spans="2:5" ht="15">
      <c r="B17" s="94" t="s">
        <v>20</v>
      </c>
      <c r="C17" s="95">
        <v>114000</v>
      </c>
      <c r="D17" s="15"/>
      <c r="E17" s="96">
        <f t="shared" si="0"/>
        <v>114000</v>
      </c>
    </row>
    <row r="18" spans="2:5" ht="15">
      <c r="B18" s="94" t="s">
        <v>21</v>
      </c>
      <c r="C18" s="95">
        <v>479000</v>
      </c>
      <c r="D18" s="15"/>
      <c r="E18" s="96">
        <f t="shared" si="0"/>
        <v>479000</v>
      </c>
    </row>
    <row r="19" spans="2:5" ht="15">
      <c r="B19" s="94" t="s">
        <v>22</v>
      </c>
      <c r="C19" s="95">
        <v>81000</v>
      </c>
      <c r="D19" s="15"/>
      <c r="E19" s="96">
        <f t="shared" si="0"/>
        <v>81000</v>
      </c>
    </row>
    <row r="20" spans="2:5" ht="15">
      <c r="B20" s="94" t="s">
        <v>23</v>
      </c>
      <c r="C20" s="95">
        <v>785000</v>
      </c>
      <c r="D20" s="15"/>
      <c r="E20" s="96">
        <f t="shared" si="0"/>
        <v>785000</v>
      </c>
    </row>
    <row r="21" spans="2:5" ht="15">
      <c r="B21" s="94" t="s">
        <v>24</v>
      </c>
      <c r="C21" s="95">
        <v>396000</v>
      </c>
      <c r="D21" s="15"/>
      <c r="E21" s="96">
        <f t="shared" si="0"/>
        <v>396000</v>
      </c>
    </row>
    <row r="22" spans="2:5" ht="15">
      <c r="B22" s="94" t="s">
        <v>25</v>
      </c>
      <c r="C22" s="95">
        <v>1627000</v>
      </c>
      <c r="D22" s="15"/>
      <c r="E22" s="96">
        <f t="shared" si="0"/>
        <v>1627000</v>
      </c>
    </row>
    <row r="23" spans="2:5" ht="15">
      <c r="B23" s="94" t="s">
        <v>26</v>
      </c>
      <c r="C23" s="95">
        <v>864000</v>
      </c>
      <c r="D23" s="15"/>
      <c r="E23" s="96">
        <f t="shared" si="0"/>
        <v>864000</v>
      </c>
    </row>
    <row r="24" spans="2:5" ht="15">
      <c r="B24" s="94" t="s">
        <v>27</v>
      </c>
      <c r="C24" s="95">
        <v>630000</v>
      </c>
      <c r="D24" s="15"/>
      <c r="E24" s="96">
        <f t="shared" si="0"/>
        <v>630000</v>
      </c>
    </row>
    <row r="25" spans="2:5" ht="15">
      <c r="B25" s="94" t="s">
        <v>28</v>
      </c>
      <c r="C25" s="95">
        <v>247000</v>
      </c>
      <c r="D25" s="15"/>
      <c r="E25" s="96">
        <f t="shared" si="0"/>
        <v>247000</v>
      </c>
    </row>
    <row r="26" spans="2:5" ht="15">
      <c r="B26" s="97" t="s">
        <v>162</v>
      </c>
      <c r="C26" s="95">
        <v>5000000</v>
      </c>
      <c r="D26" s="15"/>
      <c r="E26" s="96">
        <f t="shared" si="0"/>
        <v>5000000</v>
      </c>
    </row>
    <row r="27" spans="2:5" ht="15">
      <c r="B27" s="94" t="s">
        <v>29</v>
      </c>
      <c r="C27" s="95">
        <v>8184000</v>
      </c>
      <c r="D27" s="15"/>
      <c r="E27" s="96">
        <f t="shared" si="0"/>
        <v>8184000</v>
      </c>
    </row>
    <row r="28" spans="2:5" ht="15">
      <c r="B28" s="94" t="s">
        <v>30</v>
      </c>
      <c r="C28" s="95">
        <v>4224000</v>
      </c>
      <c r="D28" s="15"/>
      <c r="E28" s="96">
        <f t="shared" si="0"/>
        <v>4224000</v>
      </c>
    </row>
    <row r="29" spans="2:5" ht="15">
      <c r="B29" s="94" t="s">
        <v>31</v>
      </c>
      <c r="C29" s="95">
        <v>10230000</v>
      </c>
      <c r="D29" s="15"/>
      <c r="E29" s="96">
        <f t="shared" si="0"/>
        <v>10230000</v>
      </c>
    </row>
    <row r="30" spans="2:5" ht="15">
      <c r="B30" s="97" t="s">
        <v>155</v>
      </c>
      <c r="C30" s="95">
        <v>45780000</v>
      </c>
      <c r="D30" s="15"/>
      <c r="E30" s="96">
        <f t="shared" si="0"/>
        <v>45780000</v>
      </c>
    </row>
    <row r="31" spans="2:5" ht="15">
      <c r="B31" s="97" t="s">
        <v>156</v>
      </c>
      <c r="C31" s="95">
        <v>47040000</v>
      </c>
      <c r="D31" s="15"/>
      <c r="E31" s="96">
        <f t="shared" si="0"/>
        <v>47040000</v>
      </c>
    </row>
    <row r="32" spans="2:5" ht="15">
      <c r="B32" s="94" t="s">
        <v>34</v>
      </c>
      <c r="C32" s="95">
        <v>4058000</v>
      </c>
      <c r="D32" s="15"/>
      <c r="E32" s="96">
        <f t="shared" si="0"/>
        <v>4058000</v>
      </c>
    </row>
    <row r="33" spans="2:5" ht="15">
      <c r="B33" s="94" t="s">
        <v>35</v>
      </c>
      <c r="C33" s="95">
        <v>13764000</v>
      </c>
      <c r="D33" s="15"/>
      <c r="E33" s="96">
        <f t="shared" si="0"/>
        <v>13764000</v>
      </c>
    </row>
    <row r="34" spans="2:5" ht="15">
      <c r="B34" s="94" t="s">
        <v>36</v>
      </c>
      <c r="C34" s="95">
        <v>8960000</v>
      </c>
      <c r="D34" s="15"/>
      <c r="E34" s="96">
        <f t="shared" si="0"/>
        <v>8960000</v>
      </c>
    </row>
    <row r="35" spans="2:5" ht="15">
      <c r="B35" s="94" t="s">
        <v>37</v>
      </c>
      <c r="C35" s="95">
        <v>577236</v>
      </c>
      <c r="D35" s="15">
        <v>0</v>
      </c>
      <c r="E35" s="96">
        <f t="shared" si="0"/>
        <v>577236</v>
      </c>
    </row>
    <row r="36" spans="2:5" ht="15">
      <c r="B36" s="94" t="s">
        <v>38</v>
      </c>
      <c r="C36" s="95">
        <v>83482030</v>
      </c>
      <c r="D36" s="15">
        <v>0</v>
      </c>
      <c r="E36" s="96">
        <f t="shared" si="0"/>
        <v>83482030</v>
      </c>
    </row>
    <row r="37" spans="2:5" ht="15">
      <c r="B37" s="94" t="s">
        <v>39</v>
      </c>
      <c r="C37" s="95">
        <v>27643896</v>
      </c>
      <c r="D37" s="15">
        <v>0</v>
      </c>
      <c r="E37" s="96">
        <f t="shared" si="0"/>
        <v>27643896</v>
      </c>
    </row>
    <row r="38" spans="2:5" ht="15">
      <c r="B38" s="94" t="s">
        <v>40</v>
      </c>
      <c r="C38" s="95">
        <v>5639000</v>
      </c>
      <c r="D38" s="15">
        <v>0</v>
      </c>
      <c r="E38" s="96">
        <f t="shared" si="0"/>
        <v>5639000</v>
      </c>
    </row>
    <row r="39" spans="2:5" ht="15">
      <c r="B39" s="94" t="s">
        <v>41</v>
      </c>
      <c r="C39" s="95">
        <v>1933750</v>
      </c>
      <c r="D39" s="15">
        <v>0</v>
      </c>
      <c r="E39" s="96">
        <f t="shared" si="0"/>
        <v>1933750</v>
      </c>
    </row>
    <row r="40" spans="2:5" ht="15">
      <c r="B40" s="94" t="s">
        <v>42</v>
      </c>
      <c r="C40" s="95">
        <v>0</v>
      </c>
      <c r="D40" s="15">
        <v>0</v>
      </c>
      <c r="E40" s="96">
        <f t="shared" si="0"/>
        <v>0</v>
      </c>
    </row>
    <row r="41" spans="2:5" ht="15">
      <c r="B41" s="94" t="s">
        <v>43</v>
      </c>
      <c r="C41" s="95">
        <v>6533150</v>
      </c>
      <c r="D41" s="15">
        <v>0</v>
      </c>
      <c r="E41" s="96">
        <f t="shared" si="0"/>
        <v>6533150</v>
      </c>
    </row>
    <row r="42" spans="2:5" ht="15">
      <c r="B42" s="94" t="s">
        <v>44</v>
      </c>
      <c r="C42" s="95">
        <v>3776085</v>
      </c>
      <c r="D42" s="15">
        <v>0</v>
      </c>
      <c r="E42" s="96">
        <f t="shared" si="0"/>
        <v>3776085</v>
      </c>
    </row>
    <row r="43" spans="2:5" ht="15">
      <c r="B43" s="94" t="s">
        <v>45</v>
      </c>
      <c r="C43" s="95">
        <v>2989984</v>
      </c>
      <c r="D43" s="15">
        <v>0</v>
      </c>
      <c r="E43" s="96">
        <f t="shared" si="0"/>
        <v>2989984</v>
      </c>
    </row>
    <row r="44" spans="2:5" ht="15">
      <c r="B44" s="94" t="s">
        <v>46</v>
      </c>
      <c r="C44" s="95">
        <v>4686395</v>
      </c>
      <c r="D44" s="15">
        <v>0</v>
      </c>
      <c r="E44" s="96">
        <f t="shared" si="0"/>
        <v>4686395</v>
      </c>
    </row>
    <row r="45" spans="2:5" ht="15">
      <c r="B45" s="94" t="s">
        <v>47</v>
      </c>
      <c r="C45" s="95">
        <v>5819474</v>
      </c>
      <c r="D45" s="15">
        <v>0</v>
      </c>
      <c r="E45" s="96">
        <f t="shared" si="0"/>
        <v>5819474</v>
      </c>
    </row>
    <row r="46" spans="2:5" ht="15">
      <c r="B46" s="94" t="s">
        <v>48</v>
      </c>
      <c r="C46" s="95">
        <v>2875000</v>
      </c>
      <c r="D46" s="15"/>
      <c r="E46" s="96">
        <f t="shared" si="0"/>
        <v>2875000</v>
      </c>
    </row>
    <row r="47" spans="2:5" ht="15">
      <c r="B47" s="94" t="s">
        <v>49</v>
      </c>
      <c r="C47" s="95">
        <v>0</v>
      </c>
      <c r="D47" s="15">
        <v>0</v>
      </c>
      <c r="E47" s="96">
        <f t="shared" si="0"/>
        <v>0</v>
      </c>
    </row>
    <row r="48" spans="2:5" ht="15">
      <c r="B48" s="94" t="s">
        <v>50</v>
      </c>
      <c r="C48" s="95">
        <v>120804052</v>
      </c>
      <c r="D48" s="15">
        <v>0</v>
      </c>
      <c r="E48" s="96">
        <f t="shared" si="0"/>
        <v>120804052</v>
      </c>
    </row>
    <row r="49" spans="2:5" ht="15">
      <c r="B49" s="94" t="s">
        <v>51</v>
      </c>
      <c r="C49" s="95">
        <v>15630000</v>
      </c>
      <c r="D49" s="15"/>
      <c r="E49" s="96">
        <f t="shared" si="0"/>
        <v>15630000</v>
      </c>
    </row>
    <row r="50" spans="2:5" ht="15">
      <c r="B50" s="94" t="s">
        <v>52</v>
      </c>
      <c r="C50" s="95">
        <v>38000</v>
      </c>
      <c r="D50" s="15"/>
      <c r="E50" s="96">
        <f t="shared" si="0"/>
        <v>38000</v>
      </c>
    </row>
    <row r="51" spans="2:5" ht="15">
      <c r="B51" s="94" t="s">
        <v>53</v>
      </c>
      <c r="C51" s="95">
        <v>6417200</v>
      </c>
      <c r="D51" s="15">
        <v>0</v>
      </c>
      <c r="E51" s="96">
        <f t="shared" si="0"/>
        <v>6417200</v>
      </c>
    </row>
    <row r="52" spans="2:5" ht="15">
      <c r="B52" s="94" t="s">
        <v>54</v>
      </c>
      <c r="C52" s="95">
        <v>420900</v>
      </c>
      <c r="D52" s="15">
        <v>0</v>
      </c>
      <c r="E52" s="96">
        <f t="shared" si="0"/>
        <v>420900</v>
      </c>
    </row>
    <row r="53" spans="2:5" ht="15">
      <c r="B53" s="94" t="s">
        <v>55</v>
      </c>
      <c r="C53" s="95">
        <v>180250</v>
      </c>
      <c r="D53" s="15">
        <v>0</v>
      </c>
      <c r="E53" s="96">
        <f t="shared" si="0"/>
        <v>180250</v>
      </c>
    </row>
    <row r="54" spans="2:5" ht="15">
      <c r="B54" s="94" t="s">
        <v>56</v>
      </c>
      <c r="C54" s="95">
        <v>1019000</v>
      </c>
      <c r="D54" s="15"/>
      <c r="E54" s="96">
        <f t="shared" si="0"/>
        <v>1019000</v>
      </c>
    </row>
    <row r="55" spans="2:5" ht="15">
      <c r="B55" s="94" t="s">
        <v>57</v>
      </c>
      <c r="C55" s="95">
        <v>2066000</v>
      </c>
      <c r="D55" s="15"/>
      <c r="E55" s="96">
        <f t="shared" si="0"/>
        <v>2066000</v>
      </c>
    </row>
    <row r="56" spans="2:5" ht="15">
      <c r="B56" s="94" t="s">
        <v>58</v>
      </c>
      <c r="C56" s="95">
        <v>15484000</v>
      </c>
      <c r="D56" s="15">
        <v>0</v>
      </c>
      <c r="E56" s="96">
        <f t="shared" si="0"/>
        <v>15484000</v>
      </c>
    </row>
    <row r="57" spans="2:5" ht="15">
      <c r="B57" s="94" t="s">
        <v>59</v>
      </c>
      <c r="C57" s="95">
        <v>446500</v>
      </c>
      <c r="D57" s="15">
        <v>0</v>
      </c>
      <c r="E57" s="96">
        <f t="shared" si="0"/>
        <v>446500</v>
      </c>
    </row>
    <row r="58" spans="2:5" ht="15">
      <c r="B58" s="94" t="s">
        <v>60</v>
      </c>
      <c r="C58" s="95">
        <v>330208000</v>
      </c>
      <c r="D58" s="15"/>
      <c r="E58" s="96">
        <f t="shared" si="0"/>
        <v>330208000</v>
      </c>
    </row>
    <row r="59" spans="2:5" ht="15">
      <c r="B59" s="97" t="s">
        <v>161</v>
      </c>
      <c r="C59" s="95">
        <v>45000000</v>
      </c>
      <c r="D59" s="15"/>
      <c r="E59" s="96">
        <f t="shared" si="0"/>
        <v>45000000</v>
      </c>
    </row>
    <row r="60" spans="2:5" ht="15">
      <c r="B60" s="94" t="s">
        <v>61</v>
      </c>
      <c r="C60" s="95">
        <v>3379600</v>
      </c>
      <c r="D60" s="15">
        <v>0</v>
      </c>
      <c r="E60" s="96">
        <f t="shared" si="0"/>
        <v>3379600</v>
      </c>
    </row>
    <row r="61" spans="2:5" ht="15">
      <c r="B61" s="94" t="s">
        <v>62</v>
      </c>
      <c r="C61" s="95">
        <v>4284800</v>
      </c>
      <c r="D61" s="15">
        <v>0</v>
      </c>
      <c r="E61" s="96">
        <f t="shared" si="0"/>
        <v>4284800</v>
      </c>
    </row>
    <row r="62" spans="2:5" ht="15">
      <c r="B62" s="94" t="s">
        <v>63</v>
      </c>
      <c r="C62" s="95">
        <v>18348200</v>
      </c>
      <c r="D62" s="15">
        <v>0</v>
      </c>
      <c r="E62" s="96">
        <f t="shared" si="0"/>
        <v>18348200</v>
      </c>
    </row>
    <row r="63" spans="2:5" ht="15">
      <c r="B63" s="97" t="s">
        <v>160</v>
      </c>
      <c r="C63" s="95">
        <v>265700000</v>
      </c>
      <c r="D63" s="15"/>
      <c r="E63" s="96">
        <f t="shared" si="0"/>
        <v>265700000</v>
      </c>
    </row>
    <row r="64" spans="2:5" ht="15">
      <c r="B64" s="94" t="s">
        <v>64</v>
      </c>
      <c r="C64" s="95">
        <v>4843948</v>
      </c>
      <c r="D64" s="15">
        <v>0</v>
      </c>
      <c r="E64" s="96">
        <f t="shared" si="0"/>
        <v>4843948</v>
      </c>
    </row>
    <row r="65" spans="2:5" ht="15">
      <c r="B65" s="94" t="s">
        <v>65</v>
      </c>
      <c r="C65" s="95">
        <v>243991000</v>
      </c>
      <c r="D65" s="15">
        <v>0</v>
      </c>
      <c r="E65" s="96">
        <f t="shared" si="0"/>
        <v>243991000</v>
      </c>
    </row>
    <row r="66" spans="2:5" ht="15">
      <c r="B66" s="94" t="s">
        <v>66</v>
      </c>
      <c r="C66" s="95">
        <v>5000800</v>
      </c>
      <c r="D66" s="15">
        <v>0</v>
      </c>
      <c r="E66" s="96">
        <f t="shared" si="0"/>
        <v>5000800</v>
      </c>
    </row>
    <row r="67" spans="2:5" ht="15">
      <c r="B67" s="94" t="s">
        <v>67</v>
      </c>
      <c r="C67" s="95">
        <v>1046000</v>
      </c>
      <c r="D67" s="15">
        <v>0</v>
      </c>
      <c r="E67" s="96">
        <f t="shared" si="0"/>
        <v>1046000</v>
      </c>
    </row>
    <row r="68" spans="2:5" ht="15">
      <c r="B68" s="94" t="s">
        <v>68</v>
      </c>
      <c r="C68" s="95">
        <v>71500</v>
      </c>
      <c r="D68" s="15">
        <v>0</v>
      </c>
      <c r="E68" s="96">
        <f t="shared" si="0"/>
        <v>71500</v>
      </c>
    </row>
    <row r="69" spans="2:5" ht="15">
      <c r="B69" s="94" t="s">
        <v>69</v>
      </c>
      <c r="C69" s="95">
        <v>245200</v>
      </c>
      <c r="D69" s="15">
        <v>0</v>
      </c>
      <c r="E69" s="96">
        <f t="shared" si="0"/>
        <v>245200</v>
      </c>
    </row>
    <row r="70" spans="2:5" ht="15">
      <c r="B70" s="94" t="s">
        <v>70</v>
      </c>
      <c r="C70" s="95">
        <v>9836050</v>
      </c>
      <c r="D70" s="15">
        <v>0</v>
      </c>
      <c r="E70" s="96">
        <f t="shared" si="0"/>
        <v>9836050</v>
      </c>
    </row>
    <row r="71" spans="2:5" ht="15">
      <c r="B71" s="94" t="s">
        <v>71</v>
      </c>
      <c r="C71" s="95">
        <v>1368000</v>
      </c>
      <c r="D71" s="15"/>
      <c r="E71" s="96">
        <f t="shared" si="0"/>
        <v>1368000</v>
      </c>
    </row>
    <row r="72" spans="2:5" ht="15">
      <c r="B72" s="94" t="s">
        <v>72</v>
      </c>
      <c r="C72" s="95">
        <v>702600</v>
      </c>
      <c r="D72" s="15">
        <v>0</v>
      </c>
      <c r="E72" s="96">
        <f t="shared" si="0"/>
        <v>702600</v>
      </c>
    </row>
    <row r="73" spans="2:5" ht="15">
      <c r="B73" s="94" t="s">
        <v>73</v>
      </c>
      <c r="C73" s="95">
        <v>45800</v>
      </c>
      <c r="D73" s="15">
        <v>0</v>
      </c>
      <c r="E73" s="96">
        <f t="shared" si="0"/>
        <v>45800</v>
      </c>
    </row>
    <row r="74" spans="2:5" ht="15">
      <c r="B74" s="94" t="s">
        <v>74</v>
      </c>
      <c r="C74" s="95">
        <v>1715000</v>
      </c>
      <c r="D74" s="15">
        <v>0</v>
      </c>
      <c r="E74" s="96">
        <f t="shared" si="0"/>
        <v>1715000</v>
      </c>
    </row>
    <row r="75" spans="2:5" ht="15">
      <c r="B75" s="94" t="s">
        <v>75</v>
      </c>
      <c r="C75" s="95">
        <v>1629700</v>
      </c>
      <c r="D75" s="15">
        <v>0</v>
      </c>
      <c r="E75" s="96">
        <f t="shared" si="0"/>
        <v>1629700</v>
      </c>
    </row>
    <row r="76" spans="2:5" ht="15">
      <c r="B76" s="94" t="s">
        <v>76</v>
      </c>
      <c r="C76" s="95">
        <v>400000</v>
      </c>
      <c r="D76" s="15">
        <v>0</v>
      </c>
      <c r="E76" s="96">
        <f aca="true" t="shared" si="1" ref="E76:E95">+C76+D76</f>
        <v>400000</v>
      </c>
    </row>
    <row r="77" spans="2:5" ht="15">
      <c r="B77" s="94" t="s">
        <v>77</v>
      </c>
      <c r="C77" s="95">
        <v>0</v>
      </c>
      <c r="D77" s="15">
        <v>0</v>
      </c>
      <c r="E77" s="96">
        <f t="shared" si="1"/>
        <v>0</v>
      </c>
    </row>
    <row r="78" spans="2:5" ht="15">
      <c r="B78" s="94" t="s">
        <v>78</v>
      </c>
      <c r="C78" s="95">
        <v>15000</v>
      </c>
      <c r="D78" s="15">
        <v>0</v>
      </c>
      <c r="E78" s="96">
        <f t="shared" si="1"/>
        <v>15000</v>
      </c>
    </row>
    <row r="79" spans="2:5" ht="15">
      <c r="B79" s="94" t="s">
        <v>79</v>
      </c>
      <c r="C79" s="95">
        <v>1550000</v>
      </c>
      <c r="D79" s="15">
        <v>0</v>
      </c>
      <c r="E79" s="96">
        <f t="shared" si="1"/>
        <v>1550000</v>
      </c>
    </row>
    <row r="80" spans="2:5" ht="15">
      <c r="B80" s="94" t="s">
        <v>80</v>
      </c>
      <c r="C80" s="95">
        <v>408085000</v>
      </c>
      <c r="D80" s="15">
        <v>0</v>
      </c>
      <c r="E80" s="96">
        <f t="shared" si="1"/>
        <v>408085000</v>
      </c>
    </row>
    <row r="81" spans="2:5" ht="15">
      <c r="B81" s="94" t="s">
        <v>81</v>
      </c>
      <c r="C81" s="95">
        <v>12407900</v>
      </c>
      <c r="D81" s="15">
        <v>0</v>
      </c>
      <c r="E81" s="96">
        <f t="shared" si="1"/>
        <v>12407900</v>
      </c>
    </row>
    <row r="82" spans="2:5" ht="15">
      <c r="B82" s="94" t="s">
        <v>82</v>
      </c>
      <c r="C82" s="95">
        <v>3000000</v>
      </c>
      <c r="D82" s="15"/>
      <c r="E82" s="96">
        <f t="shared" si="1"/>
        <v>3000000</v>
      </c>
    </row>
    <row r="83" spans="2:5" ht="15">
      <c r="B83" s="94" t="s">
        <v>83</v>
      </c>
      <c r="C83" s="95">
        <v>3000000</v>
      </c>
      <c r="D83" s="15"/>
      <c r="E83" s="96">
        <f t="shared" si="1"/>
        <v>3000000</v>
      </c>
    </row>
    <row r="84" spans="2:5" ht="15">
      <c r="B84" s="94" t="s">
        <v>84</v>
      </c>
      <c r="C84" s="95">
        <v>100524000</v>
      </c>
      <c r="D84" s="15"/>
      <c r="E84" s="96">
        <f t="shared" si="1"/>
        <v>100524000</v>
      </c>
    </row>
    <row r="85" spans="2:5" ht="15">
      <c r="B85" s="94" t="s">
        <v>85</v>
      </c>
      <c r="C85" s="95">
        <v>383359000</v>
      </c>
      <c r="D85" s="15"/>
      <c r="E85" s="96">
        <f t="shared" si="1"/>
        <v>383359000</v>
      </c>
    </row>
    <row r="86" spans="2:5" ht="15">
      <c r="B86" s="94" t="s">
        <v>86</v>
      </c>
      <c r="C86" s="95">
        <v>700000</v>
      </c>
      <c r="D86" s="15"/>
      <c r="E86" s="96">
        <f t="shared" si="1"/>
        <v>700000</v>
      </c>
    </row>
    <row r="87" spans="2:5" ht="15">
      <c r="B87" s="94" t="s">
        <v>87</v>
      </c>
      <c r="C87" s="95">
        <v>2214000</v>
      </c>
      <c r="D87" s="15"/>
      <c r="E87" s="96">
        <f t="shared" si="1"/>
        <v>2214000</v>
      </c>
    </row>
    <row r="88" spans="2:5" ht="15">
      <c r="B88" s="94" t="s">
        <v>88</v>
      </c>
      <c r="C88" s="95">
        <v>400000</v>
      </c>
      <c r="D88" s="15"/>
      <c r="E88" s="96">
        <f t="shared" si="1"/>
        <v>400000</v>
      </c>
    </row>
    <row r="89" spans="2:5" ht="15">
      <c r="B89" s="94" t="s">
        <v>89</v>
      </c>
      <c r="C89" s="95">
        <v>3600000</v>
      </c>
      <c r="D89" s="15"/>
      <c r="E89" s="96">
        <f t="shared" si="1"/>
        <v>3600000</v>
      </c>
    </row>
    <row r="90" spans="2:5" ht="15">
      <c r="B90" s="94" t="s">
        <v>90</v>
      </c>
      <c r="C90" s="95">
        <v>360005000</v>
      </c>
      <c r="D90" s="15"/>
      <c r="E90" s="96">
        <f t="shared" si="1"/>
        <v>360005000</v>
      </c>
    </row>
    <row r="91" spans="2:5" ht="15">
      <c r="B91" s="94" t="s">
        <v>91</v>
      </c>
      <c r="C91" s="95">
        <v>16279200</v>
      </c>
      <c r="D91" s="15"/>
      <c r="E91" s="96">
        <f t="shared" si="1"/>
        <v>16279200</v>
      </c>
    </row>
    <row r="92" spans="2:5" ht="15">
      <c r="B92" s="94" t="s">
        <v>92</v>
      </c>
      <c r="C92" s="95">
        <v>38047000</v>
      </c>
      <c r="D92" s="15">
        <v>0</v>
      </c>
      <c r="E92" s="96">
        <f t="shared" si="1"/>
        <v>38047000</v>
      </c>
    </row>
    <row r="93" spans="2:5" ht="15">
      <c r="B93" s="94" t="s">
        <v>93</v>
      </c>
      <c r="C93" s="95">
        <v>1432435528</v>
      </c>
      <c r="D93" s="15"/>
      <c r="E93" s="96">
        <f t="shared" si="1"/>
        <v>1432435528</v>
      </c>
    </row>
    <row r="94" spans="2:5" ht="15">
      <c r="B94" s="94" t="s">
        <v>94</v>
      </c>
      <c r="C94" s="95">
        <v>1550714852</v>
      </c>
      <c r="D94" s="15"/>
      <c r="E94" s="96">
        <f t="shared" si="1"/>
        <v>1550714852</v>
      </c>
    </row>
    <row r="95" spans="2:5" ht="15">
      <c r="B95" t="s">
        <v>603</v>
      </c>
      <c r="C95" s="100">
        <v>0</v>
      </c>
      <c r="E95" s="101">
        <f t="shared" si="1"/>
        <v>0</v>
      </c>
    </row>
    <row r="96" spans="2:5" ht="15">
      <c r="B96" s="94" t="s">
        <v>95</v>
      </c>
      <c r="C96" s="95">
        <v>11037000</v>
      </c>
      <c r="D96" s="15"/>
      <c r="E96" s="96">
        <f aca="true" t="shared" si="2" ref="E96:E123">+C96+D96</f>
        <v>11037000</v>
      </c>
    </row>
    <row r="97" spans="2:5" ht="15">
      <c r="B97" s="94" t="s">
        <v>96</v>
      </c>
      <c r="C97" s="95">
        <v>180000000</v>
      </c>
      <c r="D97" s="15">
        <v>0</v>
      </c>
      <c r="E97" s="96">
        <f t="shared" si="2"/>
        <v>180000000</v>
      </c>
    </row>
    <row r="98" spans="2:5" ht="15">
      <c r="B98" s="94" t="s">
        <v>97</v>
      </c>
      <c r="C98" s="95">
        <v>26531000</v>
      </c>
      <c r="D98" s="15"/>
      <c r="E98" s="96">
        <f t="shared" si="2"/>
        <v>26531000</v>
      </c>
    </row>
    <row r="99" spans="2:5" ht="15">
      <c r="B99" s="94" t="s">
        <v>98</v>
      </c>
      <c r="C99" s="95">
        <v>20000000</v>
      </c>
      <c r="D99" s="15"/>
      <c r="E99" s="96">
        <f t="shared" si="2"/>
        <v>20000000</v>
      </c>
    </row>
    <row r="100" spans="2:5" ht="15">
      <c r="B100" s="94" t="s">
        <v>99</v>
      </c>
      <c r="C100" s="95">
        <v>97953000</v>
      </c>
      <c r="D100" s="15"/>
      <c r="E100" s="96">
        <f t="shared" si="2"/>
        <v>97953000</v>
      </c>
    </row>
    <row r="101" spans="2:5" ht="15">
      <c r="B101" s="94" t="s">
        <v>100</v>
      </c>
      <c r="C101" s="95">
        <v>360000000</v>
      </c>
      <c r="D101" s="15"/>
      <c r="E101" s="96">
        <f t="shared" si="2"/>
        <v>360000000</v>
      </c>
    </row>
    <row r="102" spans="2:5" ht="15">
      <c r="B102" s="94" t="s">
        <v>101</v>
      </c>
      <c r="C102" s="95">
        <v>93800000</v>
      </c>
      <c r="D102" s="15"/>
      <c r="E102" s="96">
        <f t="shared" si="2"/>
        <v>93800000</v>
      </c>
    </row>
    <row r="103" spans="2:5" ht="15">
      <c r="B103" s="94" t="s">
        <v>102</v>
      </c>
      <c r="C103" s="95">
        <v>378550000</v>
      </c>
      <c r="D103" s="15"/>
      <c r="E103" s="96">
        <f t="shared" si="2"/>
        <v>378550000</v>
      </c>
    </row>
    <row r="104" spans="2:5" ht="15">
      <c r="B104" s="94" t="s">
        <v>103</v>
      </c>
      <c r="C104" s="95">
        <v>2500000</v>
      </c>
      <c r="D104" s="15"/>
      <c r="E104" s="96">
        <f t="shared" si="2"/>
        <v>2500000</v>
      </c>
    </row>
    <row r="105" spans="2:5" ht="15">
      <c r="B105" s="94" t="s">
        <v>104</v>
      </c>
      <c r="C105" s="95">
        <v>5760000</v>
      </c>
      <c r="D105" s="15"/>
      <c r="E105" s="96">
        <f t="shared" si="2"/>
        <v>5760000</v>
      </c>
    </row>
    <row r="106" spans="2:5" ht="15">
      <c r="B106" s="94" t="s">
        <v>105</v>
      </c>
      <c r="C106" s="95">
        <v>3037371329</v>
      </c>
      <c r="D106" s="15"/>
      <c r="E106" s="96">
        <f t="shared" si="2"/>
        <v>3037371329</v>
      </c>
    </row>
    <row r="107" spans="2:5" ht="15">
      <c r="B107" s="94" t="s">
        <v>106</v>
      </c>
      <c r="C107" s="95">
        <v>2569211091</v>
      </c>
      <c r="D107" s="15"/>
      <c r="E107" s="96">
        <f t="shared" si="2"/>
        <v>2569211091</v>
      </c>
    </row>
    <row r="108" spans="2:5" ht="15">
      <c r="B108" s="94" t="s">
        <v>107</v>
      </c>
      <c r="C108" s="95">
        <v>22355000</v>
      </c>
      <c r="D108" s="15"/>
      <c r="E108" s="96">
        <f t="shared" si="2"/>
        <v>22355000</v>
      </c>
    </row>
    <row r="109" spans="2:5" ht="15">
      <c r="B109" s="94" t="s">
        <v>108</v>
      </c>
      <c r="C109" s="95">
        <v>14678000</v>
      </c>
      <c r="D109" s="15"/>
      <c r="E109" s="96">
        <f t="shared" si="2"/>
        <v>14678000</v>
      </c>
    </row>
    <row r="110" spans="2:5" ht="15">
      <c r="B110" t="s">
        <v>604</v>
      </c>
      <c r="C110" s="100">
        <v>0</v>
      </c>
      <c r="E110" s="101">
        <f t="shared" si="2"/>
        <v>0</v>
      </c>
    </row>
    <row r="111" spans="2:5" ht="15">
      <c r="B111" s="94" t="s">
        <v>109</v>
      </c>
      <c r="C111" s="95">
        <v>1771000000</v>
      </c>
      <c r="D111" s="15"/>
      <c r="E111" s="96">
        <f t="shared" si="2"/>
        <v>1771000000</v>
      </c>
    </row>
    <row r="112" spans="2:5" ht="15">
      <c r="B112" s="94" t="s">
        <v>110</v>
      </c>
      <c r="C112" s="95">
        <v>29900000</v>
      </c>
      <c r="D112" s="15"/>
      <c r="E112" s="96">
        <f t="shared" si="2"/>
        <v>29900000</v>
      </c>
    </row>
    <row r="113" spans="2:5" ht="15">
      <c r="B113" s="94" t="s">
        <v>111</v>
      </c>
      <c r="C113" s="95">
        <v>120000000</v>
      </c>
      <c r="D113" s="15"/>
      <c r="E113" s="96">
        <f t="shared" si="2"/>
        <v>120000000</v>
      </c>
    </row>
    <row r="114" spans="2:5" ht="15">
      <c r="B114" s="94" t="s">
        <v>112</v>
      </c>
      <c r="C114" s="95">
        <v>1503959000</v>
      </c>
      <c r="D114" s="15"/>
      <c r="E114" s="96">
        <f t="shared" si="2"/>
        <v>1503959000</v>
      </c>
    </row>
    <row r="115" spans="2:5" ht="15">
      <c r="B115" s="94" t="s">
        <v>113</v>
      </c>
      <c r="C115" s="95">
        <v>200000000</v>
      </c>
      <c r="D115" s="15"/>
      <c r="E115" s="96">
        <f t="shared" si="2"/>
        <v>200000000</v>
      </c>
    </row>
    <row r="116" spans="2:5" ht="15">
      <c r="B116" s="94" t="s">
        <v>114</v>
      </c>
      <c r="C116" s="95">
        <v>40654000</v>
      </c>
      <c r="D116" s="15"/>
      <c r="E116" s="96">
        <f t="shared" si="2"/>
        <v>40654000</v>
      </c>
    </row>
    <row r="117" spans="2:5" ht="15">
      <c r="B117" s="94" t="s">
        <v>115</v>
      </c>
      <c r="C117" s="95">
        <v>80000000</v>
      </c>
      <c r="D117" s="15"/>
      <c r="E117" s="96">
        <f t="shared" si="2"/>
        <v>80000000</v>
      </c>
    </row>
    <row r="118" spans="2:5" ht="15">
      <c r="B118" s="94" t="s">
        <v>116</v>
      </c>
      <c r="C118" s="95">
        <v>164691000</v>
      </c>
      <c r="D118" s="15"/>
      <c r="E118" s="96">
        <f t="shared" si="2"/>
        <v>164691000</v>
      </c>
    </row>
    <row r="119" spans="2:5" ht="15">
      <c r="B119" s="94" t="s">
        <v>117</v>
      </c>
      <c r="C119" s="95">
        <v>553729000</v>
      </c>
      <c r="D119" s="15">
        <v>0</v>
      </c>
      <c r="E119" s="96">
        <f t="shared" si="2"/>
        <v>553729000</v>
      </c>
    </row>
    <row r="120" spans="2:5" ht="15">
      <c r="B120" s="94" t="s">
        <v>118</v>
      </c>
      <c r="C120" s="95">
        <v>349623000</v>
      </c>
      <c r="D120" s="15"/>
      <c r="E120" s="96">
        <f t="shared" si="2"/>
        <v>349623000</v>
      </c>
    </row>
    <row r="121" spans="2:5" ht="15">
      <c r="B121" s="94" t="s">
        <v>119</v>
      </c>
      <c r="C121" s="95">
        <v>348289000</v>
      </c>
      <c r="D121" s="15"/>
      <c r="E121" s="96">
        <f t="shared" si="2"/>
        <v>348289000</v>
      </c>
    </row>
    <row r="122" spans="1:5" s="91" customFormat="1" ht="15">
      <c r="A122" s="102"/>
      <c r="B122" s="94" t="s">
        <v>120</v>
      </c>
      <c r="C122" s="95">
        <v>432000000</v>
      </c>
      <c r="D122" s="15"/>
      <c r="E122" s="96">
        <f t="shared" si="2"/>
        <v>432000000</v>
      </c>
    </row>
    <row r="123" spans="1:5" s="91" customFormat="1" ht="15">
      <c r="A123" s="102"/>
      <c r="B123" s="94" t="s">
        <v>121</v>
      </c>
      <c r="C123" s="95">
        <v>608652000</v>
      </c>
      <c r="D123" s="15"/>
      <c r="E123" s="96">
        <f t="shared" si="2"/>
        <v>608652000</v>
      </c>
    </row>
    <row r="124" spans="1:6" ht="15">
      <c r="A124" s="91" t="s">
        <v>461</v>
      </c>
      <c r="B124" s="103" t="s">
        <v>122</v>
      </c>
      <c r="C124" s="98">
        <f>+C125+C127+C129+C134+C142+C147+C150+C158+C163+C167+C169+C171+C173+C175+C177+C179+C181+C186+C190+C196</f>
        <v>3343096645000</v>
      </c>
      <c r="D124" s="98">
        <f>+D125+D127+D129+D134+D142+D147+D150+D158+D163+D167+D169+D171+D173+D175+D177+D179+D181+D186+D190+D196</f>
        <v>0</v>
      </c>
      <c r="E124" s="98">
        <f>+E125+E127+E129+E134+E142+E147+E150+E158+E163+E167+E169+E171+E173+E175+E177+E179+E181+E186+E190+E196</f>
        <v>3343096645000</v>
      </c>
      <c r="F124" s="144"/>
    </row>
    <row r="125" spans="1:5" s="107" customFormat="1" ht="15">
      <c r="A125" s="91" t="s">
        <v>461</v>
      </c>
      <c r="B125" s="105" t="s">
        <v>460</v>
      </c>
      <c r="C125" s="99">
        <f>+C126</f>
        <v>3236948000</v>
      </c>
      <c r="D125" s="99">
        <f>+'Decreto_320 05_08_2022'!D123+Acuerdo_390_30_08_2022!D123+Acuerdo_388_12_08_2022!D123+Resol_1692_25_08_2022!D123+CONSOLIDADO!AE121</f>
        <v>0</v>
      </c>
      <c r="E125" s="99">
        <f>+E126</f>
        <v>3236948000</v>
      </c>
    </row>
    <row r="126" spans="1:6" ht="15">
      <c r="A126" s="102" t="s">
        <v>462</v>
      </c>
      <c r="B126" s="36" t="s">
        <v>146</v>
      </c>
      <c r="C126" s="100">
        <v>3236948000</v>
      </c>
      <c r="D126" s="99">
        <f>+'Decreto_320 05_08_2022'!D124+Acuerdo_390_30_08_2022!D124+Acuerdo_388_12_08_2022!D124+Resol_1692_25_08_2022!D124+CONSOLIDADO!AE122</f>
        <v>0</v>
      </c>
      <c r="E126" s="96">
        <f>+C126+D126</f>
        <v>3236948000</v>
      </c>
      <c r="F126" s="144"/>
    </row>
    <row r="127" spans="1:5" s="155" customFormat="1" ht="15">
      <c r="A127" s="155" t="s">
        <v>461</v>
      </c>
      <c r="B127" s="155" t="s">
        <v>463</v>
      </c>
      <c r="C127" s="156">
        <f>+C128</f>
        <v>4347751018</v>
      </c>
      <c r="D127" s="156">
        <f>+D128</f>
        <v>0</v>
      </c>
      <c r="E127" s="156">
        <f>+E128</f>
        <v>4347751018</v>
      </c>
    </row>
    <row r="128" spans="1:6" ht="15">
      <c r="A128" s="91" t="s">
        <v>462</v>
      </c>
      <c r="B128" s="36" t="s">
        <v>144</v>
      </c>
      <c r="C128" s="100">
        <v>4347751018</v>
      </c>
      <c r="D128" s="151">
        <v>0</v>
      </c>
      <c r="E128" s="96">
        <f>+C128+D128</f>
        <v>4347751018</v>
      </c>
      <c r="F128" s="144"/>
    </row>
    <row r="129" spans="1:6" s="162" customFormat="1" ht="45">
      <c r="A129" s="155" t="s">
        <v>461</v>
      </c>
      <c r="B129" s="164" t="s">
        <v>464</v>
      </c>
      <c r="C129" s="156">
        <f>SUM(C130:C133)</f>
        <v>42238690000</v>
      </c>
      <c r="D129" s="156">
        <f>+'Decreto_320 05_08_2022'!D127+Acuerdo_390_30_08_2022!D127+Acuerdo_388_12_08_2022!D127+Resol_1692_25_08_2022!D127+CONSOLIDADO!AE125</f>
        <v>0</v>
      </c>
      <c r="E129" s="156">
        <f>SUM(E130:E133)</f>
        <v>42238690000</v>
      </c>
      <c r="F129" s="159"/>
    </row>
    <row r="130" spans="1:6" ht="15">
      <c r="A130" s="91" t="s">
        <v>462</v>
      </c>
      <c r="B130" s="36" t="s">
        <v>125</v>
      </c>
      <c r="C130" s="100">
        <v>15496912000</v>
      </c>
      <c r="D130" s="99">
        <f>+'Decreto_320 05_08_2022'!D128+Acuerdo_390_30_08_2022!D128+Acuerdo_388_12_08_2022!D128+Resol_1692_25_08_2022!D128+CONSOLIDADO!AE126</f>
        <v>0</v>
      </c>
      <c r="E130" s="96">
        <f>+C130+D130</f>
        <v>15496912000</v>
      </c>
      <c r="F130" s="144"/>
    </row>
    <row r="131" spans="1:6" ht="15">
      <c r="A131" s="91" t="s">
        <v>462</v>
      </c>
      <c r="B131" s="36" t="s">
        <v>130</v>
      </c>
      <c r="C131" s="100">
        <v>1316776000</v>
      </c>
      <c r="D131" s="99">
        <f>+'Decreto_320 05_08_2022'!D129+Acuerdo_390_30_08_2022!D129+Acuerdo_388_12_08_2022!D129+Resol_1692_25_08_2022!D129+CONSOLIDADO!AE127</f>
        <v>0</v>
      </c>
      <c r="E131" s="96">
        <f>+C131+D131</f>
        <v>1316776000</v>
      </c>
      <c r="F131" s="144"/>
    </row>
    <row r="132" spans="1:5" s="107" customFormat="1" ht="15">
      <c r="A132" s="91" t="s">
        <v>462</v>
      </c>
      <c r="B132" s="36" t="s">
        <v>135</v>
      </c>
      <c r="C132" s="100">
        <v>20721296000</v>
      </c>
      <c r="D132" s="99">
        <f>+'Decreto_320 05_08_2022'!D130+Acuerdo_390_30_08_2022!D130+Acuerdo_388_12_08_2022!D130+Resol_1692_25_08_2022!D130+CONSOLIDADO!AE128</f>
        <v>0</v>
      </c>
      <c r="E132" s="96">
        <f>+C132+D132</f>
        <v>20721296000</v>
      </c>
    </row>
    <row r="133" spans="1:6" ht="15">
      <c r="A133" s="91" t="s">
        <v>462</v>
      </c>
      <c r="B133" s="36" t="s">
        <v>144</v>
      </c>
      <c r="C133" s="100">
        <v>4703706000</v>
      </c>
      <c r="D133" s="99">
        <f>+'Decreto_320 05_08_2022'!D131+Acuerdo_390_30_08_2022!D131+Acuerdo_388_12_08_2022!D131+Resol_1692_25_08_2022!D131+CONSOLIDADO!AE129</f>
        <v>0</v>
      </c>
      <c r="E133" s="96">
        <f>+C133+D133</f>
        <v>4703706000</v>
      </c>
      <c r="F133" s="144"/>
    </row>
    <row r="134" spans="1:6" ht="30">
      <c r="A134" s="107" t="s">
        <v>461</v>
      </c>
      <c r="B134" s="105" t="s">
        <v>465</v>
      </c>
      <c r="C134" s="106">
        <f>SUM(C135:C141)</f>
        <v>485185936000</v>
      </c>
      <c r="D134" s="106">
        <f>SUM(D135:D141)</f>
        <v>0</v>
      </c>
      <c r="E134" s="106">
        <f>SUM(E135:E141)</f>
        <v>485185936000</v>
      </c>
      <c r="F134" s="144"/>
    </row>
    <row r="135" spans="1:6" ht="15">
      <c r="A135" s="91" t="s">
        <v>462</v>
      </c>
      <c r="B135" s="36" t="s">
        <v>123</v>
      </c>
      <c r="C135" s="100">
        <v>330816818449</v>
      </c>
      <c r="D135" s="95"/>
      <c r="E135" s="96">
        <f aca="true" t="shared" si="3" ref="E135:E141">+C135+D135</f>
        <v>330816818449</v>
      </c>
      <c r="F135" s="144"/>
    </row>
    <row r="136" spans="1:6" ht="15">
      <c r="A136" s="91" t="s">
        <v>462</v>
      </c>
      <c r="B136" s="36" t="s">
        <v>124</v>
      </c>
      <c r="C136" s="100">
        <v>2867127800</v>
      </c>
      <c r="D136" s="95">
        <v>0</v>
      </c>
      <c r="E136" s="96">
        <f t="shared" si="3"/>
        <v>2867127800</v>
      </c>
      <c r="F136" s="144"/>
    </row>
    <row r="137" spans="1:6" ht="15">
      <c r="A137" s="91" t="s">
        <v>462</v>
      </c>
      <c r="B137" s="36" t="s">
        <v>126</v>
      </c>
      <c r="C137" s="100">
        <v>139677560578</v>
      </c>
      <c r="D137" s="95"/>
      <c r="E137" s="96">
        <f t="shared" si="3"/>
        <v>139677560578</v>
      </c>
      <c r="F137" s="144"/>
    </row>
    <row r="138" spans="1:6" ht="15">
      <c r="A138" s="91" t="s">
        <v>462</v>
      </c>
      <c r="B138" s="36" t="s">
        <v>127</v>
      </c>
      <c r="C138" s="100">
        <v>200000000</v>
      </c>
      <c r="D138" s="95">
        <v>0</v>
      </c>
      <c r="E138" s="96">
        <f t="shared" si="3"/>
        <v>200000000</v>
      </c>
      <c r="F138" s="144"/>
    </row>
    <row r="139" spans="1:6" ht="15">
      <c r="A139" s="91" t="s">
        <v>462</v>
      </c>
      <c r="B139" s="36" t="s">
        <v>129</v>
      </c>
      <c r="C139" s="100">
        <v>2140786000</v>
      </c>
      <c r="D139" s="95"/>
      <c r="E139" s="96">
        <f t="shared" si="3"/>
        <v>2140786000</v>
      </c>
      <c r="F139" s="144"/>
    </row>
    <row r="140" spans="1:5" s="107" customFormat="1" ht="15">
      <c r="A140" s="91" t="s">
        <v>462</v>
      </c>
      <c r="B140" s="36" t="s">
        <v>137</v>
      </c>
      <c r="C140" s="100">
        <v>6810069173</v>
      </c>
      <c r="D140" s="95"/>
      <c r="E140" s="96">
        <f t="shared" si="3"/>
        <v>6810069173</v>
      </c>
    </row>
    <row r="141" spans="1:6" ht="15">
      <c r="A141" s="91" t="s">
        <v>462</v>
      </c>
      <c r="B141" s="36" t="s">
        <v>144</v>
      </c>
      <c r="C141" s="100">
        <v>2673574000</v>
      </c>
      <c r="D141" s="99">
        <f>+'Decreto_320 05_08_2022'!D139+Acuerdo_390_30_08_2022!D139+Acuerdo_388_12_08_2022!D139+Resol_1692_25_08_2022!D139+CONSOLIDADO!AE137</f>
        <v>0</v>
      </c>
      <c r="E141" s="96">
        <f t="shared" si="3"/>
        <v>2673574000</v>
      </c>
      <c r="F141" s="144"/>
    </row>
    <row r="142" spans="1:6" ht="30">
      <c r="A142" s="107" t="s">
        <v>461</v>
      </c>
      <c r="B142" s="105" t="s">
        <v>466</v>
      </c>
      <c r="C142" s="106">
        <f>SUM(C143:C146)</f>
        <v>2011433392638</v>
      </c>
      <c r="D142" s="104">
        <f>SUM(D143:D146)</f>
        <v>-48508744</v>
      </c>
      <c r="E142" s="106">
        <f>SUM(E143:E146)</f>
        <v>2011384883894</v>
      </c>
      <c r="F142" s="144"/>
    </row>
    <row r="143" spans="1:6" ht="15">
      <c r="A143" s="91" t="s">
        <v>462</v>
      </c>
      <c r="B143" s="36" t="s">
        <v>134</v>
      </c>
      <c r="C143" s="100">
        <v>0</v>
      </c>
      <c r="D143" s="154"/>
      <c r="E143" s="96">
        <f>+C143+D143</f>
        <v>0</v>
      </c>
      <c r="F143" s="144"/>
    </row>
    <row r="144" spans="1:6" ht="15">
      <c r="A144" s="91" t="s">
        <v>462</v>
      </c>
      <c r="B144" s="36" t="s">
        <v>144</v>
      </c>
      <c r="C144" s="100">
        <v>2004190530890</v>
      </c>
      <c r="D144" s="95">
        <v>-48508744</v>
      </c>
      <c r="E144" s="96">
        <f>+C144+D144</f>
        <v>2004142022146</v>
      </c>
      <c r="F144" s="144"/>
    </row>
    <row r="145" spans="1:5" s="107" customFormat="1" ht="15">
      <c r="A145" s="91" t="s">
        <v>462</v>
      </c>
      <c r="B145" s="36" t="s">
        <v>147</v>
      </c>
      <c r="C145" s="100">
        <v>0</v>
      </c>
      <c r="D145" s="154"/>
      <c r="E145" s="96">
        <f>+C145+D145</f>
        <v>0</v>
      </c>
    </row>
    <row r="146" spans="1:6" ht="15">
      <c r="A146" s="102" t="s">
        <v>462</v>
      </c>
      <c r="B146" s="36" t="s">
        <v>163</v>
      </c>
      <c r="C146" s="100">
        <v>7242861748</v>
      </c>
      <c r="D146" s="154"/>
      <c r="E146" s="96">
        <f>+C146+D146</f>
        <v>7242861748</v>
      </c>
      <c r="F146" s="144"/>
    </row>
    <row r="147" spans="1:6" ht="30">
      <c r="A147" s="107" t="s">
        <v>461</v>
      </c>
      <c r="B147" s="105" t="s">
        <v>467</v>
      </c>
      <c r="C147" s="106">
        <f>SUM(C148:C149)</f>
        <v>58042040812</v>
      </c>
      <c r="D147" s="34">
        <f>+D148+D149</f>
        <v>0</v>
      </c>
      <c r="E147" s="106">
        <f>SUM(E148:E149)</f>
        <v>58042040812</v>
      </c>
      <c r="F147" s="144"/>
    </row>
    <row r="148" spans="1:5" s="107" customFormat="1" ht="15">
      <c r="A148" s="91" t="s">
        <v>462</v>
      </c>
      <c r="B148" s="36" t="s">
        <v>139</v>
      </c>
      <c r="C148" s="100">
        <v>549000000</v>
      </c>
      <c r="D148" s="154"/>
      <c r="E148" s="96">
        <f>+C148+D148</f>
        <v>549000000</v>
      </c>
    </row>
    <row r="149" spans="1:6" ht="15">
      <c r="A149" s="91" t="s">
        <v>462</v>
      </c>
      <c r="B149" s="36" t="s">
        <v>144</v>
      </c>
      <c r="C149" s="100">
        <v>57493040812</v>
      </c>
      <c r="D149" s="163"/>
      <c r="E149" s="96">
        <f>+C149+D149</f>
        <v>57493040812</v>
      </c>
      <c r="F149" s="144"/>
    </row>
    <row r="150" spans="1:6" ht="30">
      <c r="A150" s="107" t="s">
        <v>461</v>
      </c>
      <c r="B150" s="105" t="s">
        <v>468</v>
      </c>
      <c r="C150" s="106">
        <f>SUM(C151:C157)</f>
        <v>94870560000</v>
      </c>
      <c r="D150" s="104">
        <f>SUM(D151:D157)</f>
        <v>-5810197644</v>
      </c>
      <c r="E150" s="106">
        <f>SUM(E151:E157)</f>
        <v>89060362356</v>
      </c>
      <c r="F150" s="144"/>
    </row>
    <row r="151" spans="1:6" ht="15">
      <c r="A151" s="91" t="s">
        <v>462</v>
      </c>
      <c r="B151" s="36" t="s">
        <v>127</v>
      </c>
      <c r="C151" s="100">
        <v>1230000000</v>
      </c>
      <c r="D151" s="154"/>
      <c r="E151" s="96">
        <f aca="true" t="shared" si="4" ref="E151:E157">+C151+D151</f>
        <v>1230000000</v>
      </c>
      <c r="F151" s="144"/>
    </row>
    <row r="152" spans="1:6" ht="15">
      <c r="A152" s="91" t="s">
        <v>462</v>
      </c>
      <c r="B152" s="36" t="s">
        <v>136</v>
      </c>
      <c r="C152" s="100">
        <v>18102727000</v>
      </c>
      <c r="D152" s="154"/>
      <c r="E152" s="96">
        <f t="shared" si="4"/>
        <v>18102727000</v>
      </c>
      <c r="F152" s="144"/>
    </row>
    <row r="153" spans="1:6" ht="15">
      <c r="A153" s="91" t="s">
        <v>462</v>
      </c>
      <c r="B153" s="36" t="s">
        <v>139</v>
      </c>
      <c r="C153" s="100">
        <v>310998000</v>
      </c>
      <c r="D153" s="154"/>
      <c r="E153" s="96">
        <f t="shared" si="4"/>
        <v>310998000</v>
      </c>
      <c r="F153" s="144"/>
    </row>
    <row r="154" spans="1:6" ht="15">
      <c r="A154" s="91" t="s">
        <v>462</v>
      </c>
      <c r="B154" s="36" t="s">
        <v>141</v>
      </c>
      <c r="C154" s="100">
        <v>40000000</v>
      </c>
      <c r="D154" s="154"/>
      <c r="E154" s="96">
        <f t="shared" si="4"/>
        <v>40000000</v>
      </c>
      <c r="F154" s="144"/>
    </row>
    <row r="155" spans="1:6" ht="15">
      <c r="A155" s="91" t="s">
        <v>462</v>
      </c>
      <c r="B155" s="36" t="s">
        <v>142</v>
      </c>
      <c r="C155" s="100">
        <v>5513625000</v>
      </c>
      <c r="D155" s="154"/>
      <c r="E155" s="96">
        <f t="shared" si="4"/>
        <v>5513625000</v>
      </c>
      <c r="F155" s="144"/>
    </row>
    <row r="156" spans="1:5" s="91" customFormat="1" ht="15">
      <c r="A156" s="91" t="s">
        <v>462</v>
      </c>
      <c r="B156" s="36" t="s">
        <v>144</v>
      </c>
      <c r="C156" s="100">
        <v>14650808455</v>
      </c>
      <c r="D156" s="95">
        <v>-1651097400</v>
      </c>
      <c r="E156" s="96">
        <f t="shared" si="4"/>
        <v>12999711055</v>
      </c>
    </row>
    <row r="157" spans="1:6" ht="15">
      <c r="A157" s="91" t="s">
        <v>462</v>
      </c>
      <c r="B157" s="36" t="s">
        <v>145</v>
      </c>
      <c r="C157" s="100">
        <v>55022401545</v>
      </c>
      <c r="D157" s="95">
        <v>-4159100244</v>
      </c>
      <c r="E157" s="96">
        <f t="shared" si="4"/>
        <v>50863301301</v>
      </c>
      <c r="F157" s="144"/>
    </row>
    <row r="158" spans="1:6" ht="15">
      <c r="A158" s="91" t="s">
        <v>461</v>
      </c>
      <c r="B158" s="107" t="s">
        <v>469</v>
      </c>
      <c r="C158" s="99">
        <f>SUM(C159:C162)</f>
        <v>168901050000</v>
      </c>
      <c r="D158" s="98">
        <f>SUM(D159:D161)</f>
        <v>6293542388</v>
      </c>
      <c r="E158" s="99">
        <f>SUM(E159:E162)</f>
        <v>175194592388</v>
      </c>
      <c r="F158" s="144"/>
    </row>
    <row r="159" spans="1:6" ht="15">
      <c r="A159" s="91" t="s">
        <v>462</v>
      </c>
      <c r="B159" s="36" t="s">
        <v>139</v>
      </c>
      <c r="C159" s="100">
        <v>600000000</v>
      </c>
      <c r="D159" s="154"/>
      <c r="E159" s="96">
        <f>+C159+D159</f>
        <v>600000000</v>
      </c>
      <c r="F159" s="144"/>
    </row>
    <row r="160" spans="1:6" ht="15">
      <c r="A160" s="91" t="s">
        <v>462</v>
      </c>
      <c r="B160" s="36" t="s">
        <v>144</v>
      </c>
      <c r="C160" s="100">
        <v>108301050000</v>
      </c>
      <c r="D160" s="95">
        <v>6293542388</v>
      </c>
      <c r="E160" s="96">
        <f>+C160+D160</f>
        <v>114594592388</v>
      </c>
      <c r="F160" s="144"/>
    </row>
    <row r="161" spans="1:5" s="91" customFormat="1" ht="15">
      <c r="A161" s="91" t="s">
        <v>462</v>
      </c>
      <c r="B161" s="36" t="s">
        <v>590</v>
      </c>
      <c r="C161" s="100">
        <v>0</v>
      </c>
      <c r="D161" s="154"/>
      <c r="E161" s="96">
        <f>+C161+D161</f>
        <v>0</v>
      </c>
    </row>
    <row r="162" spans="1:6" ht="15">
      <c r="A162" s="91" t="s">
        <v>462</v>
      </c>
      <c r="B162" t="s">
        <v>591</v>
      </c>
      <c r="C162" s="95">
        <v>60000000000</v>
      </c>
      <c r="D162" s="154"/>
      <c r="E162" s="96">
        <f>+C162+D162</f>
        <v>60000000000</v>
      </c>
      <c r="F162" s="144"/>
    </row>
    <row r="163" spans="1:6" ht="15">
      <c r="A163" s="91" t="s">
        <v>461</v>
      </c>
      <c r="B163" s="107" t="s">
        <v>482</v>
      </c>
      <c r="C163" s="99">
        <f>SUM(C164:C166)</f>
        <v>264258646949</v>
      </c>
      <c r="D163" s="98">
        <f>SUM(D164:D166)</f>
        <v>0</v>
      </c>
      <c r="E163" s="99">
        <f>SUM(E164:E166)</f>
        <v>264258646949</v>
      </c>
      <c r="F163" s="144"/>
    </row>
    <row r="164" spans="1:6" ht="15">
      <c r="A164" s="91" t="s">
        <v>462</v>
      </c>
      <c r="B164" s="36" t="s">
        <v>128</v>
      </c>
      <c r="C164" s="100">
        <v>2117888417</v>
      </c>
      <c r="D164" s="154"/>
      <c r="E164" s="96">
        <f>+C164+D164</f>
        <v>2117888417</v>
      </c>
      <c r="F164" s="144"/>
    </row>
    <row r="165" spans="1:5" s="91" customFormat="1" ht="15">
      <c r="A165" s="91" t="s">
        <v>462</v>
      </c>
      <c r="B165" s="36" t="s">
        <v>131</v>
      </c>
      <c r="C165" s="100">
        <v>9143526702</v>
      </c>
      <c r="D165" s="154"/>
      <c r="E165" s="96">
        <f>+C165+D165</f>
        <v>9143526702</v>
      </c>
    </row>
    <row r="166" spans="1:6" ht="15">
      <c r="A166" s="91" t="s">
        <v>462</v>
      </c>
      <c r="B166" s="36" t="s">
        <v>144</v>
      </c>
      <c r="C166" s="100">
        <v>252997231830</v>
      </c>
      <c r="D166" s="154"/>
      <c r="E166" s="96">
        <f>+C166+D166</f>
        <v>252997231830</v>
      </c>
      <c r="F166" s="144"/>
    </row>
    <row r="167" spans="1:5" s="91" customFormat="1" ht="15">
      <c r="A167" s="91" t="s">
        <v>461</v>
      </c>
      <c r="B167" s="107" t="s">
        <v>470</v>
      </c>
      <c r="C167" s="99">
        <f>+C168</f>
        <v>18510867231</v>
      </c>
      <c r="D167" s="98">
        <f>+D168</f>
        <v>0</v>
      </c>
      <c r="E167" s="99">
        <f>+E168</f>
        <v>18510867231</v>
      </c>
    </row>
    <row r="168" spans="1:6" ht="15">
      <c r="A168" s="91" t="s">
        <v>462</v>
      </c>
      <c r="B168" s="36" t="s">
        <v>144</v>
      </c>
      <c r="C168" s="100">
        <v>18510867231</v>
      </c>
      <c r="D168" s="154"/>
      <c r="E168" s="96">
        <f>+C168+D168</f>
        <v>18510867231</v>
      </c>
      <c r="F168" s="144"/>
    </row>
    <row r="169" spans="1:5" s="107" customFormat="1" ht="15">
      <c r="A169" s="91" t="s">
        <v>461</v>
      </c>
      <c r="B169" s="91" t="s">
        <v>471</v>
      </c>
      <c r="C169" s="99">
        <f>+C170</f>
        <v>38313029349</v>
      </c>
      <c r="D169" s="98">
        <f>+D170</f>
        <v>0</v>
      </c>
      <c r="E169" s="99">
        <f>+E170</f>
        <v>38313029349</v>
      </c>
    </row>
    <row r="170" spans="1:6" ht="15">
      <c r="A170" s="91" t="s">
        <v>462</v>
      </c>
      <c r="B170" s="36" t="s">
        <v>144</v>
      </c>
      <c r="C170" s="100">
        <v>38313029349</v>
      </c>
      <c r="D170" s="154"/>
      <c r="E170" s="96">
        <f>+C170+D170</f>
        <v>38313029349</v>
      </c>
      <c r="F170" s="144"/>
    </row>
    <row r="171" spans="1:5" s="91" customFormat="1" ht="30">
      <c r="A171" s="107" t="s">
        <v>461</v>
      </c>
      <c r="B171" s="105" t="s">
        <v>472</v>
      </c>
      <c r="C171" s="106">
        <f>+C172</f>
        <v>10492000000</v>
      </c>
      <c r="D171" s="104">
        <f>+D172</f>
        <v>0</v>
      </c>
      <c r="E171" s="106">
        <f>+E172</f>
        <v>10492000000</v>
      </c>
    </row>
    <row r="172" spans="1:6" ht="15">
      <c r="A172" s="91" t="s">
        <v>462</v>
      </c>
      <c r="B172" s="36" t="s">
        <v>144</v>
      </c>
      <c r="C172" s="100">
        <v>10492000000</v>
      </c>
      <c r="D172" s="154"/>
      <c r="E172" s="96">
        <f>+C172+D172</f>
        <v>10492000000</v>
      </c>
      <c r="F172" s="144"/>
    </row>
    <row r="173" spans="1:5" s="107" customFormat="1" ht="15">
      <c r="A173" s="91" t="s">
        <v>461</v>
      </c>
      <c r="B173" s="91" t="s">
        <v>473</v>
      </c>
      <c r="C173" s="99">
        <v>56392877082</v>
      </c>
      <c r="D173" s="98">
        <f>+D174</f>
        <v>0</v>
      </c>
      <c r="E173" s="99">
        <f>+E174</f>
        <v>56392877082</v>
      </c>
    </row>
    <row r="174" spans="1:6" ht="15">
      <c r="A174" s="91" t="s">
        <v>462</v>
      </c>
      <c r="B174" s="36" t="s">
        <v>144</v>
      </c>
      <c r="C174" s="100">
        <v>56392877082</v>
      </c>
      <c r="D174" s="154"/>
      <c r="E174" s="96">
        <f>+C174+D174</f>
        <v>56392877082</v>
      </c>
      <c r="F174" s="144"/>
    </row>
    <row r="175" spans="1:5" s="107" customFormat="1" ht="45">
      <c r="A175" s="107" t="s">
        <v>461</v>
      </c>
      <c r="B175" s="105" t="s">
        <v>474</v>
      </c>
      <c r="C175" s="106">
        <f>+C176</f>
        <v>8896916139</v>
      </c>
      <c r="D175" s="104">
        <f>+D176</f>
        <v>0</v>
      </c>
      <c r="E175" s="106">
        <f>+E176</f>
        <v>8896916139</v>
      </c>
    </row>
    <row r="176" spans="1:6" ht="15">
      <c r="A176" s="91" t="s">
        <v>462</v>
      </c>
      <c r="B176" s="36" t="s">
        <v>144</v>
      </c>
      <c r="C176" s="100">
        <v>8896916139</v>
      </c>
      <c r="D176" s="154"/>
      <c r="E176" s="96">
        <f>+C176+D176</f>
        <v>8896916139</v>
      </c>
      <c r="F176" s="144"/>
    </row>
    <row r="177" spans="1:5" s="107" customFormat="1" ht="30">
      <c r="A177" s="107" t="s">
        <v>461</v>
      </c>
      <c r="B177" s="105" t="s">
        <v>475</v>
      </c>
      <c r="C177" s="106">
        <f>+C178</f>
        <v>4401677782</v>
      </c>
      <c r="D177" s="104">
        <f>+D178</f>
        <v>0</v>
      </c>
      <c r="E177" s="106">
        <f>+E178</f>
        <v>4401677782</v>
      </c>
    </row>
    <row r="178" spans="1:6" ht="15">
      <c r="A178" s="91" t="s">
        <v>462</v>
      </c>
      <c r="B178" s="36" t="s">
        <v>144</v>
      </c>
      <c r="C178" s="100">
        <v>4401677782</v>
      </c>
      <c r="D178" s="154"/>
      <c r="E178" s="96">
        <f>+C178+D178</f>
        <v>4401677782</v>
      </c>
      <c r="F178" s="144"/>
    </row>
    <row r="179" spans="1:5" s="107" customFormat="1" ht="30">
      <c r="A179" s="107" t="s">
        <v>461</v>
      </c>
      <c r="B179" s="105" t="s">
        <v>476</v>
      </c>
      <c r="C179" s="106">
        <f>+C180</f>
        <v>13502590000</v>
      </c>
      <c r="D179" s="104">
        <f>+D180</f>
        <v>0</v>
      </c>
      <c r="E179" s="106">
        <f>+E180</f>
        <v>13502590000</v>
      </c>
    </row>
    <row r="180" spans="1:6" ht="15">
      <c r="A180" s="91" t="s">
        <v>462</v>
      </c>
      <c r="B180" s="36" t="s">
        <v>144</v>
      </c>
      <c r="C180" s="100">
        <v>13502590000</v>
      </c>
      <c r="D180" s="154"/>
      <c r="E180" s="96">
        <f>+C180+D180</f>
        <v>13502590000</v>
      </c>
      <c r="F180" s="144"/>
    </row>
    <row r="181" spans="1:6" ht="15">
      <c r="A181" s="107" t="s">
        <v>461</v>
      </c>
      <c r="B181" s="105" t="s">
        <v>477</v>
      </c>
      <c r="C181" s="106">
        <f>SUM(C182:C185)</f>
        <v>18973070000</v>
      </c>
      <c r="D181" s="104">
        <f>SUM(D182:D185)</f>
        <v>0</v>
      </c>
      <c r="E181" s="106">
        <f>SUM(E182:E185)</f>
        <v>18973070000</v>
      </c>
      <c r="F181" s="144"/>
    </row>
    <row r="182" spans="1:6" ht="15">
      <c r="A182" s="91" t="s">
        <v>462</v>
      </c>
      <c r="B182" s="36" t="s">
        <v>125</v>
      </c>
      <c r="C182" s="100">
        <v>1335175000</v>
      </c>
      <c r="D182" s="154"/>
      <c r="E182" s="96">
        <f>+C182+D182</f>
        <v>1335175000</v>
      </c>
      <c r="F182" s="144"/>
    </row>
    <row r="183" spans="1:6" ht="15">
      <c r="A183" s="91" t="s">
        <v>462</v>
      </c>
      <c r="B183" s="36" t="s">
        <v>130</v>
      </c>
      <c r="C183" s="100">
        <v>103000000</v>
      </c>
      <c r="D183" s="154"/>
      <c r="E183" s="96">
        <f>+C183+D183</f>
        <v>103000000</v>
      </c>
      <c r="F183" s="144"/>
    </row>
    <row r="184" spans="1:5" s="107" customFormat="1" ht="15">
      <c r="A184" s="91" t="s">
        <v>462</v>
      </c>
      <c r="B184" s="36" t="s">
        <v>135</v>
      </c>
      <c r="C184" s="100">
        <v>15006070000</v>
      </c>
      <c r="D184" s="154"/>
      <c r="E184" s="96">
        <f>+C184+D184</f>
        <v>15006070000</v>
      </c>
    </row>
    <row r="185" spans="1:6" ht="15">
      <c r="A185" s="91" t="s">
        <v>462</v>
      </c>
      <c r="B185" s="36" t="s">
        <v>144</v>
      </c>
      <c r="C185" s="100">
        <v>2528825000</v>
      </c>
      <c r="D185" s="154"/>
      <c r="E185" s="96">
        <f>+C185+D185</f>
        <v>2528825000</v>
      </c>
      <c r="F185" s="144"/>
    </row>
    <row r="186" spans="1:6" ht="30">
      <c r="A186" s="107" t="s">
        <v>461</v>
      </c>
      <c r="B186" s="105" t="s">
        <v>478</v>
      </c>
      <c r="C186" s="106">
        <f>SUM(C187:C189)</f>
        <v>17686142000</v>
      </c>
      <c r="D186" s="104">
        <f>SUM(D187:D189)</f>
        <v>-434836000</v>
      </c>
      <c r="E186" s="106">
        <f>SUM(E187:E189)</f>
        <v>17251306000</v>
      </c>
      <c r="F186" s="144"/>
    </row>
    <row r="187" spans="1:6" ht="15">
      <c r="A187" s="91" t="s">
        <v>462</v>
      </c>
      <c r="B187" s="36" t="s">
        <v>132</v>
      </c>
      <c r="C187" s="100">
        <v>1528961000</v>
      </c>
      <c r="D187" s="95">
        <v>-1095000</v>
      </c>
      <c r="E187" s="96">
        <f>+C187+D187</f>
        <v>1527866000</v>
      </c>
      <c r="F187" s="144"/>
    </row>
    <row r="188" spans="1:5" s="107" customFormat="1" ht="15">
      <c r="A188" s="91" t="s">
        <v>462</v>
      </c>
      <c r="B188" s="36" t="s">
        <v>142</v>
      </c>
      <c r="C188" s="100">
        <v>221280000</v>
      </c>
      <c r="D188" s="95">
        <v>-121280000</v>
      </c>
      <c r="E188" s="96">
        <f>+C188+D188</f>
        <v>100000000</v>
      </c>
    </row>
    <row r="189" spans="1:6" ht="15">
      <c r="A189" s="91" t="s">
        <v>462</v>
      </c>
      <c r="B189" s="36" t="s">
        <v>144</v>
      </c>
      <c r="C189" s="100">
        <v>15935901000</v>
      </c>
      <c r="D189" s="95">
        <v>-312461000</v>
      </c>
      <c r="E189" s="96">
        <f>+C189+D189</f>
        <v>15623440000</v>
      </c>
      <c r="F189" s="144"/>
    </row>
    <row r="190" spans="1:6" ht="30">
      <c r="A190" s="107" t="s">
        <v>461</v>
      </c>
      <c r="B190" s="105" t="s">
        <v>479</v>
      </c>
      <c r="C190" s="106">
        <f>SUM(C191:C195)</f>
        <v>18149000000</v>
      </c>
      <c r="D190" s="99">
        <f>+'Decreto_320 05_08_2022'!D188+Acuerdo_390_30_08_2022!D188+Acuerdo_388_12_08_2022!D188+Resol_1692_25_08_2022!D188+CONSOLIDADO!AE186</f>
        <v>0</v>
      </c>
      <c r="E190" s="106">
        <f>SUM(E191:E195)</f>
        <v>18149000000</v>
      </c>
      <c r="F190" s="144"/>
    </row>
    <row r="191" spans="1:6" ht="15">
      <c r="A191" s="91" t="s">
        <v>462</v>
      </c>
      <c r="B191" s="36" t="s">
        <v>133</v>
      </c>
      <c r="C191" s="100">
        <v>5653264</v>
      </c>
      <c r="D191" s="99">
        <f>+'Decreto_320 05_08_2022'!D189+Acuerdo_390_30_08_2022!D189+Acuerdo_388_12_08_2022!D189+Resol_1692_25_08_2022!D189+CONSOLIDADO!AE187</f>
        <v>0</v>
      </c>
      <c r="E191" s="96">
        <f>+C191+D191</f>
        <v>5653264</v>
      </c>
      <c r="F191" s="144"/>
    </row>
    <row r="192" spans="1:6" ht="15">
      <c r="A192" s="91" t="s">
        <v>462</v>
      </c>
      <c r="B192" s="36" t="s">
        <v>138</v>
      </c>
      <c r="C192" s="100">
        <v>30000000</v>
      </c>
      <c r="D192" s="99">
        <f>+'Decreto_320 05_08_2022'!D190+Acuerdo_390_30_08_2022!D190+Acuerdo_388_12_08_2022!D190+Resol_1692_25_08_2022!D190+CONSOLIDADO!AE188</f>
        <v>0</v>
      </c>
      <c r="E192" s="96">
        <f>+C192+D192</f>
        <v>30000000</v>
      </c>
      <c r="F192" s="144"/>
    </row>
    <row r="193" spans="1:6" ht="15">
      <c r="A193" s="91" t="s">
        <v>462</v>
      </c>
      <c r="B193" s="36" t="s">
        <v>141</v>
      </c>
      <c r="C193" s="100">
        <v>598110000</v>
      </c>
      <c r="D193" s="99">
        <f>+'Decreto_320 05_08_2022'!D191+Acuerdo_390_30_08_2022!D191+Acuerdo_388_12_08_2022!D191+Resol_1692_25_08_2022!D191+CONSOLIDADO!AE189</f>
        <v>0</v>
      </c>
      <c r="E193" s="96">
        <f>+C193+D193</f>
        <v>598110000</v>
      </c>
      <c r="F193" s="144"/>
    </row>
    <row r="194" spans="1:5" s="107" customFormat="1" ht="15">
      <c r="A194" s="91" t="s">
        <v>462</v>
      </c>
      <c r="B194" s="36" t="s">
        <v>143</v>
      </c>
      <c r="C194" s="100">
        <v>1562800000</v>
      </c>
      <c r="D194" s="99">
        <f>+'Decreto_320 05_08_2022'!D192+Acuerdo_390_30_08_2022!D192+Acuerdo_388_12_08_2022!D192+Resol_1692_25_08_2022!D192+CONSOLIDADO!AE190</f>
        <v>0</v>
      </c>
      <c r="E194" s="96">
        <f>+C194+D194</f>
        <v>1562800000</v>
      </c>
    </row>
    <row r="195" spans="1:6" ht="15">
      <c r="A195" s="91" t="s">
        <v>462</v>
      </c>
      <c r="B195" s="36" t="s">
        <v>144</v>
      </c>
      <c r="C195" s="100">
        <v>15952436736</v>
      </c>
      <c r="D195" s="99">
        <f>+'Decreto_320 05_08_2022'!D193+Acuerdo_390_30_08_2022!D193+Acuerdo_388_12_08_2022!D193+Resol_1692_25_08_2022!D193+CONSOLIDADO!AE191</f>
        <v>0</v>
      </c>
      <c r="E195" s="96">
        <f>+C195+D195</f>
        <v>15952436736</v>
      </c>
      <c r="F195" s="144"/>
    </row>
    <row r="196" spans="1:6" ht="30">
      <c r="A196" s="107" t="s">
        <v>461</v>
      </c>
      <c r="B196" s="105" t="s">
        <v>480</v>
      </c>
      <c r="C196" s="106">
        <f>SUM(C197:C199)</f>
        <v>5263460000</v>
      </c>
      <c r="D196" s="99">
        <f>+'Decreto_320 05_08_2022'!D194+Acuerdo_390_30_08_2022!D194+Acuerdo_388_12_08_2022!D194+Resol_1692_25_08_2022!D194+CONSOLIDADO!AE192</f>
        <v>0</v>
      </c>
      <c r="E196" s="106">
        <f>SUM(E197:E199)</f>
        <v>5263460000</v>
      </c>
      <c r="F196" s="144"/>
    </row>
    <row r="197" spans="1:6" ht="15">
      <c r="A197" s="91" t="s">
        <v>462</v>
      </c>
      <c r="B197" s="36" t="s">
        <v>140</v>
      </c>
      <c r="C197" s="100">
        <v>510743000</v>
      </c>
      <c r="D197" s="99">
        <f>+'Decreto_320 05_08_2022'!D195+Acuerdo_390_30_08_2022!D195+Acuerdo_388_12_08_2022!D195+Resol_1692_25_08_2022!D195+CONSOLIDADO!AE193</f>
        <v>0</v>
      </c>
      <c r="E197" s="96">
        <f>+C197+D197</f>
        <v>510743000</v>
      </c>
      <c r="F197" s="144"/>
    </row>
    <row r="198" spans="1:5" ht="15">
      <c r="A198" s="91" t="s">
        <v>462</v>
      </c>
      <c r="B198" s="36" t="s">
        <v>141</v>
      </c>
      <c r="C198" s="100">
        <v>543822000</v>
      </c>
      <c r="D198" s="99">
        <f>+'Decreto_320 05_08_2022'!D196+Acuerdo_390_30_08_2022!D196+Acuerdo_388_12_08_2022!D196+Resol_1692_25_08_2022!D196+CONSOLIDADO!AE194</f>
        <v>0</v>
      </c>
      <c r="E198" s="96">
        <f>+C198+D198</f>
        <v>543822000</v>
      </c>
    </row>
    <row r="199" spans="1:5" ht="15">
      <c r="A199" s="91" t="s">
        <v>462</v>
      </c>
      <c r="B199" s="36" t="s">
        <v>144</v>
      </c>
      <c r="C199" s="100">
        <v>4208895000</v>
      </c>
      <c r="D199" s="99">
        <f>+'Decreto_320 05_08_2022'!D197+Acuerdo_390_30_08_2022!D197+Acuerdo_388_12_08_2022!D197+Resol_1692_25_08_2022!D197</f>
        <v>0</v>
      </c>
      <c r="E199" s="96">
        <f>+C199+D199</f>
        <v>4208895000</v>
      </c>
    </row>
    <row r="200" spans="1:5" ht="15">
      <c r="A200" s="91"/>
      <c r="D200" s="99"/>
      <c r="E200" s="96"/>
    </row>
    <row r="201" spans="2:5" ht="15">
      <c r="B201" s="147"/>
      <c r="C201" s="147"/>
      <c r="D201" s="147"/>
      <c r="E201" s="147"/>
    </row>
  </sheetData>
  <sheetProtection/>
  <autoFilter ref="A122:F197"/>
  <mergeCells count="3">
    <mergeCell ref="B1:E1"/>
    <mergeCell ref="B2:E2"/>
    <mergeCell ref="B3:E3"/>
  </mergeCells>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H201"/>
  <sheetViews>
    <sheetView showGridLines="0" zoomScalePageLayoutView="0" workbookViewId="0" topLeftCell="A1">
      <selection activeCell="D14" sqref="D14"/>
    </sheetView>
  </sheetViews>
  <sheetFormatPr defaultColWidth="11.421875" defaultRowHeight="15"/>
  <cols>
    <col min="1" max="1" width="4.28125" style="102" bestFit="1" customWidth="1"/>
    <col min="2" max="2" width="71.140625" style="36" bestFit="1" customWidth="1"/>
    <col min="3" max="3" width="20.421875" style="100" bestFit="1" customWidth="1"/>
    <col min="4" max="4" width="16.8515625" style="101" customWidth="1"/>
    <col min="5" max="5" width="20.421875" style="101" bestFit="1" customWidth="1"/>
    <col min="6" max="6" width="11.421875" style="36" customWidth="1"/>
    <col min="7" max="7" width="62.28125" style="36" customWidth="1"/>
    <col min="8" max="8" width="17.8515625" style="36" bestFit="1" customWidth="1"/>
    <col min="9" max="16384" width="11.421875" style="36" customWidth="1"/>
  </cols>
  <sheetData>
    <row r="1" spans="2:5" s="91" customFormat="1" ht="30" customHeight="1">
      <c r="B1" s="183" t="s">
        <v>7</v>
      </c>
      <c r="C1" s="183"/>
      <c r="D1" s="183"/>
      <c r="E1" s="183"/>
    </row>
    <row r="2" spans="2:5" s="91" customFormat="1" ht="26.25">
      <c r="B2" s="184" t="s">
        <v>6</v>
      </c>
      <c r="C2" s="184"/>
      <c r="D2" s="184"/>
      <c r="E2" s="184"/>
    </row>
    <row r="3" spans="2:5" s="91" customFormat="1" ht="26.25">
      <c r="B3" s="185" t="s">
        <v>614</v>
      </c>
      <c r="C3" s="185"/>
      <c r="D3" s="185"/>
      <c r="E3" s="185"/>
    </row>
    <row r="4" spans="2:5" ht="30" customHeight="1">
      <c r="B4" s="3" t="s">
        <v>0</v>
      </c>
      <c r="C4" s="17" t="s">
        <v>1</v>
      </c>
      <c r="D4" s="4" t="s">
        <v>2</v>
      </c>
      <c r="E4" s="4" t="s">
        <v>3</v>
      </c>
    </row>
    <row r="5" spans="2:5" ht="15">
      <c r="B5" s="92" t="s">
        <v>4</v>
      </c>
      <c r="C5" s="93">
        <f>+C6</f>
        <v>3366113315000</v>
      </c>
      <c r="D5" s="93">
        <f>+D6</f>
        <v>0</v>
      </c>
      <c r="E5" s="93">
        <f>+E6</f>
        <v>3366113315000</v>
      </c>
    </row>
    <row r="6" spans="2:8" ht="15">
      <c r="B6" s="92" t="s">
        <v>5</v>
      </c>
      <c r="C6" s="93">
        <f>+C7+C124</f>
        <v>3366113315000</v>
      </c>
      <c r="D6" s="93">
        <f>+D7+D124</f>
        <v>0</v>
      </c>
      <c r="E6" s="93">
        <f>+E7+E124</f>
        <v>3366113315000</v>
      </c>
      <c r="G6"/>
      <c r="H6" s="6"/>
    </row>
    <row r="7" spans="2:8" s="91" customFormat="1" ht="15">
      <c r="B7" s="92" t="s">
        <v>10</v>
      </c>
      <c r="C7" s="93">
        <f>SUM(C8:C123)</f>
        <v>23016670000</v>
      </c>
      <c r="D7" s="93">
        <f>SUM(D8:D123)</f>
        <v>0</v>
      </c>
      <c r="E7" s="93">
        <f>SUM(E8:E123)</f>
        <v>23016670000</v>
      </c>
      <c r="G7"/>
      <c r="H7" s="6"/>
    </row>
    <row r="8" spans="2:8" ht="15">
      <c r="B8" s="94" t="s">
        <v>11</v>
      </c>
      <c r="C8" s="95">
        <v>2617517000</v>
      </c>
      <c r="D8" s="15"/>
      <c r="E8" s="96">
        <f>+C8+D8</f>
        <v>2617517000</v>
      </c>
      <c r="G8"/>
      <c r="H8" s="6"/>
    </row>
    <row r="9" spans="2:8" ht="15">
      <c r="B9" s="94" t="s">
        <v>12</v>
      </c>
      <c r="C9" s="95">
        <v>1485000000</v>
      </c>
      <c r="D9" s="15"/>
      <c r="E9" s="96">
        <f aca="true" t="shared" si="0" ref="E9:E75">+C9+D9</f>
        <v>1485000000</v>
      </c>
      <c r="G9"/>
      <c r="H9" s="6"/>
    </row>
    <row r="10" spans="2:8" ht="15">
      <c r="B10" s="94" t="s">
        <v>13</v>
      </c>
      <c r="C10" s="95">
        <v>1266000</v>
      </c>
      <c r="D10" s="15"/>
      <c r="E10" s="96">
        <f t="shared" si="0"/>
        <v>1266000</v>
      </c>
      <c r="G10"/>
      <c r="H10" s="6"/>
    </row>
    <row r="11" spans="2:8" ht="15">
      <c r="B11" s="94" t="s">
        <v>14</v>
      </c>
      <c r="C11" s="95">
        <v>10055000</v>
      </c>
      <c r="D11" s="15"/>
      <c r="E11" s="96">
        <f t="shared" si="0"/>
        <v>10055000</v>
      </c>
      <c r="G11"/>
      <c r="H11" s="6"/>
    </row>
    <row r="12" spans="2:8" ht="15">
      <c r="B12" s="94" t="s">
        <v>15</v>
      </c>
      <c r="C12" s="95">
        <v>26877900</v>
      </c>
      <c r="D12" s="15">
        <f>-245677-54960-49000-11469000-1225900+11818637+1225900</f>
        <v>0</v>
      </c>
      <c r="E12" s="96">
        <f t="shared" si="0"/>
        <v>26877900</v>
      </c>
      <c r="G12"/>
      <c r="H12" s="6"/>
    </row>
    <row r="13" spans="2:8" ht="15">
      <c r="B13" s="94" t="s">
        <v>16</v>
      </c>
      <c r="C13" s="95">
        <v>1000000</v>
      </c>
      <c r="D13" s="15">
        <f>12806012</f>
        <v>12806012</v>
      </c>
      <c r="E13" s="96">
        <f t="shared" si="0"/>
        <v>13806012</v>
      </c>
      <c r="G13"/>
      <c r="H13" s="6"/>
    </row>
    <row r="14" spans="2:8" ht="15">
      <c r="B14" s="94" t="s">
        <v>17</v>
      </c>
      <c r="C14" s="95">
        <v>93503600</v>
      </c>
      <c r="D14" s="15">
        <f>-943500-12341100+478588</f>
        <v>-12806012</v>
      </c>
      <c r="E14" s="96">
        <f t="shared" si="0"/>
        <v>80697588</v>
      </c>
      <c r="G14"/>
      <c r="H14" s="6"/>
    </row>
    <row r="15" spans="2:8" ht="15">
      <c r="B15" s="94" t="s">
        <v>18</v>
      </c>
      <c r="C15" s="95">
        <v>44026000</v>
      </c>
      <c r="D15" s="15"/>
      <c r="E15" s="96">
        <f t="shared" si="0"/>
        <v>44026000</v>
      </c>
      <c r="G15"/>
      <c r="H15" s="6"/>
    </row>
    <row r="16" spans="2:8" ht="15">
      <c r="B16" s="94" t="s">
        <v>19</v>
      </c>
      <c r="C16" s="95">
        <v>103500</v>
      </c>
      <c r="D16" s="15">
        <v>0</v>
      </c>
      <c r="E16" s="96">
        <f t="shared" si="0"/>
        <v>103500</v>
      </c>
      <c r="G16"/>
      <c r="H16" s="6"/>
    </row>
    <row r="17" spans="2:8" ht="15">
      <c r="B17" s="94" t="s">
        <v>20</v>
      </c>
      <c r="C17" s="95">
        <v>114000</v>
      </c>
      <c r="D17" s="15"/>
      <c r="E17" s="96">
        <f t="shared" si="0"/>
        <v>114000</v>
      </c>
      <c r="G17"/>
      <c r="H17" s="6"/>
    </row>
    <row r="18" spans="2:8" ht="15">
      <c r="B18" s="94" t="s">
        <v>21</v>
      </c>
      <c r="C18" s="95">
        <v>479000</v>
      </c>
      <c r="D18" s="15"/>
      <c r="E18" s="96">
        <f t="shared" si="0"/>
        <v>479000</v>
      </c>
      <c r="G18"/>
      <c r="H18" s="6"/>
    </row>
    <row r="19" spans="2:8" ht="15">
      <c r="B19" s="94" t="s">
        <v>22</v>
      </c>
      <c r="C19" s="95">
        <v>81000</v>
      </c>
      <c r="D19" s="15"/>
      <c r="E19" s="96">
        <f t="shared" si="0"/>
        <v>81000</v>
      </c>
      <c r="G19"/>
      <c r="H19" s="6"/>
    </row>
    <row r="20" spans="2:8" ht="15">
      <c r="B20" s="94" t="s">
        <v>23</v>
      </c>
      <c r="C20" s="95">
        <v>785000</v>
      </c>
      <c r="D20" s="15"/>
      <c r="E20" s="96">
        <f t="shared" si="0"/>
        <v>785000</v>
      </c>
      <c r="G20"/>
      <c r="H20" s="6"/>
    </row>
    <row r="21" spans="2:8" ht="15">
      <c r="B21" s="94" t="s">
        <v>24</v>
      </c>
      <c r="C21" s="95">
        <v>396000</v>
      </c>
      <c r="D21" s="15"/>
      <c r="E21" s="96">
        <f t="shared" si="0"/>
        <v>396000</v>
      </c>
      <c r="G21"/>
      <c r="H21" s="6"/>
    </row>
    <row r="22" spans="2:8" ht="15">
      <c r="B22" s="94" t="s">
        <v>25</v>
      </c>
      <c r="C22" s="95">
        <v>1627000</v>
      </c>
      <c r="D22" s="15"/>
      <c r="E22" s="96">
        <f t="shared" si="0"/>
        <v>1627000</v>
      </c>
      <c r="G22"/>
      <c r="H22" s="6"/>
    </row>
    <row r="23" spans="2:8" ht="15">
      <c r="B23" s="94" t="s">
        <v>26</v>
      </c>
      <c r="C23" s="95">
        <v>864000</v>
      </c>
      <c r="D23" s="15"/>
      <c r="E23" s="96">
        <f t="shared" si="0"/>
        <v>864000</v>
      </c>
      <c r="G23"/>
      <c r="H23" s="6"/>
    </row>
    <row r="24" spans="2:8" ht="15">
      <c r="B24" s="94" t="s">
        <v>27</v>
      </c>
      <c r="C24" s="95">
        <v>630000</v>
      </c>
      <c r="D24" s="15"/>
      <c r="E24" s="96">
        <f t="shared" si="0"/>
        <v>630000</v>
      </c>
      <c r="G24"/>
      <c r="H24" s="6"/>
    </row>
    <row r="25" spans="2:8" ht="15">
      <c r="B25" s="94" t="s">
        <v>28</v>
      </c>
      <c r="C25" s="95">
        <v>247000</v>
      </c>
      <c r="D25" s="15"/>
      <c r="E25" s="96">
        <f t="shared" si="0"/>
        <v>247000</v>
      </c>
      <c r="G25"/>
      <c r="H25" s="6"/>
    </row>
    <row r="26" spans="2:8" ht="15">
      <c r="B26" s="97" t="s">
        <v>162</v>
      </c>
      <c r="C26" s="95">
        <v>5000000</v>
      </c>
      <c r="D26" s="15"/>
      <c r="E26" s="96">
        <f t="shared" si="0"/>
        <v>5000000</v>
      </c>
      <c r="G26"/>
      <c r="H26" s="6"/>
    </row>
    <row r="27" spans="2:8" ht="15">
      <c r="B27" s="94" t="s">
        <v>29</v>
      </c>
      <c r="C27" s="95">
        <v>8184000</v>
      </c>
      <c r="D27" s="15"/>
      <c r="E27" s="96">
        <f t="shared" si="0"/>
        <v>8184000</v>
      </c>
      <c r="G27"/>
      <c r="H27" s="6"/>
    </row>
    <row r="28" spans="2:8" ht="15">
      <c r="B28" s="94" t="s">
        <v>30</v>
      </c>
      <c r="C28" s="95">
        <v>4224000</v>
      </c>
      <c r="D28" s="15"/>
      <c r="E28" s="96">
        <f t="shared" si="0"/>
        <v>4224000</v>
      </c>
      <c r="G28"/>
      <c r="H28" s="6"/>
    </row>
    <row r="29" spans="2:8" ht="15">
      <c r="B29" s="94" t="s">
        <v>31</v>
      </c>
      <c r="C29" s="95">
        <v>10230000</v>
      </c>
      <c r="D29" s="15"/>
      <c r="E29" s="96">
        <f t="shared" si="0"/>
        <v>10230000</v>
      </c>
      <c r="G29"/>
      <c r="H29" s="6"/>
    </row>
    <row r="30" spans="2:8" ht="15">
      <c r="B30" s="97" t="s">
        <v>155</v>
      </c>
      <c r="C30" s="95">
        <v>45780000</v>
      </c>
      <c r="D30" s="15"/>
      <c r="E30" s="96">
        <f t="shared" si="0"/>
        <v>45780000</v>
      </c>
      <c r="G30"/>
      <c r="H30" s="6"/>
    </row>
    <row r="31" spans="2:8" ht="15">
      <c r="B31" s="97" t="s">
        <v>156</v>
      </c>
      <c r="C31" s="95">
        <v>47040000</v>
      </c>
      <c r="D31" s="15"/>
      <c r="E31" s="96">
        <f t="shared" si="0"/>
        <v>47040000</v>
      </c>
      <c r="G31"/>
      <c r="H31" s="6"/>
    </row>
    <row r="32" spans="2:8" ht="15">
      <c r="B32" s="94" t="s">
        <v>34</v>
      </c>
      <c r="C32" s="95">
        <v>4058000</v>
      </c>
      <c r="D32" s="15"/>
      <c r="E32" s="96">
        <f t="shared" si="0"/>
        <v>4058000</v>
      </c>
      <c r="G32"/>
      <c r="H32" s="6"/>
    </row>
    <row r="33" spans="2:8" ht="15">
      <c r="B33" s="94" t="s">
        <v>35</v>
      </c>
      <c r="C33" s="95">
        <v>13764000</v>
      </c>
      <c r="D33" s="15"/>
      <c r="E33" s="96">
        <f t="shared" si="0"/>
        <v>13764000</v>
      </c>
      <c r="G33"/>
      <c r="H33" s="6"/>
    </row>
    <row r="34" spans="2:8" ht="15">
      <c r="B34" s="94" t="s">
        <v>36</v>
      </c>
      <c r="C34" s="95">
        <v>8960000</v>
      </c>
      <c r="D34" s="15"/>
      <c r="E34" s="96">
        <f t="shared" si="0"/>
        <v>8960000</v>
      </c>
      <c r="G34"/>
      <c r="H34" s="6"/>
    </row>
    <row r="35" spans="2:8" ht="15">
      <c r="B35" s="94" t="s">
        <v>37</v>
      </c>
      <c r="C35" s="95">
        <v>577236</v>
      </c>
      <c r="D35" s="15">
        <v>0</v>
      </c>
      <c r="E35" s="96">
        <f t="shared" si="0"/>
        <v>577236</v>
      </c>
      <c r="G35"/>
      <c r="H35" s="6"/>
    </row>
    <row r="36" spans="2:8" ht="15">
      <c r="B36" s="94" t="s">
        <v>38</v>
      </c>
      <c r="C36" s="95">
        <v>83482030</v>
      </c>
      <c r="D36" s="15">
        <v>0</v>
      </c>
      <c r="E36" s="96">
        <f t="shared" si="0"/>
        <v>83482030</v>
      </c>
      <c r="G36"/>
      <c r="H36" s="6"/>
    </row>
    <row r="37" spans="2:8" ht="15">
      <c r="B37" s="94" t="s">
        <v>39</v>
      </c>
      <c r="C37" s="95">
        <v>27643896</v>
      </c>
      <c r="D37" s="15">
        <v>0</v>
      </c>
      <c r="E37" s="96">
        <f t="shared" si="0"/>
        <v>27643896</v>
      </c>
      <c r="G37"/>
      <c r="H37" s="6"/>
    </row>
    <row r="38" spans="2:8" ht="15">
      <c r="B38" s="94" t="s">
        <v>40</v>
      </c>
      <c r="C38" s="95">
        <v>5639000</v>
      </c>
      <c r="D38" s="15">
        <v>0</v>
      </c>
      <c r="E38" s="96">
        <f t="shared" si="0"/>
        <v>5639000</v>
      </c>
      <c r="G38"/>
      <c r="H38" s="6"/>
    </row>
    <row r="39" spans="2:8" ht="15">
      <c r="B39" s="94" t="s">
        <v>41</v>
      </c>
      <c r="C39" s="95">
        <v>1933750</v>
      </c>
      <c r="D39" s="15">
        <v>0</v>
      </c>
      <c r="E39" s="96">
        <f t="shared" si="0"/>
        <v>1933750</v>
      </c>
      <c r="G39"/>
      <c r="H39" s="6"/>
    </row>
    <row r="40" spans="2:8" ht="15">
      <c r="B40" s="94" t="s">
        <v>42</v>
      </c>
      <c r="C40" s="95">
        <v>0</v>
      </c>
      <c r="D40" s="15">
        <v>0</v>
      </c>
      <c r="E40" s="96">
        <f t="shared" si="0"/>
        <v>0</v>
      </c>
      <c r="G40"/>
      <c r="H40" s="6"/>
    </row>
    <row r="41" spans="2:8" ht="15">
      <c r="B41" s="94" t="s">
        <v>43</v>
      </c>
      <c r="C41" s="95">
        <v>6533150</v>
      </c>
      <c r="D41" s="15">
        <v>0</v>
      </c>
      <c r="E41" s="96">
        <f t="shared" si="0"/>
        <v>6533150</v>
      </c>
      <c r="G41"/>
      <c r="H41" s="6"/>
    </row>
    <row r="42" spans="2:8" ht="15">
      <c r="B42" s="94" t="s">
        <v>44</v>
      </c>
      <c r="C42" s="95">
        <v>3776085</v>
      </c>
      <c r="D42" s="15">
        <v>0</v>
      </c>
      <c r="E42" s="96">
        <f t="shared" si="0"/>
        <v>3776085</v>
      </c>
      <c r="G42"/>
      <c r="H42" s="6"/>
    </row>
    <row r="43" spans="2:8" ht="15">
      <c r="B43" s="94" t="s">
        <v>45</v>
      </c>
      <c r="C43" s="95">
        <v>2989984</v>
      </c>
      <c r="D43" s="15">
        <v>0</v>
      </c>
      <c r="E43" s="96">
        <f t="shared" si="0"/>
        <v>2989984</v>
      </c>
      <c r="G43"/>
      <c r="H43" s="6"/>
    </row>
    <row r="44" spans="2:8" ht="15">
      <c r="B44" s="94" t="s">
        <v>46</v>
      </c>
      <c r="C44" s="95">
        <v>4686395</v>
      </c>
      <c r="D44" s="15">
        <v>0</v>
      </c>
      <c r="E44" s="96">
        <f t="shared" si="0"/>
        <v>4686395</v>
      </c>
      <c r="G44"/>
      <c r="H44" s="6"/>
    </row>
    <row r="45" spans="2:8" ht="15">
      <c r="B45" s="94" t="s">
        <v>47</v>
      </c>
      <c r="C45" s="95">
        <v>5819474</v>
      </c>
      <c r="D45" s="15">
        <v>0</v>
      </c>
      <c r="E45" s="96">
        <f t="shared" si="0"/>
        <v>5819474</v>
      </c>
      <c r="G45"/>
      <c r="H45" s="6"/>
    </row>
    <row r="46" spans="2:8" ht="15">
      <c r="B46" s="94" t="s">
        <v>48</v>
      </c>
      <c r="C46" s="95">
        <v>2875000</v>
      </c>
      <c r="D46" s="15"/>
      <c r="E46" s="96">
        <f t="shared" si="0"/>
        <v>2875000</v>
      </c>
      <c r="G46"/>
      <c r="H46" s="6"/>
    </row>
    <row r="47" spans="2:8" ht="15">
      <c r="B47" s="94" t="s">
        <v>49</v>
      </c>
      <c r="C47" s="95">
        <v>0</v>
      </c>
      <c r="D47" s="15">
        <v>0</v>
      </c>
      <c r="E47" s="96">
        <f t="shared" si="0"/>
        <v>0</v>
      </c>
      <c r="G47"/>
      <c r="H47" s="6"/>
    </row>
    <row r="48" spans="2:8" ht="15">
      <c r="B48" s="94" t="s">
        <v>50</v>
      </c>
      <c r="C48" s="95">
        <v>120804052</v>
      </c>
      <c r="D48" s="15">
        <v>0</v>
      </c>
      <c r="E48" s="96">
        <f t="shared" si="0"/>
        <v>120804052</v>
      </c>
      <c r="G48"/>
      <c r="H48" s="6"/>
    </row>
    <row r="49" spans="2:8" ht="15">
      <c r="B49" s="94" t="s">
        <v>51</v>
      </c>
      <c r="C49" s="95">
        <v>15630000</v>
      </c>
      <c r="D49" s="15"/>
      <c r="E49" s="96">
        <f t="shared" si="0"/>
        <v>15630000</v>
      </c>
      <c r="G49"/>
      <c r="H49" s="6"/>
    </row>
    <row r="50" spans="2:8" ht="15">
      <c r="B50" s="94" t="s">
        <v>52</v>
      </c>
      <c r="C50" s="95">
        <v>38000</v>
      </c>
      <c r="D50" s="15"/>
      <c r="E50" s="96">
        <f t="shared" si="0"/>
        <v>38000</v>
      </c>
      <c r="G50"/>
      <c r="H50" s="6"/>
    </row>
    <row r="51" spans="2:8" ht="15">
      <c r="B51" s="94" t="s">
        <v>53</v>
      </c>
      <c r="C51" s="95">
        <v>6417200</v>
      </c>
      <c r="D51" s="15">
        <v>0</v>
      </c>
      <c r="E51" s="96">
        <f t="shared" si="0"/>
        <v>6417200</v>
      </c>
      <c r="G51"/>
      <c r="H51" s="6"/>
    </row>
    <row r="52" spans="2:8" ht="15">
      <c r="B52" s="94" t="s">
        <v>54</v>
      </c>
      <c r="C52" s="95">
        <v>420900</v>
      </c>
      <c r="D52" s="15">
        <v>0</v>
      </c>
      <c r="E52" s="96">
        <f t="shared" si="0"/>
        <v>420900</v>
      </c>
      <c r="G52"/>
      <c r="H52" s="6"/>
    </row>
    <row r="53" spans="2:8" ht="15">
      <c r="B53" s="94" t="s">
        <v>55</v>
      </c>
      <c r="C53" s="95">
        <v>180250</v>
      </c>
      <c r="D53" s="15">
        <v>0</v>
      </c>
      <c r="E53" s="96">
        <f t="shared" si="0"/>
        <v>180250</v>
      </c>
      <c r="G53"/>
      <c r="H53" s="6"/>
    </row>
    <row r="54" spans="2:8" ht="15">
      <c r="B54" s="94" t="s">
        <v>56</v>
      </c>
      <c r="C54" s="95">
        <v>1019000</v>
      </c>
      <c r="D54" s="15"/>
      <c r="E54" s="96">
        <f t="shared" si="0"/>
        <v>1019000</v>
      </c>
      <c r="G54"/>
      <c r="H54" s="6"/>
    </row>
    <row r="55" spans="2:8" ht="15">
      <c r="B55" s="94" t="s">
        <v>57</v>
      </c>
      <c r="C55" s="95">
        <v>2066000</v>
      </c>
      <c r="D55" s="15"/>
      <c r="E55" s="96">
        <f t="shared" si="0"/>
        <v>2066000</v>
      </c>
      <c r="G55"/>
      <c r="H55" s="6"/>
    </row>
    <row r="56" spans="2:8" ht="15">
      <c r="B56" s="94" t="s">
        <v>58</v>
      </c>
      <c r="C56" s="95">
        <v>15484000</v>
      </c>
      <c r="D56" s="15">
        <v>0</v>
      </c>
      <c r="E56" s="96">
        <f t="shared" si="0"/>
        <v>15484000</v>
      </c>
      <c r="G56"/>
      <c r="H56" s="6"/>
    </row>
    <row r="57" spans="2:8" ht="15">
      <c r="B57" s="94" t="s">
        <v>59</v>
      </c>
      <c r="C57" s="95">
        <v>446500</v>
      </c>
      <c r="D57" s="15">
        <v>0</v>
      </c>
      <c r="E57" s="96">
        <f t="shared" si="0"/>
        <v>446500</v>
      </c>
      <c r="G57"/>
      <c r="H57" s="6"/>
    </row>
    <row r="58" spans="2:8" ht="15">
      <c r="B58" s="94" t="s">
        <v>60</v>
      </c>
      <c r="C58" s="95">
        <v>330208000</v>
      </c>
      <c r="D58" s="15"/>
      <c r="E58" s="96">
        <f t="shared" si="0"/>
        <v>330208000</v>
      </c>
      <c r="G58"/>
      <c r="H58" s="6"/>
    </row>
    <row r="59" spans="2:8" ht="15">
      <c r="B59" s="97" t="s">
        <v>161</v>
      </c>
      <c r="C59" s="95">
        <v>45000000</v>
      </c>
      <c r="D59" s="15"/>
      <c r="E59" s="96">
        <f t="shared" si="0"/>
        <v>45000000</v>
      </c>
      <c r="G59"/>
      <c r="H59" s="6"/>
    </row>
    <row r="60" spans="2:8" ht="15">
      <c r="B60" s="94" t="s">
        <v>61</v>
      </c>
      <c r="C60" s="95">
        <v>3379600</v>
      </c>
      <c r="D60" s="15">
        <v>0</v>
      </c>
      <c r="E60" s="96">
        <f t="shared" si="0"/>
        <v>3379600</v>
      </c>
      <c r="G60"/>
      <c r="H60" s="6"/>
    </row>
    <row r="61" spans="2:8" ht="15">
      <c r="B61" s="94" t="s">
        <v>62</v>
      </c>
      <c r="C61" s="95">
        <v>4284800</v>
      </c>
      <c r="D61" s="15">
        <v>0</v>
      </c>
      <c r="E61" s="96">
        <f t="shared" si="0"/>
        <v>4284800</v>
      </c>
      <c r="G61"/>
      <c r="H61" s="6"/>
    </row>
    <row r="62" spans="2:8" ht="15">
      <c r="B62" s="94" t="s">
        <v>63</v>
      </c>
      <c r="C62" s="95">
        <v>18348200</v>
      </c>
      <c r="D62" s="15">
        <v>0</v>
      </c>
      <c r="E62" s="96">
        <f t="shared" si="0"/>
        <v>18348200</v>
      </c>
      <c r="G62"/>
      <c r="H62" s="6"/>
    </row>
    <row r="63" spans="2:8" ht="15">
      <c r="B63" s="97" t="s">
        <v>160</v>
      </c>
      <c r="C63" s="95">
        <v>265700000</v>
      </c>
      <c r="D63" s="15"/>
      <c r="E63" s="96">
        <f t="shared" si="0"/>
        <v>265700000</v>
      </c>
      <c r="G63"/>
      <c r="H63" s="6"/>
    </row>
    <row r="64" spans="2:8" ht="15">
      <c r="B64" s="94" t="s">
        <v>64</v>
      </c>
      <c r="C64" s="95">
        <v>4843948</v>
      </c>
      <c r="D64" s="15">
        <v>0</v>
      </c>
      <c r="E64" s="96">
        <f t="shared" si="0"/>
        <v>4843948</v>
      </c>
      <c r="G64"/>
      <c r="H64" s="6"/>
    </row>
    <row r="65" spans="2:8" ht="15">
      <c r="B65" s="94" t="s">
        <v>65</v>
      </c>
      <c r="C65" s="95">
        <v>243991000</v>
      </c>
      <c r="D65" s="15">
        <v>0</v>
      </c>
      <c r="E65" s="96">
        <f t="shared" si="0"/>
        <v>243991000</v>
      </c>
      <c r="G65"/>
      <c r="H65" s="6"/>
    </row>
    <row r="66" spans="2:8" ht="15">
      <c r="B66" s="94" t="s">
        <v>66</v>
      </c>
      <c r="C66" s="95">
        <v>5000800</v>
      </c>
      <c r="D66" s="15">
        <v>0</v>
      </c>
      <c r="E66" s="96">
        <f t="shared" si="0"/>
        <v>5000800</v>
      </c>
      <c r="G66"/>
      <c r="H66" s="6"/>
    </row>
    <row r="67" spans="2:8" ht="15">
      <c r="B67" s="94" t="s">
        <v>67</v>
      </c>
      <c r="C67" s="95">
        <v>1046000</v>
      </c>
      <c r="D67" s="15">
        <v>0</v>
      </c>
      <c r="E67" s="96">
        <f t="shared" si="0"/>
        <v>1046000</v>
      </c>
      <c r="G67"/>
      <c r="H67" s="6"/>
    </row>
    <row r="68" spans="2:8" ht="15">
      <c r="B68" s="94" t="s">
        <v>68</v>
      </c>
      <c r="C68" s="95">
        <v>71500</v>
      </c>
      <c r="D68" s="15">
        <v>0</v>
      </c>
      <c r="E68" s="96">
        <f t="shared" si="0"/>
        <v>71500</v>
      </c>
      <c r="G68"/>
      <c r="H68" s="6"/>
    </row>
    <row r="69" spans="2:8" ht="15">
      <c r="B69" s="94" t="s">
        <v>69</v>
      </c>
      <c r="C69" s="95">
        <v>245200</v>
      </c>
      <c r="D69" s="15">
        <v>0</v>
      </c>
      <c r="E69" s="96">
        <f t="shared" si="0"/>
        <v>245200</v>
      </c>
      <c r="G69"/>
      <c r="H69" s="6"/>
    </row>
    <row r="70" spans="2:8" ht="15">
      <c r="B70" s="94" t="s">
        <v>70</v>
      </c>
      <c r="C70" s="95">
        <v>9836050</v>
      </c>
      <c r="D70" s="15">
        <v>0</v>
      </c>
      <c r="E70" s="96">
        <f t="shared" si="0"/>
        <v>9836050</v>
      </c>
      <c r="G70"/>
      <c r="H70" s="6"/>
    </row>
    <row r="71" spans="2:8" ht="15">
      <c r="B71" s="94" t="s">
        <v>71</v>
      </c>
      <c r="C71" s="95">
        <v>1368000</v>
      </c>
      <c r="D71" s="15"/>
      <c r="E71" s="96">
        <f t="shared" si="0"/>
        <v>1368000</v>
      </c>
      <c r="G71"/>
      <c r="H71" s="6"/>
    </row>
    <row r="72" spans="2:8" ht="15">
      <c r="B72" s="94" t="s">
        <v>72</v>
      </c>
      <c r="C72" s="95">
        <v>702600</v>
      </c>
      <c r="D72" s="15">
        <v>0</v>
      </c>
      <c r="E72" s="96">
        <f t="shared" si="0"/>
        <v>702600</v>
      </c>
      <c r="G72"/>
      <c r="H72" s="6"/>
    </row>
    <row r="73" spans="2:8" ht="15">
      <c r="B73" s="94" t="s">
        <v>73</v>
      </c>
      <c r="C73" s="95">
        <v>45800</v>
      </c>
      <c r="D73" s="15">
        <v>0</v>
      </c>
      <c r="E73" s="96">
        <f t="shared" si="0"/>
        <v>45800</v>
      </c>
      <c r="G73"/>
      <c r="H73" s="6"/>
    </row>
    <row r="74" spans="2:8" ht="15">
      <c r="B74" s="94" t="s">
        <v>74</v>
      </c>
      <c r="C74" s="95">
        <v>1715000</v>
      </c>
      <c r="D74" s="15">
        <v>0</v>
      </c>
      <c r="E74" s="96">
        <f t="shared" si="0"/>
        <v>1715000</v>
      </c>
      <c r="G74"/>
      <c r="H74" s="6"/>
    </row>
    <row r="75" spans="2:8" ht="15">
      <c r="B75" s="94" t="s">
        <v>75</v>
      </c>
      <c r="C75" s="95">
        <v>1629700</v>
      </c>
      <c r="D75" s="15">
        <v>0</v>
      </c>
      <c r="E75" s="96">
        <f t="shared" si="0"/>
        <v>1629700</v>
      </c>
      <c r="G75"/>
      <c r="H75" s="6"/>
    </row>
    <row r="76" spans="2:8" ht="15">
      <c r="B76" s="94" t="s">
        <v>76</v>
      </c>
      <c r="C76" s="95">
        <v>400000</v>
      </c>
      <c r="D76" s="15">
        <v>0</v>
      </c>
      <c r="E76" s="96">
        <f aca="true" t="shared" si="1" ref="E76:E95">+C76+D76</f>
        <v>400000</v>
      </c>
      <c r="G76"/>
      <c r="H76" s="6"/>
    </row>
    <row r="77" spans="2:8" ht="15">
      <c r="B77" s="94" t="s">
        <v>77</v>
      </c>
      <c r="C77" s="95">
        <v>0</v>
      </c>
      <c r="D77" s="15">
        <v>0</v>
      </c>
      <c r="E77" s="96">
        <f t="shared" si="1"/>
        <v>0</v>
      </c>
      <c r="G77"/>
      <c r="H77" s="6"/>
    </row>
    <row r="78" spans="2:8" ht="15">
      <c r="B78" s="94" t="s">
        <v>78</v>
      </c>
      <c r="C78" s="95">
        <v>15000</v>
      </c>
      <c r="D78" s="15">
        <v>0</v>
      </c>
      <c r="E78" s="96">
        <f t="shared" si="1"/>
        <v>15000</v>
      </c>
      <c r="G78"/>
      <c r="H78" s="6"/>
    </row>
    <row r="79" spans="2:8" ht="15">
      <c r="B79" s="94" t="s">
        <v>79</v>
      </c>
      <c r="C79" s="95">
        <v>1550000</v>
      </c>
      <c r="D79" s="15">
        <v>0</v>
      </c>
      <c r="E79" s="96">
        <f t="shared" si="1"/>
        <v>1550000</v>
      </c>
      <c r="G79"/>
      <c r="H79" s="6"/>
    </row>
    <row r="80" spans="2:8" ht="15">
      <c r="B80" s="94" t="s">
        <v>80</v>
      </c>
      <c r="C80" s="95">
        <v>408085000</v>
      </c>
      <c r="D80" s="15">
        <v>0</v>
      </c>
      <c r="E80" s="96">
        <f t="shared" si="1"/>
        <v>408085000</v>
      </c>
      <c r="G80"/>
      <c r="H80" s="6"/>
    </row>
    <row r="81" spans="2:8" ht="15">
      <c r="B81" s="94" t="s">
        <v>81</v>
      </c>
      <c r="C81" s="95">
        <v>12407900</v>
      </c>
      <c r="D81" s="15">
        <v>0</v>
      </c>
      <c r="E81" s="96">
        <f t="shared" si="1"/>
        <v>12407900</v>
      </c>
      <c r="G81"/>
      <c r="H81" s="6"/>
    </row>
    <row r="82" spans="2:8" ht="15">
      <c r="B82" s="94" t="s">
        <v>82</v>
      </c>
      <c r="C82" s="95">
        <v>3000000</v>
      </c>
      <c r="D82" s="15"/>
      <c r="E82" s="96">
        <f t="shared" si="1"/>
        <v>3000000</v>
      </c>
      <c r="G82"/>
      <c r="H82" s="6"/>
    </row>
    <row r="83" spans="2:8" ht="15">
      <c r="B83" s="94" t="s">
        <v>83</v>
      </c>
      <c r="C83" s="95">
        <v>3000000</v>
      </c>
      <c r="D83" s="15"/>
      <c r="E83" s="96">
        <f t="shared" si="1"/>
        <v>3000000</v>
      </c>
      <c r="G83"/>
      <c r="H83" s="6"/>
    </row>
    <row r="84" spans="2:8" ht="15">
      <c r="B84" s="94" t="s">
        <v>84</v>
      </c>
      <c r="C84" s="95">
        <v>100524000</v>
      </c>
      <c r="D84" s="15"/>
      <c r="E84" s="96">
        <f t="shared" si="1"/>
        <v>100524000</v>
      </c>
      <c r="G84"/>
      <c r="H84" s="6"/>
    </row>
    <row r="85" spans="2:8" ht="15">
      <c r="B85" s="94" t="s">
        <v>85</v>
      </c>
      <c r="C85" s="95">
        <v>383359000</v>
      </c>
      <c r="D85" s="15"/>
      <c r="E85" s="96">
        <f t="shared" si="1"/>
        <v>383359000</v>
      </c>
      <c r="G85"/>
      <c r="H85" s="6"/>
    </row>
    <row r="86" spans="2:8" ht="15">
      <c r="B86" s="94" t="s">
        <v>86</v>
      </c>
      <c r="C86" s="95">
        <v>700000</v>
      </c>
      <c r="D86" s="15"/>
      <c r="E86" s="96">
        <f t="shared" si="1"/>
        <v>700000</v>
      </c>
      <c r="G86"/>
      <c r="H86" s="6"/>
    </row>
    <row r="87" spans="2:8" ht="15">
      <c r="B87" s="94" t="s">
        <v>87</v>
      </c>
      <c r="C87" s="95">
        <v>2214000</v>
      </c>
      <c r="D87" s="15"/>
      <c r="E87" s="96">
        <f t="shared" si="1"/>
        <v>2214000</v>
      </c>
      <c r="G87"/>
      <c r="H87" s="6"/>
    </row>
    <row r="88" spans="2:8" ht="15">
      <c r="B88" s="94" t="s">
        <v>88</v>
      </c>
      <c r="C88" s="95">
        <v>400000</v>
      </c>
      <c r="D88" s="15"/>
      <c r="E88" s="96">
        <f t="shared" si="1"/>
        <v>400000</v>
      </c>
      <c r="G88"/>
      <c r="H88" s="6"/>
    </row>
    <row r="89" spans="2:8" ht="15">
      <c r="B89" s="94" t="s">
        <v>89</v>
      </c>
      <c r="C89" s="95">
        <v>3600000</v>
      </c>
      <c r="D89" s="15"/>
      <c r="E89" s="96">
        <f t="shared" si="1"/>
        <v>3600000</v>
      </c>
      <c r="G89"/>
      <c r="H89" s="6"/>
    </row>
    <row r="90" spans="2:8" ht="15">
      <c r="B90" s="94" t="s">
        <v>90</v>
      </c>
      <c r="C90" s="95">
        <v>360005000</v>
      </c>
      <c r="D90" s="15"/>
      <c r="E90" s="96">
        <f t="shared" si="1"/>
        <v>360005000</v>
      </c>
      <c r="G90"/>
      <c r="H90" s="6"/>
    </row>
    <row r="91" spans="2:8" ht="15">
      <c r="B91" s="94" t="s">
        <v>91</v>
      </c>
      <c r="C91" s="95">
        <v>16279200</v>
      </c>
      <c r="D91" s="15"/>
      <c r="E91" s="96">
        <f t="shared" si="1"/>
        <v>16279200</v>
      </c>
      <c r="G91"/>
      <c r="H91" s="6"/>
    </row>
    <row r="92" spans="2:8" ht="15">
      <c r="B92" s="94" t="s">
        <v>92</v>
      </c>
      <c r="C92" s="95">
        <v>38047000</v>
      </c>
      <c r="D92" s="15">
        <v>0</v>
      </c>
      <c r="E92" s="96">
        <f t="shared" si="1"/>
        <v>38047000</v>
      </c>
      <c r="G92"/>
      <c r="H92" s="6"/>
    </row>
    <row r="93" spans="2:8" ht="15">
      <c r="B93" s="94" t="s">
        <v>93</v>
      </c>
      <c r="C93" s="95">
        <v>1432435528</v>
      </c>
      <c r="D93" s="15"/>
      <c r="E93" s="96">
        <f t="shared" si="1"/>
        <v>1432435528</v>
      </c>
      <c r="G93"/>
      <c r="H93" s="6"/>
    </row>
    <row r="94" spans="2:8" ht="15">
      <c r="B94" s="94" t="s">
        <v>94</v>
      </c>
      <c r="C94" s="95">
        <v>1550714852</v>
      </c>
      <c r="D94" s="15"/>
      <c r="E94" s="96">
        <f t="shared" si="1"/>
        <v>1550714852</v>
      </c>
      <c r="G94"/>
      <c r="H94" s="6"/>
    </row>
    <row r="95" spans="2:8" ht="15">
      <c r="B95" t="s">
        <v>603</v>
      </c>
      <c r="C95" s="100">
        <v>0</v>
      </c>
      <c r="E95" s="101">
        <f t="shared" si="1"/>
        <v>0</v>
      </c>
      <c r="G95"/>
      <c r="H95" s="6"/>
    </row>
    <row r="96" spans="2:8" ht="15">
      <c r="B96" s="94" t="s">
        <v>95</v>
      </c>
      <c r="C96" s="95">
        <v>11037000</v>
      </c>
      <c r="D96" s="15"/>
      <c r="E96" s="96">
        <f aca="true" t="shared" si="2" ref="E96:E123">+C96+D96</f>
        <v>11037000</v>
      </c>
      <c r="G96"/>
      <c r="H96" s="6"/>
    </row>
    <row r="97" spans="2:8" ht="15">
      <c r="B97" s="94" t="s">
        <v>96</v>
      </c>
      <c r="C97" s="95">
        <v>180000000</v>
      </c>
      <c r="D97" s="15">
        <v>0</v>
      </c>
      <c r="E97" s="96">
        <f t="shared" si="2"/>
        <v>180000000</v>
      </c>
      <c r="G97"/>
      <c r="H97" s="6"/>
    </row>
    <row r="98" spans="2:8" ht="15">
      <c r="B98" s="94" t="s">
        <v>97</v>
      </c>
      <c r="C98" s="95">
        <v>26531000</v>
      </c>
      <c r="D98" s="15"/>
      <c r="E98" s="96">
        <f t="shared" si="2"/>
        <v>26531000</v>
      </c>
      <c r="G98"/>
      <c r="H98" s="6"/>
    </row>
    <row r="99" spans="2:8" ht="15">
      <c r="B99" s="94" t="s">
        <v>98</v>
      </c>
      <c r="C99" s="95">
        <v>20000000</v>
      </c>
      <c r="D99" s="15"/>
      <c r="E99" s="96">
        <f t="shared" si="2"/>
        <v>20000000</v>
      </c>
      <c r="G99"/>
      <c r="H99" s="6"/>
    </row>
    <row r="100" spans="2:8" ht="15">
      <c r="B100" s="94" t="s">
        <v>99</v>
      </c>
      <c r="C100" s="95">
        <v>97953000</v>
      </c>
      <c r="D100" s="15"/>
      <c r="E100" s="96">
        <f t="shared" si="2"/>
        <v>97953000</v>
      </c>
      <c r="G100"/>
      <c r="H100" s="6"/>
    </row>
    <row r="101" spans="2:8" ht="15">
      <c r="B101" s="94" t="s">
        <v>100</v>
      </c>
      <c r="C101" s="95">
        <v>360000000</v>
      </c>
      <c r="D101" s="15"/>
      <c r="E101" s="96">
        <f t="shared" si="2"/>
        <v>360000000</v>
      </c>
      <c r="G101"/>
      <c r="H101" s="6"/>
    </row>
    <row r="102" spans="2:8" ht="15">
      <c r="B102" s="94" t="s">
        <v>101</v>
      </c>
      <c r="C102" s="95">
        <v>93800000</v>
      </c>
      <c r="D102" s="15"/>
      <c r="E102" s="96">
        <f t="shared" si="2"/>
        <v>93800000</v>
      </c>
      <c r="G102"/>
      <c r="H102" s="6"/>
    </row>
    <row r="103" spans="2:8" ht="15">
      <c r="B103" s="94" t="s">
        <v>102</v>
      </c>
      <c r="C103" s="95">
        <v>378550000</v>
      </c>
      <c r="D103" s="15"/>
      <c r="E103" s="96">
        <f t="shared" si="2"/>
        <v>378550000</v>
      </c>
      <c r="G103"/>
      <c r="H103" s="6"/>
    </row>
    <row r="104" spans="2:8" ht="15">
      <c r="B104" s="94" t="s">
        <v>103</v>
      </c>
      <c r="C104" s="95">
        <v>2500000</v>
      </c>
      <c r="D104" s="15"/>
      <c r="E104" s="96">
        <f t="shared" si="2"/>
        <v>2500000</v>
      </c>
      <c r="G104"/>
      <c r="H104" s="6"/>
    </row>
    <row r="105" spans="2:8" ht="15">
      <c r="B105" s="94" t="s">
        <v>104</v>
      </c>
      <c r="C105" s="95">
        <v>5760000</v>
      </c>
      <c r="D105" s="15"/>
      <c r="E105" s="96">
        <f t="shared" si="2"/>
        <v>5760000</v>
      </c>
      <c r="G105"/>
      <c r="H105" s="6"/>
    </row>
    <row r="106" spans="2:8" ht="15">
      <c r="B106" s="94" t="s">
        <v>105</v>
      </c>
      <c r="C106" s="95">
        <v>3037371329</v>
      </c>
      <c r="D106" s="15"/>
      <c r="E106" s="96">
        <f t="shared" si="2"/>
        <v>3037371329</v>
      </c>
      <c r="G106"/>
      <c r="H106" s="6"/>
    </row>
    <row r="107" spans="2:8" ht="15">
      <c r="B107" s="94" t="s">
        <v>106</v>
      </c>
      <c r="C107" s="95">
        <v>2569211091</v>
      </c>
      <c r="D107" s="15"/>
      <c r="E107" s="96">
        <f t="shared" si="2"/>
        <v>2569211091</v>
      </c>
      <c r="G107"/>
      <c r="H107" s="6"/>
    </row>
    <row r="108" spans="2:8" ht="15">
      <c r="B108" s="94" t="s">
        <v>107</v>
      </c>
      <c r="C108" s="95">
        <v>22355000</v>
      </c>
      <c r="D108" s="15"/>
      <c r="E108" s="96">
        <f t="shared" si="2"/>
        <v>22355000</v>
      </c>
      <c r="G108"/>
      <c r="H108" s="6"/>
    </row>
    <row r="109" spans="2:8" ht="15">
      <c r="B109" s="94" t="s">
        <v>108</v>
      </c>
      <c r="C109" s="95">
        <v>14678000</v>
      </c>
      <c r="D109" s="15"/>
      <c r="E109" s="96">
        <f t="shared" si="2"/>
        <v>14678000</v>
      </c>
      <c r="G109"/>
      <c r="H109" s="6"/>
    </row>
    <row r="110" spans="2:8" ht="15">
      <c r="B110" t="s">
        <v>604</v>
      </c>
      <c r="C110" s="100">
        <v>0</v>
      </c>
      <c r="E110" s="101">
        <f t="shared" si="2"/>
        <v>0</v>
      </c>
      <c r="G110"/>
      <c r="H110" s="6"/>
    </row>
    <row r="111" spans="2:8" ht="15">
      <c r="B111" s="94" t="s">
        <v>109</v>
      </c>
      <c r="C111" s="95">
        <v>1771000000</v>
      </c>
      <c r="D111" s="15"/>
      <c r="E111" s="96">
        <f t="shared" si="2"/>
        <v>1771000000</v>
      </c>
      <c r="G111"/>
      <c r="H111" s="6"/>
    </row>
    <row r="112" spans="2:8" ht="15">
      <c r="B112" s="94" t="s">
        <v>110</v>
      </c>
      <c r="C112" s="95">
        <v>29900000</v>
      </c>
      <c r="D112" s="15"/>
      <c r="E112" s="96">
        <f t="shared" si="2"/>
        <v>29900000</v>
      </c>
      <c r="G112"/>
      <c r="H112" s="6"/>
    </row>
    <row r="113" spans="2:8" ht="15">
      <c r="B113" s="94" t="s">
        <v>111</v>
      </c>
      <c r="C113" s="95">
        <v>120000000</v>
      </c>
      <c r="D113" s="15"/>
      <c r="E113" s="96">
        <f t="shared" si="2"/>
        <v>120000000</v>
      </c>
      <c r="G113"/>
      <c r="H113" s="6"/>
    </row>
    <row r="114" spans="2:8" ht="15">
      <c r="B114" s="94" t="s">
        <v>112</v>
      </c>
      <c r="C114" s="95">
        <v>1503959000</v>
      </c>
      <c r="D114" s="15"/>
      <c r="E114" s="96">
        <f t="shared" si="2"/>
        <v>1503959000</v>
      </c>
      <c r="G114"/>
      <c r="H114" s="6"/>
    </row>
    <row r="115" spans="2:8" ht="15">
      <c r="B115" s="94" t="s">
        <v>113</v>
      </c>
      <c r="C115" s="95">
        <v>200000000</v>
      </c>
      <c r="D115" s="15"/>
      <c r="E115" s="96">
        <f t="shared" si="2"/>
        <v>200000000</v>
      </c>
      <c r="G115"/>
      <c r="H115" s="6"/>
    </row>
    <row r="116" spans="2:8" ht="15">
      <c r="B116" s="94" t="s">
        <v>114</v>
      </c>
      <c r="C116" s="95">
        <v>40654000</v>
      </c>
      <c r="D116" s="15"/>
      <c r="E116" s="96">
        <f t="shared" si="2"/>
        <v>40654000</v>
      </c>
      <c r="G116"/>
      <c r="H116" s="6"/>
    </row>
    <row r="117" spans="2:8" ht="15">
      <c r="B117" s="94" t="s">
        <v>115</v>
      </c>
      <c r="C117" s="95">
        <v>80000000</v>
      </c>
      <c r="D117" s="15"/>
      <c r="E117" s="96">
        <f t="shared" si="2"/>
        <v>80000000</v>
      </c>
      <c r="G117"/>
      <c r="H117" s="6"/>
    </row>
    <row r="118" spans="2:8" ht="15">
      <c r="B118" s="94" t="s">
        <v>116</v>
      </c>
      <c r="C118" s="95">
        <v>164691000</v>
      </c>
      <c r="D118" s="15"/>
      <c r="E118" s="96">
        <f t="shared" si="2"/>
        <v>164691000</v>
      </c>
      <c r="G118"/>
      <c r="H118" s="6"/>
    </row>
    <row r="119" spans="2:8" ht="15">
      <c r="B119" s="94" t="s">
        <v>117</v>
      </c>
      <c r="C119" s="95">
        <v>553729000</v>
      </c>
      <c r="D119" s="15">
        <v>0</v>
      </c>
      <c r="E119" s="96">
        <f t="shared" si="2"/>
        <v>553729000</v>
      </c>
      <c r="G119"/>
      <c r="H119" s="6"/>
    </row>
    <row r="120" spans="2:8" ht="15">
      <c r="B120" s="94" t="s">
        <v>118</v>
      </c>
      <c r="C120" s="95">
        <v>349623000</v>
      </c>
      <c r="D120" s="15"/>
      <c r="E120" s="96">
        <f t="shared" si="2"/>
        <v>349623000</v>
      </c>
      <c r="G120"/>
      <c r="H120" s="6"/>
    </row>
    <row r="121" spans="2:8" ht="15">
      <c r="B121" s="94" t="s">
        <v>119</v>
      </c>
      <c r="C121" s="95">
        <v>348289000</v>
      </c>
      <c r="D121" s="15"/>
      <c r="E121" s="96">
        <f t="shared" si="2"/>
        <v>348289000</v>
      </c>
      <c r="G121"/>
      <c r="H121" s="6"/>
    </row>
    <row r="122" spans="1:8" s="91" customFormat="1" ht="15">
      <c r="A122" s="102"/>
      <c r="B122" s="94" t="s">
        <v>120</v>
      </c>
      <c r="C122" s="95">
        <v>432000000</v>
      </c>
      <c r="D122" s="15"/>
      <c r="E122" s="96">
        <f t="shared" si="2"/>
        <v>432000000</v>
      </c>
      <c r="G122"/>
      <c r="H122" s="6"/>
    </row>
    <row r="123" spans="1:8" s="91" customFormat="1" ht="15">
      <c r="A123" s="102"/>
      <c r="B123" s="94" t="s">
        <v>121</v>
      </c>
      <c r="C123" s="95">
        <v>608652000</v>
      </c>
      <c r="D123" s="15"/>
      <c r="E123" s="96">
        <f t="shared" si="2"/>
        <v>608652000</v>
      </c>
      <c r="G123"/>
      <c r="H123" s="6"/>
    </row>
    <row r="124" spans="1:6" ht="15">
      <c r="A124" s="91" t="s">
        <v>461</v>
      </c>
      <c r="B124" s="103" t="s">
        <v>122</v>
      </c>
      <c r="C124" s="98">
        <f>+C125+C127+C129+C134+C142+C147+C150+C158+C163+C167+C169+C171+C173+C175+C177+C179+C181+C186+C190+C196</f>
        <v>3343096645000</v>
      </c>
      <c r="D124" s="98">
        <f>+D125+D127+D129+D134+D142+D147+D150+D158+D163+D167+D169+D171+D173+D175+D177+D179+D181+D186+D190+D196</f>
        <v>0</v>
      </c>
      <c r="E124" s="98">
        <f>+E125+E127+E129+E134+E142+E147+E150+E158+E163+E167+E169+E171+E173+E175+E177+E179+E181+E186+E190+E196</f>
        <v>3343096645000</v>
      </c>
      <c r="F124" s="144"/>
    </row>
    <row r="125" spans="1:8" s="107" customFormat="1" ht="15">
      <c r="A125" s="91" t="s">
        <v>461</v>
      </c>
      <c r="B125" s="105" t="s">
        <v>460</v>
      </c>
      <c r="C125" s="99">
        <f>+C126</f>
        <v>3236948000</v>
      </c>
      <c r="D125" s="99">
        <f>+'Decreto_320 05_08_2022'!D123+Acuerdo_390_30_08_2022!D123+Acuerdo_388_12_08_2022!D123+Resol_1692_25_08_2022!D123+CONSOLIDADO!AE121</f>
        <v>0</v>
      </c>
      <c r="E125" s="99">
        <f>+E126</f>
        <v>3236948000</v>
      </c>
      <c r="G125"/>
      <c r="H125" s="6"/>
    </row>
    <row r="126" spans="1:8" ht="15">
      <c r="A126" s="102" t="s">
        <v>462</v>
      </c>
      <c r="B126" s="36" t="s">
        <v>146</v>
      </c>
      <c r="C126" s="100">
        <v>3236948000</v>
      </c>
      <c r="D126" s="99">
        <f>+'Decreto_320 05_08_2022'!D124+Acuerdo_390_30_08_2022!D124+Acuerdo_388_12_08_2022!D124+Resol_1692_25_08_2022!D124+CONSOLIDADO!AE122</f>
        <v>0</v>
      </c>
      <c r="E126" s="96">
        <f>+C126+D126</f>
        <v>3236948000</v>
      </c>
      <c r="F126" s="144"/>
      <c r="G126"/>
      <c r="H126" s="6"/>
    </row>
    <row r="127" spans="1:8" s="155" customFormat="1" ht="15">
      <c r="A127" s="155" t="s">
        <v>461</v>
      </c>
      <c r="B127" s="155" t="s">
        <v>463</v>
      </c>
      <c r="C127" s="156">
        <f>+C128</f>
        <v>4347751018</v>
      </c>
      <c r="D127" s="156">
        <f>+D128</f>
        <v>0</v>
      </c>
      <c r="E127" s="156">
        <f>+E128</f>
        <v>4347751018</v>
      </c>
      <c r="G127"/>
      <c r="H127" s="6"/>
    </row>
    <row r="128" spans="1:8" ht="15">
      <c r="A128" s="91" t="s">
        <v>462</v>
      </c>
      <c r="B128" s="36" t="s">
        <v>144</v>
      </c>
      <c r="C128" s="100">
        <v>4347751018</v>
      </c>
      <c r="D128" s="151">
        <v>0</v>
      </c>
      <c r="E128" s="96">
        <f>+C128+D128</f>
        <v>4347751018</v>
      </c>
      <c r="F128" s="144"/>
      <c r="G128" s="157"/>
      <c r="H128" s="158"/>
    </row>
    <row r="129" spans="1:8" s="162" customFormat="1" ht="45">
      <c r="A129" s="155" t="s">
        <v>461</v>
      </c>
      <c r="B129" s="164" t="s">
        <v>464</v>
      </c>
      <c r="C129" s="156">
        <f>SUM(C130:C133)</f>
        <v>42238690000</v>
      </c>
      <c r="D129" s="156">
        <f>+'Decreto_320 05_08_2022'!D127+Acuerdo_390_30_08_2022!D127+Acuerdo_388_12_08_2022!D127+Resol_1692_25_08_2022!D127+CONSOLIDADO!AE125</f>
        <v>0</v>
      </c>
      <c r="E129" s="156">
        <f>SUM(E130:E133)</f>
        <v>42238690000</v>
      </c>
      <c r="F129" s="159"/>
      <c r="G129" s="160"/>
      <c r="H129" s="161"/>
    </row>
    <row r="130" spans="1:8" ht="15">
      <c r="A130" s="91" t="s">
        <v>462</v>
      </c>
      <c r="B130" s="36" t="s">
        <v>125</v>
      </c>
      <c r="C130" s="100">
        <v>15496912000</v>
      </c>
      <c r="D130" s="99">
        <f>+'Decreto_320 05_08_2022'!D128+Acuerdo_390_30_08_2022!D128+Acuerdo_388_12_08_2022!D128+Resol_1692_25_08_2022!D128+CONSOLIDADO!AE126</f>
        <v>0</v>
      </c>
      <c r="E130" s="96">
        <f>+C130+D130</f>
        <v>15496912000</v>
      </c>
      <c r="F130" s="144"/>
      <c r="G130"/>
      <c r="H130" s="6"/>
    </row>
    <row r="131" spans="1:8" ht="15">
      <c r="A131" s="91" t="s">
        <v>462</v>
      </c>
      <c r="B131" s="36" t="s">
        <v>130</v>
      </c>
      <c r="C131" s="100">
        <v>1316776000</v>
      </c>
      <c r="D131" s="99">
        <f>+'Decreto_320 05_08_2022'!D129+Acuerdo_390_30_08_2022!D129+Acuerdo_388_12_08_2022!D129+Resol_1692_25_08_2022!D129+CONSOLIDADO!AE127</f>
        <v>0</v>
      </c>
      <c r="E131" s="96">
        <f>+C131+D131</f>
        <v>1316776000</v>
      </c>
      <c r="F131" s="144"/>
      <c r="G131"/>
      <c r="H131" s="6"/>
    </row>
    <row r="132" spans="1:8" s="107" customFormat="1" ht="15">
      <c r="A132" s="91" t="s">
        <v>462</v>
      </c>
      <c r="B132" s="36" t="s">
        <v>135</v>
      </c>
      <c r="C132" s="100">
        <v>20721296000</v>
      </c>
      <c r="D132" s="99">
        <f>+'Decreto_320 05_08_2022'!D130+Acuerdo_390_30_08_2022!D130+Acuerdo_388_12_08_2022!D130+Resol_1692_25_08_2022!D130+CONSOLIDADO!AE128</f>
        <v>0</v>
      </c>
      <c r="E132" s="96">
        <f>+C132+D132</f>
        <v>20721296000</v>
      </c>
      <c r="G132"/>
      <c r="H132" s="6"/>
    </row>
    <row r="133" spans="1:8" ht="15">
      <c r="A133" s="91" t="s">
        <v>462</v>
      </c>
      <c r="B133" s="36" t="s">
        <v>144</v>
      </c>
      <c r="C133" s="100">
        <v>4703706000</v>
      </c>
      <c r="D133" s="99">
        <f>+'Decreto_320 05_08_2022'!D131+Acuerdo_390_30_08_2022!D131+Acuerdo_388_12_08_2022!D131+Resol_1692_25_08_2022!D131+CONSOLIDADO!AE129</f>
        <v>0</v>
      </c>
      <c r="E133" s="96">
        <f>+C133+D133</f>
        <v>4703706000</v>
      </c>
      <c r="F133" s="144"/>
      <c r="G133"/>
      <c r="H133" s="6"/>
    </row>
    <row r="134" spans="1:8" ht="30">
      <c r="A134" s="107" t="s">
        <v>461</v>
      </c>
      <c r="B134" s="105" t="s">
        <v>465</v>
      </c>
      <c r="C134" s="106">
        <f>SUM(C135:C141)</f>
        <v>485185936000</v>
      </c>
      <c r="D134" s="106">
        <f>SUM(D135:D141)</f>
        <v>0</v>
      </c>
      <c r="E134" s="106">
        <f>SUM(E135:E141)</f>
        <v>485185936000</v>
      </c>
      <c r="F134" s="144"/>
      <c r="G134"/>
      <c r="H134" s="6"/>
    </row>
    <row r="135" spans="1:8" ht="15">
      <c r="A135" s="91" t="s">
        <v>462</v>
      </c>
      <c r="B135" s="36" t="s">
        <v>123</v>
      </c>
      <c r="C135" s="100">
        <v>330816818449</v>
      </c>
      <c r="D135" s="95">
        <v>0</v>
      </c>
      <c r="E135" s="96">
        <f aca="true" t="shared" si="3" ref="E135:E141">+C135+D135</f>
        <v>330816818449</v>
      </c>
      <c r="F135" s="144"/>
      <c r="G135"/>
      <c r="H135" s="6"/>
    </row>
    <row r="136" spans="1:8" ht="15">
      <c r="A136" s="91" t="s">
        <v>462</v>
      </c>
      <c r="B136" s="36" t="s">
        <v>124</v>
      </c>
      <c r="C136" s="100">
        <v>2867127800</v>
      </c>
      <c r="D136" s="95">
        <v>0</v>
      </c>
      <c r="E136" s="96">
        <f t="shared" si="3"/>
        <v>2867127800</v>
      </c>
      <c r="F136" s="144"/>
      <c r="G136"/>
      <c r="H136" s="6"/>
    </row>
    <row r="137" spans="1:8" ht="15">
      <c r="A137" s="91" t="s">
        <v>462</v>
      </c>
      <c r="B137" s="36" t="s">
        <v>126</v>
      </c>
      <c r="C137" s="100">
        <v>139677560578</v>
      </c>
      <c r="D137" s="95">
        <v>0</v>
      </c>
      <c r="E137" s="96">
        <f t="shared" si="3"/>
        <v>139677560578</v>
      </c>
      <c r="F137" s="144"/>
      <c r="G137"/>
      <c r="H137" s="6"/>
    </row>
    <row r="138" spans="1:8" ht="15">
      <c r="A138" s="91" t="s">
        <v>462</v>
      </c>
      <c r="B138" s="36" t="s">
        <v>127</v>
      </c>
      <c r="C138" s="100">
        <v>200000000</v>
      </c>
      <c r="D138" s="95">
        <v>0</v>
      </c>
      <c r="E138" s="96">
        <f t="shared" si="3"/>
        <v>200000000</v>
      </c>
      <c r="F138" s="144"/>
      <c r="G138"/>
      <c r="H138" s="6"/>
    </row>
    <row r="139" spans="1:8" ht="15">
      <c r="A139" s="91" t="s">
        <v>462</v>
      </c>
      <c r="B139" s="36" t="s">
        <v>129</v>
      </c>
      <c r="C139" s="100">
        <v>2140786000</v>
      </c>
      <c r="D139" s="95">
        <v>0</v>
      </c>
      <c r="E139" s="96">
        <f t="shared" si="3"/>
        <v>2140786000</v>
      </c>
      <c r="F139" s="144"/>
      <c r="G139"/>
      <c r="H139" s="6"/>
    </row>
    <row r="140" spans="1:8" s="107" customFormat="1" ht="15">
      <c r="A140" s="91" t="s">
        <v>462</v>
      </c>
      <c r="B140" s="36" t="s">
        <v>137</v>
      </c>
      <c r="C140" s="100">
        <v>6810069173</v>
      </c>
      <c r="D140" s="95">
        <v>0</v>
      </c>
      <c r="E140" s="96">
        <f t="shared" si="3"/>
        <v>6810069173</v>
      </c>
      <c r="G140"/>
      <c r="H140" s="6"/>
    </row>
    <row r="141" spans="1:8" ht="15">
      <c r="A141" s="91" t="s">
        <v>462</v>
      </c>
      <c r="B141" s="36" t="s">
        <v>144</v>
      </c>
      <c r="C141" s="100">
        <v>2673574000</v>
      </c>
      <c r="D141" s="99">
        <f>+'Decreto_320 05_08_2022'!D139+Acuerdo_390_30_08_2022!D139+Acuerdo_388_12_08_2022!D139+Resol_1692_25_08_2022!D139+CONSOLIDADO!AE137</f>
        <v>0</v>
      </c>
      <c r="E141" s="96">
        <f t="shared" si="3"/>
        <v>2673574000</v>
      </c>
      <c r="F141" s="144"/>
      <c r="G141"/>
      <c r="H141" s="6"/>
    </row>
    <row r="142" spans="1:8" ht="30">
      <c r="A142" s="107" t="s">
        <v>461</v>
      </c>
      <c r="B142" s="105" t="s">
        <v>466</v>
      </c>
      <c r="C142" s="106">
        <f>SUM(C143:C146)</f>
        <v>2011433392638</v>
      </c>
      <c r="D142" s="104">
        <f>SUM(D143:D146)</f>
        <v>0</v>
      </c>
      <c r="E142" s="106">
        <f>SUM(E143:E146)</f>
        <v>2011433392638</v>
      </c>
      <c r="F142" s="144"/>
      <c r="G142"/>
      <c r="H142" s="6"/>
    </row>
    <row r="143" spans="1:8" ht="15">
      <c r="A143" s="91" t="s">
        <v>462</v>
      </c>
      <c r="B143" s="36" t="s">
        <v>134</v>
      </c>
      <c r="C143" s="100">
        <v>0</v>
      </c>
      <c r="D143" s="154"/>
      <c r="E143" s="96">
        <f>+C143+D143</f>
        <v>0</v>
      </c>
      <c r="F143" s="144"/>
      <c r="G143"/>
      <c r="H143" s="6"/>
    </row>
    <row r="144" spans="1:8" ht="15">
      <c r="A144" s="91" t="s">
        <v>462</v>
      </c>
      <c r="B144" s="36" t="s">
        <v>144</v>
      </c>
      <c r="C144" s="100">
        <v>2004190530890</v>
      </c>
      <c r="D144" s="95">
        <v>0</v>
      </c>
      <c r="E144" s="96">
        <f>+C144+D144</f>
        <v>2004190530890</v>
      </c>
      <c r="F144" s="144"/>
      <c r="G144"/>
      <c r="H144" s="6"/>
    </row>
    <row r="145" spans="1:8" s="107" customFormat="1" ht="15">
      <c r="A145" s="91" t="s">
        <v>462</v>
      </c>
      <c r="B145" s="36" t="s">
        <v>147</v>
      </c>
      <c r="C145" s="100">
        <v>0</v>
      </c>
      <c r="D145" s="154"/>
      <c r="E145" s="96">
        <f>+C145+D145</f>
        <v>0</v>
      </c>
      <c r="G145"/>
      <c r="H145" s="6"/>
    </row>
    <row r="146" spans="1:8" ht="15">
      <c r="A146" s="102" t="s">
        <v>462</v>
      </c>
      <c r="B146" s="36" t="s">
        <v>163</v>
      </c>
      <c r="C146" s="100">
        <v>7242861748</v>
      </c>
      <c r="D146" s="154"/>
      <c r="E146" s="96">
        <f>+C146+D146</f>
        <v>7242861748</v>
      </c>
      <c r="F146" s="144"/>
      <c r="G146"/>
      <c r="H146" s="6"/>
    </row>
    <row r="147" spans="1:8" ht="30">
      <c r="A147" s="107" t="s">
        <v>461</v>
      </c>
      <c r="B147" s="105" t="s">
        <v>467</v>
      </c>
      <c r="C147" s="106">
        <f>SUM(C148:C149)</f>
        <v>58042040812</v>
      </c>
      <c r="D147" s="34">
        <f>+D148+D149</f>
        <v>0</v>
      </c>
      <c r="E147" s="106">
        <f>SUM(E148:E149)</f>
        <v>58042040812</v>
      </c>
      <c r="F147" s="144"/>
      <c r="G147"/>
      <c r="H147" s="6"/>
    </row>
    <row r="148" spans="1:8" s="107" customFormat="1" ht="15">
      <c r="A148" s="91" t="s">
        <v>462</v>
      </c>
      <c r="B148" s="36" t="s">
        <v>139</v>
      </c>
      <c r="C148" s="100">
        <v>549000000</v>
      </c>
      <c r="D148" s="154"/>
      <c r="E148" s="96">
        <f>+C148+D148</f>
        <v>549000000</v>
      </c>
      <c r="G148"/>
      <c r="H148" s="6"/>
    </row>
    <row r="149" spans="1:8" ht="15">
      <c r="A149" s="91" t="s">
        <v>462</v>
      </c>
      <c r="B149" s="36" t="s">
        <v>144</v>
      </c>
      <c r="C149" s="100">
        <v>57493040812</v>
      </c>
      <c r="D149" s="163"/>
      <c r="E149" s="96">
        <f>+C149+D149</f>
        <v>57493040812</v>
      </c>
      <c r="F149" s="144"/>
      <c r="G149"/>
      <c r="H149" s="6"/>
    </row>
    <row r="150" spans="1:8" ht="30">
      <c r="A150" s="107" t="s">
        <v>461</v>
      </c>
      <c r="B150" s="105" t="s">
        <v>468</v>
      </c>
      <c r="C150" s="106">
        <f>SUM(C151:C157)</f>
        <v>94870560000</v>
      </c>
      <c r="D150" s="104">
        <f>SUM(D151:D157)</f>
        <v>0</v>
      </c>
      <c r="E150" s="106">
        <f>SUM(E151:E157)</f>
        <v>94870560000</v>
      </c>
      <c r="F150" s="144"/>
      <c r="G150"/>
      <c r="H150" s="6"/>
    </row>
    <row r="151" spans="1:8" ht="15">
      <c r="A151" s="91" t="s">
        <v>462</v>
      </c>
      <c r="B151" s="36" t="s">
        <v>127</v>
      </c>
      <c r="C151" s="100">
        <v>1230000000</v>
      </c>
      <c r="D151" s="154"/>
      <c r="E151" s="96">
        <f aca="true" t="shared" si="4" ref="E151:E157">+C151+D151</f>
        <v>1230000000</v>
      </c>
      <c r="F151" s="144"/>
      <c r="G151"/>
      <c r="H151" s="6"/>
    </row>
    <row r="152" spans="1:8" ht="15">
      <c r="A152" s="91" t="s">
        <v>462</v>
      </c>
      <c r="B152" s="36" t="s">
        <v>136</v>
      </c>
      <c r="C152" s="100">
        <v>18102727000</v>
      </c>
      <c r="D152" s="154"/>
      <c r="E152" s="96">
        <f t="shared" si="4"/>
        <v>18102727000</v>
      </c>
      <c r="F152" s="144"/>
      <c r="G152"/>
      <c r="H152" s="6"/>
    </row>
    <row r="153" spans="1:8" ht="15">
      <c r="A153" s="91" t="s">
        <v>462</v>
      </c>
      <c r="B153" s="36" t="s">
        <v>139</v>
      </c>
      <c r="C153" s="100">
        <v>310998000</v>
      </c>
      <c r="D153" s="154"/>
      <c r="E153" s="96">
        <f t="shared" si="4"/>
        <v>310998000</v>
      </c>
      <c r="F153" s="144"/>
      <c r="G153"/>
      <c r="H153" s="6"/>
    </row>
    <row r="154" spans="1:8" ht="15">
      <c r="A154" s="91" t="s">
        <v>462</v>
      </c>
      <c r="B154" s="36" t="s">
        <v>141</v>
      </c>
      <c r="C154" s="100">
        <v>40000000</v>
      </c>
      <c r="D154" s="154"/>
      <c r="E154" s="96">
        <f t="shared" si="4"/>
        <v>40000000</v>
      </c>
      <c r="F154" s="144"/>
      <c r="G154"/>
      <c r="H154" s="6"/>
    </row>
    <row r="155" spans="1:8" ht="15">
      <c r="A155" s="91" t="s">
        <v>462</v>
      </c>
      <c r="B155" s="36" t="s">
        <v>142</v>
      </c>
      <c r="C155" s="100">
        <v>5513625000</v>
      </c>
      <c r="D155" s="154"/>
      <c r="E155" s="96">
        <f t="shared" si="4"/>
        <v>5513625000</v>
      </c>
      <c r="F155" s="144"/>
      <c r="G155"/>
      <c r="H155" s="6"/>
    </row>
    <row r="156" spans="1:8" s="91" customFormat="1" ht="15">
      <c r="A156" s="91" t="s">
        <v>462</v>
      </c>
      <c r="B156" s="36" t="s">
        <v>144</v>
      </c>
      <c r="C156" s="100">
        <v>14650808455</v>
      </c>
      <c r="D156" s="95">
        <v>0</v>
      </c>
      <c r="E156" s="96">
        <f t="shared" si="4"/>
        <v>14650808455</v>
      </c>
      <c r="G156"/>
      <c r="H156" s="6"/>
    </row>
    <row r="157" spans="1:8" ht="15">
      <c r="A157" s="91" t="s">
        <v>462</v>
      </c>
      <c r="B157" s="36" t="s">
        <v>145</v>
      </c>
      <c r="C157" s="100">
        <v>55022401545</v>
      </c>
      <c r="D157" s="95">
        <v>0</v>
      </c>
      <c r="E157" s="96">
        <f t="shared" si="4"/>
        <v>55022401545</v>
      </c>
      <c r="F157" s="144"/>
      <c r="G157"/>
      <c r="H157" s="6"/>
    </row>
    <row r="158" spans="1:8" ht="15">
      <c r="A158" s="91" t="s">
        <v>461</v>
      </c>
      <c r="B158" s="107" t="s">
        <v>469</v>
      </c>
      <c r="C158" s="99">
        <f>SUM(C159:C162)</f>
        <v>168901050000</v>
      </c>
      <c r="D158" s="98">
        <f>SUM(D159:D161)</f>
        <v>0</v>
      </c>
      <c r="E158" s="99">
        <f>SUM(E159:E162)</f>
        <v>168901050000</v>
      </c>
      <c r="F158" s="144"/>
      <c r="G158"/>
      <c r="H158" s="6"/>
    </row>
    <row r="159" spans="1:8" ht="15">
      <c r="A159" s="91" t="s">
        <v>462</v>
      </c>
      <c r="B159" s="36" t="s">
        <v>139</v>
      </c>
      <c r="C159" s="100">
        <v>600000000</v>
      </c>
      <c r="D159" s="154"/>
      <c r="E159" s="96">
        <f>+C159+D159</f>
        <v>600000000</v>
      </c>
      <c r="F159" s="144"/>
      <c r="G159"/>
      <c r="H159" s="6"/>
    </row>
    <row r="160" spans="1:8" ht="15">
      <c r="A160" s="91" t="s">
        <v>462</v>
      </c>
      <c r="B160" s="36" t="s">
        <v>144</v>
      </c>
      <c r="C160" s="100">
        <v>108301050000</v>
      </c>
      <c r="D160" s="95">
        <v>0</v>
      </c>
      <c r="E160" s="96">
        <f>+C160+D160</f>
        <v>108301050000</v>
      </c>
      <c r="F160" s="144"/>
      <c r="G160"/>
      <c r="H160" s="6"/>
    </row>
    <row r="161" spans="1:8" s="91" customFormat="1" ht="15">
      <c r="A161" s="91" t="s">
        <v>462</v>
      </c>
      <c r="B161" s="36" t="s">
        <v>590</v>
      </c>
      <c r="C161" s="100">
        <v>0</v>
      </c>
      <c r="D161" s="154"/>
      <c r="E161" s="96">
        <f>+C161+D161</f>
        <v>0</v>
      </c>
      <c r="G161"/>
      <c r="H161" s="6"/>
    </row>
    <row r="162" spans="1:8" ht="15">
      <c r="A162" s="91" t="s">
        <v>462</v>
      </c>
      <c r="B162" t="s">
        <v>591</v>
      </c>
      <c r="C162" s="95">
        <v>60000000000</v>
      </c>
      <c r="D162" s="154"/>
      <c r="E162" s="96">
        <f>+C162+D162</f>
        <v>60000000000</v>
      </c>
      <c r="F162" s="144"/>
      <c r="G162"/>
      <c r="H162" s="6"/>
    </row>
    <row r="163" spans="1:8" ht="15">
      <c r="A163" s="91" t="s">
        <v>461</v>
      </c>
      <c r="B163" s="107" t="s">
        <v>482</v>
      </c>
      <c r="C163" s="99">
        <f>SUM(C164:C166)</f>
        <v>264258646949</v>
      </c>
      <c r="D163" s="98">
        <f>SUM(D164:D166)</f>
        <v>0</v>
      </c>
      <c r="E163" s="99">
        <f>SUM(E164:E166)</f>
        <v>264258646949</v>
      </c>
      <c r="F163" s="144"/>
      <c r="G163"/>
      <c r="H163" s="6"/>
    </row>
    <row r="164" spans="1:8" ht="15">
      <c r="A164" s="91" t="s">
        <v>462</v>
      </c>
      <c r="B164" s="36" t="s">
        <v>128</v>
      </c>
      <c r="C164" s="100">
        <v>2117888417</v>
      </c>
      <c r="D164" s="154"/>
      <c r="E164" s="96">
        <f>+C164+D164</f>
        <v>2117888417</v>
      </c>
      <c r="F164" s="144"/>
      <c r="G164"/>
      <c r="H164" s="6"/>
    </row>
    <row r="165" spans="1:8" s="91" customFormat="1" ht="15">
      <c r="A165" s="91" t="s">
        <v>462</v>
      </c>
      <c r="B165" s="36" t="s">
        <v>131</v>
      </c>
      <c r="C165" s="100">
        <v>9143526702</v>
      </c>
      <c r="D165" s="154"/>
      <c r="E165" s="96">
        <f>+C165+D165</f>
        <v>9143526702</v>
      </c>
      <c r="G165"/>
      <c r="H165" s="6"/>
    </row>
    <row r="166" spans="1:8" ht="15">
      <c r="A166" s="91" t="s">
        <v>462</v>
      </c>
      <c r="B166" s="36" t="s">
        <v>144</v>
      </c>
      <c r="C166" s="100">
        <v>252997231830</v>
      </c>
      <c r="D166" s="154"/>
      <c r="E166" s="96">
        <f>+C166+D166</f>
        <v>252997231830</v>
      </c>
      <c r="F166" s="144"/>
      <c r="G166"/>
      <c r="H166" s="6"/>
    </row>
    <row r="167" spans="1:8" s="91" customFormat="1" ht="15">
      <c r="A167" s="91" t="s">
        <v>461</v>
      </c>
      <c r="B167" s="107" t="s">
        <v>470</v>
      </c>
      <c r="C167" s="99">
        <f>+C168</f>
        <v>18510867231</v>
      </c>
      <c r="D167" s="98">
        <f>+D168</f>
        <v>0</v>
      </c>
      <c r="E167" s="99">
        <f>+E168</f>
        <v>18510867231</v>
      </c>
      <c r="G167"/>
      <c r="H167" s="6"/>
    </row>
    <row r="168" spans="1:8" ht="15">
      <c r="A168" s="91" t="s">
        <v>462</v>
      </c>
      <c r="B168" s="36" t="s">
        <v>144</v>
      </c>
      <c r="C168" s="100">
        <v>18510867231</v>
      </c>
      <c r="D168" s="154"/>
      <c r="E168" s="96">
        <f>+C168+D168</f>
        <v>18510867231</v>
      </c>
      <c r="F168" s="144"/>
      <c r="G168"/>
      <c r="H168" s="6"/>
    </row>
    <row r="169" spans="1:8" s="107" customFormat="1" ht="15">
      <c r="A169" s="91" t="s">
        <v>461</v>
      </c>
      <c r="B169" s="91" t="s">
        <v>471</v>
      </c>
      <c r="C169" s="99">
        <f>+C170</f>
        <v>38313029349</v>
      </c>
      <c r="D169" s="98">
        <f>+D170</f>
        <v>0</v>
      </c>
      <c r="E169" s="99">
        <f>+E170</f>
        <v>38313029349</v>
      </c>
      <c r="G169"/>
      <c r="H169" s="6"/>
    </row>
    <row r="170" spans="1:8" ht="15">
      <c r="A170" s="91" t="s">
        <v>462</v>
      </c>
      <c r="B170" s="36" t="s">
        <v>144</v>
      </c>
      <c r="C170" s="100">
        <v>38313029349</v>
      </c>
      <c r="D170" s="154"/>
      <c r="E170" s="96">
        <f>+C170+D170</f>
        <v>38313029349</v>
      </c>
      <c r="F170" s="144"/>
      <c r="G170"/>
      <c r="H170" s="6"/>
    </row>
    <row r="171" spans="1:8" s="91" customFormat="1" ht="30">
      <c r="A171" s="107" t="s">
        <v>461</v>
      </c>
      <c r="B171" s="105" t="s">
        <v>472</v>
      </c>
      <c r="C171" s="106">
        <f>+C172</f>
        <v>10492000000</v>
      </c>
      <c r="D171" s="104">
        <f>+D172</f>
        <v>0</v>
      </c>
      <c r="E171" s="106">
        <f>+E172</f>
        <v>10492000000</v>
      </c>
      <c r="G171"/>
      <c r="H171" s="6"/>
    </row>
    <row r="172" spans="1:8" ht="15">
      <c r="A172" s="91" t="s">
        <v>462</v>
      </c>
      <c r="B172" s="36" t="s">
        <v>144</v>
      </c>
      <c r="C172" s="100">
        <v>10492000000</v>
      </c>
      <c r="D172" s="154"/>
      <c r="E172" s="96">
        <f>+C172+D172</f>
        <v>10492000000</v>
      </c>
      <c r="F172" s="144"/>
      <c r="G172"/>
      <c r="H172" s="6"/>
    </row>
    <row r="173" spans="1:8" s="107" customFormat="1" ht="15">
      <c r="A173" s="91" t="s">
        <v>461</v>
      </c>
      <c r="B173" s="91" t="s">
        <v>473</v>
      </c>
      <c r="C173" s="99">
        <v>56392877082</v>
      </c>
      <c r="D173" s="98">
        <f>+D174</f>
        <v>0</v>
      </c>
      <c r="E173" s="99">
        <f>+E174</f>
        <v>56392877082</v>
      </c>
      <c r="G173"/>
      <c r="H173" s="6"/>
    </row>
    <row r="174" spans="1:8" ht="15">
      <c r="A174" s="91" t="s">
        <v>462</v>
      </c>
      <c r="B174" s="36" t="s">
        <v>144</v>
      </c>
      <c r="C174" s="100">
        <v>56392877082</v>
      </c>
      <c r="D174" s="154"/>
      <c r="E174" s="96">
        <f>+C174+D174</f>
        <v>56392877082</v>
      </c>
      <c r="F174" s="144"/>
      <c r="G174"/>
      <c r="H174" s="6"/>
    </row>
    <row r="175" spans="1:8" s="107" customFormat="1" ht="45">
      <c r="A175" s="107" t="s">
        <v>461</v>
      </c>
      <c r="B175" s="105" t="s">
        <v>474</v>
      </c>
      <c r="C175" s="106">
        <f>+C176</f>
        <v>8896916139</v>
      </c>
      <c r="D175" s="104">
        <f>+D176</f>
        <v>0</v>
      </c>
      <c r="E175" s="106">
        <f>+E176</f>
        <v>8896916139</v>
      </c>
      <c r="G175"/>
      <c r="H175" s="6"/>
    </row>
    <row r="176" spans="1:8" ht="15">
      <c r="A176" s="91" t="s">
        <v>462</v>
      </c>
      <c r="B176" s="36" t="s">
        <v>144</v>
      </c>
      <c r="C176" s="100">
        <v>8896916139</v>
      </c>
      <c r="D176" s="154"/>
      <c r="E176" s="96">
        <f>+C176+D176</f>
        <v>8896916139</v>
      </c>
      <c r="F176" s="144"/>
      <c r="G176"/>
      <c r="H176" s="6"/>
    </row>
    <row r="177" spans="1:8" s="107" customFormat="1" ht="30">
      <c r="A177" s="107" t="s">
        <v>461</v>
      </c>
      <c r="B177" s="105" t="s">
        <v>475</v>
      </c>
      <c r="C177" s="106">
        <f>+C178</f>
        <v>4401677782</v>
      </c>
      <c r="D177" s="104">
        <f>+D178</f>
        <v>0</v>
      </c>
      <c r="E177" s="106">
        <f>+E178</f>
        <v>4401677782</v>
      </c>
      <c r="G177"/>
      <c r="H177" s="6"/>
    </row>
    <row r="178" spans="1:8" ht="15">
      <c r="A178" s="91" t="s">
        <v>462</v>
      </c>
      <c r="B178" s="36" t="s">
        <v>144</v>
      </c>
      <c r="C178" s="100">
        <v>4401677782</v>
      </c>
      <c r="D178" s="154"/>
      <c r="E178" s="96">
        <f>+C178+D178</f>
        <v>4401677782</v>
      </c>
      <c r="F178" s="144"/>
      <c r="G178"/>
      <c r="H178" s="6"/>
    </row>
    <row r="179" spans="1:8" s="107" customFormat="1" ht="30">
      <c r="A179" s="107" t="s">
        <v>461</v>
      </c>
      <c r="B179" s="105" t="s">
        <v>476</v>
      </c>
      <c r="C179" s="106">
        <f>+C180</f>
        <v>13502590000</v>
      </c>
      <c r="D179" s="104">
        <f>+D180</f>
        <v>0</v>
      </c>
      <c r="E179" s="106">
        <f>+E180</f>
        <v>13502590000</v>
      </c>
      <c r="G179"/>
      <c r="H179" s="6"/>
    </row>
    <row r="180" spans="1:8" ht="15">
      <c r="A180" s="91" t="s">
        <v>462</v>
      </c>
      <c r="B180" s="36" t="s">
        <v>144</v>
      </c>
      <c r="C180" s="100">
        <v>13502590000</v>
      </c>
      <c r="D180" s="154"/>
      <c r="E180" s="96">
        <f>+C180+D180</f>
        <v>13502590000</v>
      </c>
      <c r="F180" s="144"/>
      <c r="G180"/>
      <c r="H180" s="6"/>
    </row>
    <row r="181" spans="1:8" ht="15">
      <c r="A181" s="107" t="s">
        <v>461</v>
      </c>
      <c r="B181" s="105" t="s">
        <v>477</v>
      </c>
      <c r="C181" s="106">
        <f>SUM(C182:C185)</f>
        <v>18973070000</v>
      </c>
      <c r="D181" s="104">
        <f>SUM(D182:D185)</f>
        <v>0</v>
      </c>
      <c r="E181" s="106">
        <f>SUM(E182:E185)</f>
        <v>18973070000</v>
      </c>
      <c r="F181" s="144"/>
      <c r="G181"/>
      <c r="H181" s="6"/>
    </row>
    <row r="182" spans="1:8" ht="15">
      <c r="A182" s="91" t="s">
        <v>462</v>
      </c>
      <c r="B182" s="36" t="s">
        <v>125</v>
      </c>
      <c r="C182" s="100">
        <v>1335175000</v>
      </c>
      <c r="D182" s="154"/>
      <c r="E182" s="96">
        <f>+C182+D182</f>
        <v>1335175000</v>
      </c>
      <c r="F182" s="144"/>
      <c r="G182"/>
      <c r="H182" s="6"/>
    </row>
    <row r="183" spans="1:8" ht="15">
      <c r="A183" s="91" t="s">
        <v>462</v>
      </c>
      <c r="B183" s="36" t="s">
        <v>130</v>
      </c>
      <c r="C183" s="100">
        <v>103000000</v>
      </c>
      <c r="D183" s="154"/>
      <c r="E183" s="96">
        <f>+C183+D183</f>
        <v>103000000</v>
      </c>
      <c r="F183" s="144"/>
      <c r="G183"/>
      <c r="H183" s="6"/>
    </row>
    <row r="184" spans="1:8" s="107" customFormat="1" ht="15">
      <c r="A184" s="91" t="s">
        <v>462</v>
      </c>
      <c r="B184" s="36" t="s">
        <v>135</v>
      </c>
      <c r="C184" s="100">
        <v>15006070000</v>
      </c>
      <c r="D184" s="154"/>
      <c r="E184" s="96">
        <f>+C184+D184</f>
        <v>15006070000</v>
      </c>
      <c r="G184"/>
      <c r="H184" s="6"/>
    </row>
    <row r="185" spans="1:8" ht="15">
      <c r="A185" s="91" t="s">
        <v>462</v>
      </c>
      <c r="B185" s="36" t="s">
        <v>144</v>
      </c>
      <c r="C185" s="100">
        <v>2528825000</v>
      </c>
      <c r="D185" s="154"/>
      <c r="E185" s="96">
        <f>+C185+D185</f>
        <v>2528825000</v>
      </c>
      <c r="F185" s="144"/>
      <c r="G185"/>
      <c r="H185" s="6"/>
    </row>
    <row r="186" spans="1:8" ht="30">
      <c r="A186" s="107" t="s">
        <v>461</v>
      </c>
      <c r="B186" s="105" t="s">
        <v>478</v>
      </c>
      <c r="C186" s="106">
        <f>SUM(C187:C189)</f>
        <v>17686142000</v>
      </c>
      <c r="D186" s="104">
        <f>SUM(D187:D189)</f>
        <v>0</v>
      </c>
      <c r="E186" s="106">
        <f>SUM(E187:E189)</f>
        <v>17686142000</v>
      </c>
      <c r="F186" s="144"/>
      <c r="G186"/>
      <c r="H186" s="6"/>
    </row>
    <row r="187" spans="1:8" ht="15">
      <c r="A187" s="91" t="s">
        <v>462</v>
      </c>
      <c r="B187" s="36" t="s">
        <v>132</v>
      </c>
      <c r="C187" s="100">
        <v>1528961000</v>
      </c>
      <c r="D187" s="95">
        <v>0</v>
      </c>
      <c r="E187" s="96">
        <f>+C187+D187</f>
        <v>1528961000</v>
      </c>
      <c r="F187" s="144"/>
      <c r="G187"/>
      <c r="H187" s="6"/>
    </row>
    <row r="188" spans="1:8" s="107" customFormat="1" ht="15">
      <c r="A188" s="91" t="s">
        <v>462</v>
      </c>
      <c r="B188" s="36" t="s">
        <v>142</v>
      </c>
      <c r="C188" s="100">
        <v>221280000</v>
      </c>
      <c r="D188" s="95">
        <v>0</v>
      </c>
      <c r="E188" s="96">
        <f>+C188+D188</f>
        <v>221280000</v>
      </c>
      <c r="G188"/>
      <c r="H188" s="6"/>
    </row>
    <row r="189" spans="1:8" ht="15">
      <c r="A189" s="91" t="s">
        <v>462</v>
      </c>
      <c r="B189" s="36" t="s">
        <v>144</v>
      </c>
      <c r="C189" s="100">
        <v>15935901000</v>
      </c>
      <c r="D189" s="95">
        <v>0</v>
      </c>
      <c r="E189" s="96">
        <f>+C189+D189</f>
        <v>15935901000</v>
      </c>
      <c r="F189" s="144"/>
      <c r="G189"/>
      <c r="H189" s="6"/>
    </row>
    <row r="190" spans="1:8" ht="30">
      <c r="A190" s="107" t="s">
        <v>461</v>
      </c>
      <c r="B190" s="105" t="s">
        <v>479</v>
      </c>
      <c r="C190" s="106">
        <f>SUM(C191:C195)</f>
        <v>18149000000</v>
      </c>
      <c r="D190" s="99">
        <f>+'Decreto_320 05_08_2022'!D188+Acuerdo_390_30_08_2022!D188+Acuerdo_388_12_08_2022!D188+Resol_1692_25_08_2022!D188+CONSOLIDADO!AE186</f>
        <v>0</v>
      </c>
      <c r="E190" s="106">
        <f>SUM(E191:E195)</f>
        <v>18149000000</v>
      </c>
      <c r="F190" s="144"/>
      <c r="G190"/>
      <c r="H190" s="6"/>
    </row>
    <row r="191" spans="1:8" ht="15">
      <c r="A191" s="91" t="s">
        <v>462</v>
      </c>
      <c r="B191" s="36" t="s">
        <v>133</v>
      </c>
      <c r="C191" s="100">
        <v>5653264</v>
      </c>
      <c r="D191" s="99">
        <f>+'Decreto_320 05_08_2022'!D189+Acuerdo_390_30_08_2022!D189+Acuerdo_388_12_08_2022!D189+Resol_1692_25_08_2022!D189+CONSOLIDADO!AE187</f>
        <v>0</v>
      </c>
      <c r="E191" s="96">
        <f>+C191+D191</f>
        <v>5653264</v>
      </c>
      <c r="F191" s="144"/>
      <c r="G191"/>
      <c r="H191" s="6"/>
    </row>
    <row r="192" spans="1:8" ht="15">
      <c r="A192" s="91" t="s">
        <v>462</v>
      </c>
      <c r="B192" s="36" t="s">
        <v>138</v>
      </c>
      <c r="C192" s="100">
        <v>30000000</v>
      </c>
      <c r="D192" s="99">
        <f>+'Decreto_320 05_08_2022'!D190+Acuerdo_390_30_08_2022!D190+Acuerdo_388_12_08_2022!D190+Resol_1692_25_08_2022!D190+CONSOLIDADO!AE188</f>
        <v>0</v>
      </c>
      <c r="E192" s="96">
        <f>+C192+D192</f>
        <v>30000000</v>
      </c>
      <c r="F192" s="144"/>
      <c r="G192"/>
      <c r="H192" s="6"/>
    </row>
    <row r="193" spans="1:8" ht="15">
      <c r="A193" s="91" t="s">
        <v>462</v>
      </c>
      <c r="B193" s="36" t="s">
        <v>141</v>
      </c>
      <c r="C193" s="100">
        <v>598110000</v>
      </c>
      <c r="D193" s="99">
        <f>+'Decreto_320 05_08_2022'!D191+Acuerdo_390_30_08_2022!D191+Acuerdo_388_12_08_2022!D191+Resol_1692_25_08_2022!D191+CONSOLIDADO!AE189</f>
        <v>0</v>
      </c>
      <c r="E193" s="96">
        <f>+C193+D193</f>
        <v>598110000</v>
      </c>
      <c r="F193" s="144"/>
      <c r="G193"/>
      <c r="H193" s="6"/>
    </row>
    <row r="194" spans="1:8" s="107" customFormat="1" ht="15">
      <c r="A194" s="91" t="s">
        <v>462</v>
      </c>
      <c r="B194" s="36" t="s">
        <v>143</v>
      </c>
      <c r="C194" s="100">
        <v>1562800000</v>
      </c>
      <c r="D194" s="99">
        <f>+'Decreto_320 05_08_2022'!D192+Acuerdo_390_30_08_2022!D192+Acuerdo_388_12_08_2022!D192+Resol_1692_25_08_2022!D192+CONSOLIDADO!AE190</f>
        <v>0</v>
      </c>
      <c r="E194" s="96">
        <f>+C194+D194</f>
        <v>1562800000</v>
      </c>
      <c r="G194"/>
      <c r="H194" s="6"/>
    </row>
    <row r="195" spans="1:8" ht="15">
      <c r="A195" s="91" t="s">
        <v>462</v>
      </c>
      <c r="B195" s="36" t="s">
        <v>144</v>
      </c>
      <c r="C195" s="100">
        <v>15952436736</v>
      </c>
      <c r="D195" s="99">
        <f>+'Decreto_320 05_08_2022'!D193+Acuerdo_390_30_08_2022!D193+Acuerdo_388_12_08_2022!D193+Resol_1692_25_08_2022!D193+CONSOLIDADO!AE191</f>
        <v>0</v>
      </c>
      <c r="E195" s="96">
        <f>+C195+D195</f>
        <v>15952436736</v>
      </c>
      <c r="F195" s="144"/>
      <c r="G195"/>
      <c r="H195" s="6"/>
    </row>
    <row r="196" spans="1:8" ht="30">
      <c r="A196" s="107" t="s">
        <v>461</v>
      </c>
      <c r="B196" s="105" t="s">
        <v>480</v>
      </c>
      <c r="C196" s="106">
        <f>SUM(C197:C199)</f>
        <v>5263460000</v>
      </c>
      <c r="D196" s="99">
        <f>+'Decreto_320 05_08_2022'!D194+Acuerdo_390_30_08_2022!D194+Acuerdo_388_12_08_2022!D194+Resol_1692_25_08_2022!D194+CONSOLIDADO!AE192</f>
        <v>0</v>
      </c>
      <c r="E196" s="106">
        <f>SUM(E197:E199)</f>
        <v>5263460000</v>
      </c>
      <c r="F196" s="144"/>
      <c r="G196"/>
      <c r="H196" s="6"/>
    </row>
    <row r="197" spans="1:8" ht="15">
      <c r="A197" s="91" t="s">
        <v>462</v>
      </c>
      <c r="B197" s="36" t="s">
        <v>140</v>
      </c>
      <c r="C197" s="100">
        <v>510743000</v>
      </c>
      <c r="D197" s="99">
        <f>+'Decreto_320 05_08_2022'!D195+Acuerdo_390_30_08_2022!D195+Acuerdo_388_12_08_2022!D195+Resol_1692_25_08_2022!D195+CONSOLIDADO!AE193</f>
        <v>0</v>
      </c>
      <c r="E197" s="96">
        <f>+C197+D197</f>
        <v>510743000</v>
      </c>
      <c r="F197" s="144"/>
      <c r="G197"/>
      <c r="H197" s="6"/>
    </row>
    <row r="198" spans="1:8" ht="15">
      <c r="A198" s="91" t="s">
        <v>462</v>
      </c>
      <c r="B198" s="36" t="s">
        <v>141</v>
      </c>
      <c r="C198" s="100">
        <v>543822000</v>
      </c>
      <c r="D198" s="99">
        <f>+'Decreto_320 05_08_2022'!D196+Acuerdo_390_30_08_2022!D196+Acuerdo_388_12_08_2022!D196+Resol_1692_25_08_2022!D196+CONSOLIDADO!AE194</f>
        <v>0</v>
      </c>
      <c r="E198" s="96">
        <f>+C198+D198</f>
        <v>543822000</v>
      </c>
      <c r="G198"/>
      <c r="H198" s="6"/>
    </row>
    <row r="199" spans="1:8" ht="15">
      <c r="A199" s="91" t="s">
        <v>462</v>
      </c>
      <c r="B199" s="36" t="s">
        <v>144</v>
      </c>
      <c r="C199" s="100">
        <v>4208895000</v>
      </c>
      <c r="D199" s="99">
        <f>+'Decreto_320 05_08_2022'!D197+Acuerdo_390_30_08_2022!D197+Acuerdo_388_12_08_2022!D197+Resol_1692_25_08_2022!D197</f>
        <v>0</v>
      </c>
      <c r="E199" s="96">
        <f>+C199+D199</f>
        <v>4208895000</v>
      </c>
      <c r="G199"/>
      <c r="H199" s="6"/>
    </row>
    <row r="200" spans="1:8" ht="15">
      <c r="A200" s="91"/>
      <c r="D200" s="99"/>
      <c r="E200" s="96"/>
      <c r="G200"/>
      <c r="H200" s="6"/>
    </row>
    <row r="201" spans="2:5" ht="15">
      <c r="B201" s="147"/>
      <c r="C201" s="147"/>
      <c r="D201" s="147"/>
      <c r="E201" s="147"/>
    </row>
  </sheetData>
  <sheetProtection/>
  <mergeCells count="3">
    <mergeCell ref="B1:E1"/>
    <mergeCell ref="B2:E2"/>
    <mergeCell ref="B3:E3"/>
  </mergeCells>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F201"/>
  <sheetViews>
    <sheetView showGridLines="0" zoomScalePageLayoutView="0" workbookViewId="0" topLeftCell="A4">
      <selection activeCell="C28" sqref="C28"/>
    </sheetView>
  </sheetViews>
  <sheetFormatPr defaultColWidth="11.421875" defaultRowHeight="15"/>
  <cols>
    <col min="1" max="1" width="4.28125" style="102" bestFit="1" customWidth="1"/>
    <col min="2" max="2" width="71.140625" style="36" bestFit="1" customWidth="1"/>
    <col min="3" max="3" width="20.421875" style="100" bestFit="1" customWidth="1"/>
    <col min="4" max="4" width="16.8515625" style="101" customWidth="1"/>
    <col min="5" max="5" width="20.421875" style="101" bestFit="1" customWidth="1"/>
    <col min="6" max="16384" width="11.421875" style="36" customWidth="1"/>
  </cols>
  <sheetData>
    <row r="1" spans="2:5" s="91" customFormat="1" ht="30" customHeight="1">
      <c r="B1" s="183" t="s">
        <v>7</v>
      </c>
      <c r="C1" s="183"/>
      <c r="D1" s="183"/>
      <c r="E1" s="183"/>
    </row>
    <row r="2" spans="2:5" s="91" customFormat="1" ht="26.25">
      <c r="B2" s="184" t="s">
        <v>6</v>
      </c>
      <c r="C2" s="184"/>
      <c r="D2" s="184"/>
      <c r="E2" s="184"/>
    </row>
    <row r="3" spans="2:5" s="91" customFormat="1" ht="26.25">
      <c r="B3" s="185" t="s">
        <v>614</v>
      </c>
      <c r="C3" s="185"/>
      <c r="D3" s="185"/>
      <c r="E3" s="185"/>
    </row>
    <row r="4" spans="2:5" ht="30" customHeight="1">
      <c r="B4" s="3" t="s">
        <v>0</v>
      </c>
      <c r="C4" s="17" t="s">
        <v>1</v>
      </c>
      <c r="D4" s="4" t="s">
        <v>2</v>
      </c>
      <c r="E4" s="4" t="s">
        <v>3</v>
      </c>
    </row>
    <row r="5" spans="2:5" ht="15">
      <c r="B5" s="92" t="s">
        <v>4</v>
      </c>
      <c r="C5" s="93">
        <f>+C6</f>
        <v>3366113315000</v>
      </c>
      <c r="D5" s="93">
        <f>+D6</f>
        <v>0</v>
      </c>
      <c r="E5" s="93">
        <f>+E6</f>
        <v>3366113315000</v>
      </c>
    </row>
    <row r="6" spans="2:5" ht="15">
      <c r="B6" s="92" t="s">
        <v>5</v>
      </c>
      <c r="C6" s="93">
        <f>+C7+C124</f>
        <v>3366113315000</v>
      </c>
      <c r="D6" s="93">
        <f>+D7+D124</f>
        <v>0</v>
      </c>
      <c r="E6" s="93">
        <f>+E7+E124</f>
        <v>3366113315000</v>
      </c>
    </row>
    <row r="7" spans="2:5" s="91" customFormat="1" ht="15">
      <c r="B7" s="92" t="s">
        <v>10</v>
      </c>
      <c r="C7" s="93">
        <f>SUM(C8:C123)</f>
        <v>23016670000</v>
      </c>
      <c r="D7" s="93">
        <f>SUM(D8:D123)</f>
        <v>0</v>
      </c>
      <c r="E7" s="93">
        <f>SUM(E8:E123)</f>
        <v>23016670000</v>
      </c>
    </row>
    <row r="8" spans="2:5" ht="15">
      <c r="B8" s="94" t="s">
        <v>11</v>
      </c>
      <c r="C8" s="95">
        <v>2617517000</v>
      </c>
      <c r="D8" s="15"/>
      <c r="E8" s="96">
        <f>+C8+D8</f>
        <v>2617517000</v>
      </c>
    </row>
    <row r="9" spans="2:5" ht="15">
      <c r="B9" s="94" t="s">
        <v>12</v>
      </c>
      <c r="C9" s="95">
        <v>1485000000</v>
      </c>
      <c r="D9" s="15"/>
      <c r="E9" s="96">
        <f aca="true" t="shared" si="0" ref="E9:E75">+C9+D9</f>
        <v>1485000000</v>
      </c>
    </row>
    <row r="10" spans="2:5" ht="15">
      <c r="B10" s="94" t="s">
        <v>13</v>
      </c>
      <c r="C10" s="95">
        <v>1266000</v>
      </c>
      <c r="D10" s="15"/>
      <c r="E10" s="96">
        <f t="shared" si="0"/>
        <v>1266000</v>
      </c>
    </row>
    <row r="11" spans="2:5" ht="15">
      <c r="B11" s="94" t="s">
        <v>14</v>
      </c>
      <c r="C11" s="95">
        <v>10055000</v>
      </c>
      <c r="D11" s="15">
        <v>0</v>
      </c>
      <c r="E11" s="96">
        <f t="shared" si="0"/>
        <v>10055000</v>
      </c>
    </row>
    <row r="12" spans="2:5" ht="15">
      <c r="B12" s="94" t="s">
        <v>15</v>
      </c>
      <c r="C12" s="95">
        <v>26877900</v>
      </c>
      <c r="D12" s="15">
        <v>0</v>
      </c>
      <c r="E12" s="96">
        <f t="shared" si="0"/>
        <v>26877900</v>
      </c>
    </row>
    <row r="13" spans="2:5" ht="15">
      <c r="B13" s="94" t="s">
        <v>16</v>
      </c>
      <c r="C13" s="95">
        <v>1000000</v>
      </c>
      <c r="D13" s="15">
        <v>0</v>
      </c>
      <c r="E13" s="96">
        <f t="shared" si="0"/>
        <v>1000000</v>
      </c>
    </row>
    <row r="14" spans="2:5" ht="15">
      <c r="B14" s="94" t="s">
        <v>17</v>
      </c>
      <c r="C14" s="95">
        <v>93503600</v>
      </c>
      <c r="D14" s="15">
        <v>0</v>
      </c>
      <c r="E14" s="96">
        <f t="shared" si="0"/>
        <v>93503600</v>
      </c>
    </row>
    <row r="15" spans="2:5" ht="15">
      <c r="B15" s="94" t="s">
        <v>18</v>
      </c>
      <c r="C15" s="95">
        <v>44026000</v>
      </c>
      <c r="D15" s="15"/>
      <c r="E15" s="96">
        <f t="shared" si="0"/>
        <v>44026000</v>
      </c>
    </row>
    <row r="16" spans="2:5" ht="15">
      <c r="B16" s="94" t="s">
        <v>19</v>
      </c>
      <c r="C16" s="95">
        <v>103500</v>
      </c>
      <c r="D16" s="15">
        <v>0</v>
      </c>
      <c r="E16" s="96">
        <f t="shared" si="0"/>
        <v>103500</v>
      </c>
    </row>
    <row r="17" spans="2:5" ht="15">
      <c r="B17" s="94" t="s">
        <v>20</v>
      </c>
      <c r="C17" s="95">
        <v>114000</v>
      </c>
      <c r="D17" s="15"/>
      <c r="E17" s="96">
        <f t="shared" si="0"/>
        <v>114000</v>
      </c>
    </row>
    <row r="18" spans="2:5" ht="15">
      <c r="B18" s="94" t="s">
        <v>21</v>
      </c>
      <c r="C18" s="95">
        <v>479000</v>
      </c>
      <c r="D18" s="15"/>
      <c r="E18" s="96">
        <f t="shared" si="0"/>
        <v>479000</v>
      </c>
    </row>
    <row r="19" spans="2:5" ht="15">
      <c r="B19" s="94" t="s">
        <v>22</v>
      </c>
      <c r="C19" s="95">
        <v>81000</v>
      </c>
      <c r="D19" s="15"/>
      <c r="E19" s="96">
        <f t="shared" si="0"/>
        <v>81000</v>
      </c>
    </row>
    <row r="20" spans="2:5" ht="15">
      <c r="B20" s="94" t="s">
        <v>23</v>
      </c>
      <c r="C20" s="95">
        <v>785000</v>
      </c>
      <c r="D20" s="15"/>
      <c r="E20" s="96">
        <f t="shared" si="0"/>
        <v>785000</v>
      </c>
    </row>
    <row r="21" spans="2:5" ht="15">
      <c r="B21" s="94" t="s">
        <v>24</v>
      </c>
      <c r="C21" s="95">
        <v>396000</v>
      </c>
      <c r="D21" s="15"/>
      <c r="E21" s="96">
        <f t="shared" si="0"/>
        <v>396000</v>
      </c>
    </row>
    <row r="22" spans="2:5" ht="15">
      <c r="B22" s="94" t="s">
        <v>25</v>
      </c>
      <c r="C22" s="95">
        <v>1627000</v>
      </c>
      <c r="D22" s="15"/>
      <c r="E22" s="96">
        <f t="shared" si="0"/>
        <v>1627000</v>
      </c>
    </row>
    <row r="23" spans="2:5" ht="15">
      <c r="B23" s="94" t="s">
        <v>26</v>
      </c>
      <c r="C23" s="95">
        <v>864000</v>
      </c>
      <c r="D23" s="15"/>
      <c r="E23" s="96">
        <f t="shared" si="0"/>
        <v>864000</v>
      </c>
    </row>
    <row r="24" spans="2:5" ht="15">
      <c r="B24" s="94" t="s">
        <v>27</v>
      </c>
      <c r="C24" s="95">
        <v>630000</v>
      </c>
      <c r="D24" s="15"/>
      <c r="E24" s="96">
        <f t="shared" si="0"/>
        <v>630000</v>
      </c>
    </row>
    <row r="25" spans="2:5" ht="15">
      <c r="B25" s="94" t="s">
        <v>28</v>
      </c>
      <c r="C25" s="95">
        <v>247000</v>
      </c>
      <c r="D25" s="15"/>
      <c r="E25" s="96">
        <f t="shared" si="0"/>
        <v>247000</v>
      </c>
    </row>
    <row r="26" spans="2:5" ht="15">
      <c r="B26" s="97" t="s">
        <v>162</v>
      </c>
      <c r="C26" s="95">
        <v>5000000</v>
      </c>
      <c r="D26" s="15"/>
      <c r="E26" s="96">
        <f t="shared" si="0"/>
        <v>5000000</v>
      </c>
    </row>
    <row r="27" spans="2:5" ht="15">
      <c r="B27" s="94" t="s">
        <v>29</v>
      </c>
      <c r="C27" s="95">
        <v>8184000</v>
      </c>
      <c r="D27" s="15"/>
      <c r="E27" s="96">
        <f t="shared" si="0"/>
        <v>8184000</v>
      </c>
    </row>
    <row r="28" spans="2:5" ht="15">
      <c r="B28" s="94" t="s">
        <v>30</v>
      </c>
      <c r="C28" s="95">
        <v>4224000</v>
      </c>
      <c r="D28" s="15"/>
      <c r="E28" s="96">
        <f t="shared" si="0"/>
        <v>4224000</v>
      </c>
    </row>
    <row r="29" spans="2:5" ht="15">
      <c r="B29" s="94" t="s">
        <v>31</v>
      </c>
      <c r="C29" s="95">
        <v>10230000</v>
      </c>
      <c r="D29" s="15"/>
      <c r="E29" s="96">
        <f t="shared" si="0"/>
        <v>10230000</v>
      </c>
    </row>
    <row r="30" spans="2:5" ht="15">
      <c r="B30" s="97" t="s">
        <v>155</v>
      </c>
      <c r="C30" s="95">
        <v>45780000</v>
      </c>
      <c r="D30" s="15"/>
      <c r="E30" s="96">
        <f t="shared" si="0"/>
        <v>45780000</v>
      </c>
    </row>
    <row r="31" spans="2:5" ht="15">
      <c r="B31" s="97" t="s">
        <v>156</v>
      </c>
      <c r="C31" s="95">
        <v>47040000</v>
      </c>
      <c r="D31" s="15"/>
      <c r="E31" s="96">
        <f t="shared" si="0"/>
        <v>47040000</v>
      </c>
    </row>
    <row r="32" spans="2:5" ht="15">
      <c r="B32" s="94" t="s">
        <v>34</v>
      </c>
      <c r="C32" s="95">
        <v>4058000</v>
      </c>
      <c r="D32" s="15"/>
      <c r="E32" s="96">
        <f t="shared" si="0"/>
        <v>4058000</v>
      </c>
    </row>
    <row r="33" spans="2:5" ht="15">
      <c r="B33" s="94" t="s">
        <v>35</v>
      </c>
      <c r="C33" s="95">
        <v>13764000</v>
      </c>
      <c r="D33" s="15"/>
      <c r="E33" s="96">
        <f t="shared" si="0"/>
        <v>13764000</v>
      </c>
    </row>
    <row r="34" spans="2:5" ht="15">
      <c r="B34" s="94" t="s">
        <v>36</v>
      </c>
      <c r="C34" s="95">
        <v>8960000</v>
      </c>
      <c r="D34" s="15"/>
      <c r="E34" s="96">
        <f t="shared" si="0"/>
        <v>8960000</v>
      </c>
    </row>
    <row r="35" spans="2:5" ht="15">
      <c r="B35" s="94" t="s">
        <v>37</v>
      </c>
      <c r="C35" s="95">
        <v>577236</v>
      </c>
      <c r="D35" s="15">
        <v>0</v>
      </c>
      <c r="E35" s="96">
        <f t="shared" si="0"/>
        <v>577236</v>
      </c>
    </row>
    <row r="36" spans="2:5" ht="15">
      <c r="B36" s="94" t="s">
        <v>38</v>
      </c>
      <c r="C36" s="95">
        <v>83482030</v>
      </c>
      <c r="D36" s="15">
        <v>0</v>
      </c>
      <c r="E36" s="96">
        <f t="shared" si="0"/>
        <v>83482030</v>
      </c>
    </row>
    <row r="37" spans="2:5" ht="15">
      <c r="B37" s="94" t="s">
        <v>39</v>
      </c>
      <c r="C37" s="95">
        <v>27643896</v>
      </c>
      <c r="D37" s="15">
        <v>0</v>
      </c>
      <c r="E37" s="96">
        <f t="shared" si="0"/>
        <v>27643896</v>
      </c>
    </row>
    <row r="38" spans="2:5" ht="15">
      <c r="B38" s="94" t="s">
        <v>40</v>
      </c>
      <c r="C38" s="95">
        <v>5639000</v>
      </c>
      <c r="D38" s="15">
        <v>0</v>
      </c>
      <c r="E38" s="96">
        <f t="shared" si="0"/>
        <v>5639000</v>
      </c>
    </row>
    <row r="39" spans="2:5" ht="15">
      <c r="B39" s="94" t="s">
        <v>41</v>
      </c>
      <c r="C39" s="95">
        <v>1933750</v>
      </c>
      <c r="D39" s="15">
        <v>0</v>
      </c>
      <c r="E39" s="96">
        <f t="shared" si="0"/>
        <v>1933750</v>
      </c>
    </row>
    <row r="40" spans="2:5" ht="15">
      <c r="B40" s="94" t="s">
        <v>42</v>
      </c>
      <c r="C40" s="95">
        <v>0</v>
      </c>
      <c r="D40" s="15">
        <v>0</v>
      </c>
      <c r="E40" s="96">
        <f t="shared" si="0"/>
        <v>0</v>
      </c>
    </row>
    <row r="41" spans="2:5" ht="15">
      <c r="B41" s="94" t="s">
        <v>43</v>
      </c>
      <c r="C41" s="95">
        <v>6533150</v>
      </c>
      <c r="D41" s="15">
        <v>0</v>
      </c>
      <c r="E41" s="96">
        <f t="shared" si="0"/>
        <v>6533150</v>
      </c>
    </row>
    <row r="42" spans="2:5" ht="15">
      <c r="B42" s="94" t="s">
        <v>44</v>
      </c>
      <c r="C42" s="95">
        <v>3776085</v>
      </c>
      <c r="D42" s="15">
        <v>0</v>
      </c>
      <c r="E42" s="96">
        <f t="shared" si="0"/>
        <v>3776085</v>
      </c>
    </row>
    <row r="43" spans="2:5" ht="15">
      <c r="B43" s="94" t="s">
        <v>45</v>
      </c>
      <c r="C43" s="95">
        <v>2989984</v>
      </c>
      <c r="D43" s="15">
        <v>0</v>
      </c>
      <c r="E43" s="96">
        <f t="shared" si="0"/>
        <v>2989984</v>
      </c>
    </row>
    <row r="44" spans="2:5" ht="15">
      <c r="B44" s="94" t="s">
        <v>46</v>
      </c>
      <c r="C44" s="95">
        <v>4686395</v>
      </c>
      <c r="D44" s="15">
        <v>0</v>
      </c>
      <c r="E44" s="96">
        <f t="shared" si="0"/>
        <v>4686395</v>
      </c>
    </row>
    <row r="45" spans="2:5" ht="15">
      <c r="B45" s="94" t="s">
        <v>47</v>
      </c>
      <c r="C45" s="95">
        <v>5819474</v>
      </c>
      <c r="D45" s="15">
        <v>0</v>
      </c>
      <c r="E45" s="96">
        <f t="shared" si="0"/>
        <v>5819474</v>
      </c>
    </row>
    <row r="46" spans="2:5" ht="15">
      <c r="B46" s="94" t="s">
        <v>48</v>
      </c>
      <c r="C46" s="95">
        <v>2875000</v>
      </c>
      <c r="D46" s="15"/>
      <c r="E46" s="96">
        <f t="shared" si="0"/>
        <v>2875000</v>
      </c>
    </row>
    <row r="47" spans="2:5" ht="15">
      <c r="B47" s="94" t="s">
        <v>49</v>
      </c>
      <c r="C47" s="95">
        <v>0</v>
      </c>
      <c r="D47" s="15">
        <v>0</v>
      </c>
      <c r="E47" s="96">
        <f t="shared" si="0"/>
        <v>0</v>
      </c>
    </row>
    <row r="48" spans="2:5" ht="15">
      <c r="B48" s="94" t="s">
        <v>50</v>
      </c>
      <c r="C48" s="95">
        <v>120804052</v>
      </c>
      <c r="D48" s="15">
        <v>0</v>
      </c>
      <c r="E48" s="96">
        <f t="shared" si="0"/>
        <v>120804052</v>
      </c>
    </row>
    <row r="49" spans="2:5" ht="15">
      <c r="B49" s="94" t="s">
        <v>51</v>
      </c>
      <c r="C49" s="95">
        <v>15630000</v>
      </c>
      <c r="D49" s="15"/>
      <c r="E49" s="96">
        <f t="shared" si="0"/>
        <v>15630000</v>
      </c>
    </row>
    <row r="50" spans="2:5" ht="15">
      <c r="B50" s="94" t="s">
        <v>52</v>
      </c>
      <c r="C50" s="95">
        <v>38000</v>
      </c>
      <c r="D50" s="15"/>
      <c r="E50" s="96">
        <f t="shared" si="0"/>
        <v>38000</v>
      </c>
    </row>
    <row r="51" spans="2:5" ht="15">
      <c r="B51" s="94" t="s">
        <v>53</v>
      </c>
      <c r="C51" s="95">
        <v>6417200</v>
      </c>
      <c r="D51" s="15">
        <v>0</v>
      </c>
      <c r="E51" s="96">
        <f t="shared" si="0"/>
        <v>6417200</v>
      </c>
    </row>
    <row r="52" spans="2:5" ht="15">
      <c r="B52" s="94" t="s">
        <v>54</v>
      </c>
      <c r="C52" s="95">
        <v>420900</v>
      </c>
      <c r="D52" s="15">
        <v>0</v>
      </c>
      <c r="E52" s="96">
        <f t="shared" si="0"/>
        <v>420900</v>
      </c>
    </row>
    <row r="53" spans="2:5" ht="15">
      <c r="B53" s="94" t="s">
        <v>55</v>
      </c>
      <c r="C53" s="95">
        <v>180250</v>
      </c>
      <c r="D53" s="15">
        <v>0</v>
      </c>
      <c r="E53" s="96">
        <f t="shared" si="0"/>
        <v>180250</v>
      </c>
    </row>
    <row r="54" spans="2:5" ht="15">
      <c r="B54" s="94" t="s">
        <v>56</v>
      </c>
      <c r="C54" s="95">
        <v>1019000</v>
      </c>
      <c r="D54" s="15"/>
      <c r="E54" s="96">
        <f t="shared" si="0"/>
        <v>1019000</v>
      </c>
    </row>
    <row r="55" spans="2:5" ht="15">
      <c r="B55" s="94" t="s">
        <v>57</v>
      </c>
      <c r="C55" s="95">
        <v>2066000</v>
      </c>
      <c r="D55" s="15"/>
      <c r="E55" s="96">
        <f t="shared" si="0"/>
        <v>2066000</v>
      </c>
    </row>
    <row r="56" spans="2:5" ht="15">
      <c r="B56" s="94" t="s">
        <v>58</v>
      </c>
      <c r="C56" s="95">
        <v>15484000</v>
      </c>
      <c r="D56" s="15">
        <v>0</v>
      </c>
      <c r="E56" s="96">
        <f t="shared" si="0"/>
        <v>15484000</v>
      </c>
    </row>
    <row r="57" spans="2:5" ht="15">
      <c r="B57" s="94" t="s">
        <v>59</v>
      </c>
      <c r="C57" s="95">
        <v>446500</v>
      </c>
      <c r="D57" s="15">
        <v>0</v>
      </c>
      <c r="E57" s="96">
        <f t="shared" si="0"/>
        <v>446500</v>
      </c>
    </row>
    <row r="58" spans="2:5" ht="15">
      <c r="B58" s="94" t="s">
        <v>60</v>
      </c>
      <c r="C58" s="95">
        <v>330208000</v>
      </c>
      <c r="D58" s="15"/>
      <c r="E58" s="96">
        <f t="shared" si="0"/>
        <v>330208000</v>
      </c>
    </row>
    <row r="59" spans="2:5" ht="15">
      <c r="B59" s="97" t="s">
        <v>161</v>
      </c>
      <c r="C59" s="95">
        <v>45000000</v>
      </c>
      <c r="D59" s="15"/>
      <c r="E59" s="96">
        <f t="shared" si="0"/>
        <v>45000000</v>
      </c>
    </row>
    <row r="60" spans="2:5" ht="15">
      <c r="B60" s="94" t="s">
        <v>61</v>
      </c>
      <c r="C60" s="95">
        <v>3379600</v>
      </c>
      <c r="D60" s="15">
        <v>0</v>
      </c>
      <c r="E60" s="96">
        <f t="shared" si="0"/>
        <v>3379600</v>
      </c>
    </row>
    <row r="61" spans="2:5" ht="15">
      <c r="B61" s="94" t="s">
        <v>62</v>
      </c>
      <c r="C61" s="95">
        <v>4284800</v>
      </c>
      <c r="D61" s="15">
        <v>0</v>
      </c>
      <c r="E61" s="96">
        <f t="shared" si="0"/>
        <v>4284800</v>
      </c>
    </row>
    <row r="62" spans="2:5" ht="15">
      <c r="B62" s="94" t="s">
        <v>63</v>
      </c>
      <c r="C62" s="95">
        <v>18348200</v>
      </c>
      <c r="D62" s="15">
        <v>0</v>
      </c>
      <c r="E62" s="96">
        <f t="shared" si="0"/>
        <v>18348200</v>
      </c>
    </row>
    <row r="63" spans="2:5" ht="15">
      <c r="B63" s="97" t="s">
        <v>160</v>
      </c>
      <c r="C63" s="95">
        <v>265700000</v>
      </c>
      <c r="D63" s="15"/>
      <c r="E63" s="96">
        <f t="shared" si="0"/>
        <v>265700000</v>
      </c>
    </row>
    <row r="64" spans="2:5" ht="15">
      <c r="B64" s="94" t="s">
        <v>64</v>
      </c>
      <c r="C64" s="95">
        <v>4843948</v>
      </c>
      <c r="D64" s="15">
        <v>0</v>
      </c>
      <c r="E64" s="96">
        <f t="shared" si="0"/>
        <v>4843948</v>
      </c>
    </row>
    <row r="65" spans="2:5" ht="15">
      <c r="B65" s="94" t="s">
        <v>65</v>
      </c>
      <c r="C65" s="95">
        <v>243991000</v>
      </c>
      <c r="D65" s="15">
        <v>0</v>
      </c>
      <c r="E65" s="96">
        <f t="shared" si="0"/>
        <v>243991000</v>
      </c>
    </row>
    <row r="66" spans="2:5" ht="15">
      <c r="B66" s="94" t="s">
        <v>66</v>
      </c>
      <c r="C66" s="95">
        <v>5000800</v>
      </c>
      <c r="D66" s="15">
        <v>0</v>
      </c>
      <c r="E66" s="96">
        <f t="shared" si="0"/>
        <v>5000800</v>
      </c>
    </row>
    <row r="67" spans="2:5" ht="15">
      <c r="B67" s="94" t="s">
        <v>67</v>
      </c>
      <c r="C67" s="95">
        <v>1046000</v>
      </c>
      <c r="D67" s="15">
        <v>0</v>
      </c>
      <c r="E67" s="96">
        <f t="shared" si="0"/>
        <v>1046000</v>
      </c>
    </row>
    <row r="68" spans="2:5" ht="15">
      <c r="B68" s="94" t="s">
        <v>68</v>
      </c>
      <c r="C68" s="95">
        <v>71500</v>
      </c>
      <c r="D68" s="15">
        <v>0</v>
      </c>
      <c r="E68" s="96">
        <f t="shared" si="0"/>
        <v>71500</v>
      </c>
    </row>
    <row r="69" spans="2:5" ht="15">
      <c r="B69" s="94" t="s">
        <v>69</v>
      </c>
      <c r="C69" s="95">
        <v>245200</v>
      </c>
      <c r="D69" s="15">
        <v>0</v>
      </c>
      <c r="E69" s="96">
        <f t="shared" si="0"/>
        <v>245200</v>
      </c>
    </row>
    <row r="70" spans="2:5" ht="15">
      <c r="B70" s="94" t="s">
        <v>70</v>
      </c>
      <c r="C70" s="95">
        <v>9836050</v>
      </c>
      <c r="D70" s="15">
        <v>0</v>
      </c>
      <c r="E70" s="96">
        <f t="shared" si="0"/>
        <v>9836050</v>
      </c>
    </row>
    <row r="71" spans="2:5" ht="15">
      <c r="B71" s="94" t="s">
        <v>71</v>
      </c>
      <c r="C71" s="95">
        <v>1368000</v>
      </c>
      <c r="D71" s="15"/>
      <c r="E71" s="96">
        <f t="shared" si="0"/>
        <v>1368000</v>
      </c>
    </row>
    <row r="72" spans="2:5" ht="15">
      <c r="B72" s="94" t="s">
        <v>72</v>
      </c>
      <c r="C72" s="95">
        <v>702600</v>
      </c>
      <c r="D72" s="15">
        <v>0</v>
      </c>
      <c r="E72" s="96">
        <f t="shared" si="0"/>
        <v>702600</v>
      </c>
    </row>
    <row r="73" spans="2:5" ht="15">
      <c r="B73" s="94" t="s">
        <v>73</v>
      </c>
      <c r="C73" s="95">
        <v>45800</v>
      </c>
      <c r="D73" s="15">
        <v>0</v>
      </c>
      <c r="E73" s="96">
        <f t="shared" si="0"/>
        <v>45800</v>
      </c>
    </row>
    <row r="74" spans="2:5" ht="15">
      <c r="B74" s="94" t="s">
        <v>74</v>
      </c>
      <c r="C74" s="95">
        <v>1715000</v>
      </c>
      <c r="D74" s="15">
        <v>0</v>
      </c>
      <c r="E74" s="96">
        <f t="shared" si="0"/>
        <v>1715000</v>
      </c>
    </row>
    <row r="75" spans="2:5" ht="15">
      <c r="B75" s="94" t="s">
        <v>75</v>
      </c>
      <c r="C75" s="95">
        <v>1629700</v>
      </c>
      <c r="D75" s="15">
        <v>0</v>
      </c>
      <c r="E75" s="96">
        <f t="shared" si="0"/>
        <v>1629700</v>
      </c>
    </row>
    <row r="76" spans="2:5" ht="15">
      <c r="B76" s="94" t="s">
        <v>76</v>
      </c>
      <c r="C76" s="95">
        <v>400000</v>
      </c>
      <c r="D76" s="15">
        <v>0</v>
      </c>
      <c r="E76" s="96">
        <f aca="true" t="shared" si="1" ref="E76:E123">+C76+D76</f>
        <v>400000</v>
      </c>
    </row>
    <row r="77" spans="2:5" ht="15">
      <c r="B77" s="94" t="s">
        <v>77</v>
      </c>
      <c r="C77" s="95">
        <v>0</v>
      </c>
      <c r="D77" s="15">
        <v>0</v>
      </c>
      <c r="E77" s="96">
        <f t="shared" si="1"/>
        <v>0</v>
      </c>
    </row>
    <row r="78" spans="2:5" ht="15">
      <c r="B78" s="94" t="s">
        <v>78</v>
      </c>
      <c r="C78" s="95">
        <v>15000</v>
      </c>
      <c r="D78" s="15">
        <v>0</v>
      </c>
      <c r="E78" s="96">
        <f t="shared" si="1"/>
        <v>15000</v>
      </c>
    </row>
    <row r="79" spans="2:5" ht="15">
      <c r="B79" s="94" t="s">
        <v>79</v>
      </c>
      <c r="C79" s="95">
        <v>1550000</v>
      </c>
      <c r="D79" s="15">
        <v>0</v>
      </c>
      <c r="E79" s="96">
        <f t="shared" si="1"/>
        <v>1550000</v>
      </c>
    </row>
    <row r="80" spans="2:5" ht="15">
      <c r="B80" s="94" t="s">
        <v>80</v>
      </c>
      <c r="C80" s="95">
        <v>408085000</v>
      </c>
      <c r="D80" s="15">
        <v>0</v>
      </c>
      <c r="E80" s="96">
        <f t="shared" si="1"/>
        <v>408085000</v>
      </c>
    </row>
    <row r="81" spans="2:5" ht="15">
      <c r="B81" s="94" t="s">
        <v>81</v>
      </c>
      <c r="C81" s="95">
        <v>12407900</v>
      </c>
      <c r="D81" s="15">
        <v>0</v>
      </c>
      <c r="E81" s="96">
        <f t="shared" si="1"/>
        <v>12407900</v>
      </c>
    </row>
    <row r="82" spans="2:5" ht="15">
      <c r="B82" s="94" t="s">
        <v>82</v>
      </c>
      <c r="C82" s="95">
        <v>3000000</v>
      </c>
      <c r="D82" s="15"/>
      <c r="E82" s="96">
        <f t="shared" si="1"/>
        <v>3000000</v>
      </c>
    </row>
    <row r="83" spans="2:5" ht="15">
      <c r="B83" s="94" t="s">
        <v>83</v>
      </c>
      <c r="C83" s="95">
        <v>3000000</v>
      </c>
      <c r="D83" s="15"/>
      <c r="E83" s="96">
        <f t="shared" si="1"/>
        <v>3000000</v>
      </c>
    </row>
    <row r="84" spans="2:5" ht="15">
      <c r="B84" s="94" t="s">
        <v>84</v>
      </c>
      <c r="C84" s="95">
        <v>100524000</v>
      </c>
      <c r="D84" s="15"/>
      <c r="E84" s="96">
        <f t="shared" si="1"/>
        <v>100524000</v>
      </c>
    </row>
    <row r="85" spans="2:5" ht="15">
      <c r="B85" s="94" t="s">
        <v>85</v>
      </c>
      <c r="C85" s="95">
        <v>383359000</v>
      </c>
      <c r="D85" s="15"/>
      <c r="E85" s="96">
        <f t="shared" si="1"/>
        <v>383359000</v>
      </c>
    </row>
    <row r="86" spans="2:5" ht="15">
      <c r="B86" s="94" t="s">
        <v>86</v>
      </c>
      <c r="C86" s="95">
        <v>700000</v>
      </c>
      <c r="D86" s="15"/>
      <c r="E86" s="96">
        <f t="shared" si="1"/>
        <v>700000</v>
      </c>
    </row>
    <row r="87" spans="2:5" ht="15">
      <c r="B87" s="94" t="s">
        <v>87</v>
      </c>
      <c r="C87" s="95">
        <v>2214000</v>
      </c>
      <c r="D87" s="15">
        <v>-2114000</v>
      </c>
      <c r="E87" s="96">
        <f t="shared" si="1"/>
        <v>100000</v>
      </c>
    </row>
    <row r="88" spans="2:5" ht="15">
      <c r="B88" s="94" t="s">
        <v>88</v>
      </c>
      <c r="C88" s="95">
        <v>400000</v>
      </c>
      <c r="D88" s="15"/>
      <c r="E88" s="96">
        <f t="shared" si="1"/>
        <v>400000</v>
      </c>
    </row>
    <row r="89" spans="2:5" ht="15">
      <c r="B89" s="94" t="s">
        <v>89</v>
      </c>
      <c r="C89" s="95">
        <v>3600000</v>
      </c>
      <c r="D89" s="15">
        <v>2114000</v>
      </c>
      <c r="E89" s="96">
        <f t="shared" si="1"/>
        <v>5714000</v>
      </c>
    </row>
    <row r="90" spans="2:5" ht="15">
      <c r="B90" s="94" t="s">
        <v>90</v>
      </c>
      <c r="C90" s="95">
        <v>360005000</v>
      </c>
      <c r="D90" s="15"/>
      <c r="E90" s="96">
        <f t="shared" si="1"/>
        <v>360005000</v>
      </c>
    </row>
    <row r="91" spans="2:5" ht="15">
      <c r="B91" s="94" t="s">
        <v>91</v>
      </c>
      <c r="C91" s="95">
        <v>16279200</v>
      </c>
      <c r="D91" s="15"/>
      <c r="E91" s="96">
        <f t="shared" si="1"/>
        <v>16279200</v>
      </c>
    </row>
    <row r="92" spans="2:5" ht="15">
      <c r="B92" s="94" t="s">
        <v>92</v>
      </c>
      <c r="C92" s="95">
        <v>38047000</v>
      </c>
      <c r="D92" s="15">
        <v>0</v>
      </c>
      <c r="E92" s="96">
        <f t="shared" si="1"/>
        <v>38047000</v>
      </c>
    </row>
    <row r="93" spans="2:5" ht="15">
      <c r="B93" s="94" t="s">
        <v>93</v>
      </c>
      <c r="C93" s="95">
        <v>1432435528</v>
      </c>
      <c r="D93" s="15"/>
      <c r="E93" s="96">
        <f t="shared" si="1"/>
        <v>1432435528</v>
      </c>
    </row>
    <row r="94" spans="2:5" ht="15">
      <c r="B94" s="94" t="s">
        <v>94</v>
      </c>
      <c r="C94" s="95">
        <v>1550714852</v>
      </c>
      <c r="D94" s="15"/>
      <c r="E94" s="96">
        <f t="shared" si="1"/>
        <v>1550714852</v>
      </c>
    </row>
    <row r="95" spans="2:5" ht="15">
      <c r="B95" t="s">
        <v>603</v>
      </c>
      <c r="C95" s="100">
        <v>0</v>
      </c>
      <c r="E95" s="101">
        <f t="shared" si="1"/>
        <v>0</v>
      </c>
    </row>
    <row r="96" spans="2:5" ht="15">
      <c r="B96" s="94" t="s">
        <v>95</v>
      </c>
      <c r="C96" s="95">
        <v>11037000</v>
      </c>
      <c r="D96" s="15"/>
      <c r="E96" s="96">
        <f t="shared" si="1"/>
        <v>11037000</v>
      </c>
    </row>
    <row r="97" spans="2:5" ht="15">
      <c r="B97" s="94" t="s">
        <v>96</v>
      </c>
      <c r="C97" s="95">
        <v>180000000</v>
      </c>
      <c r="D97" s="15">
        <v>0</v>
      </c>
      <c r="E97" s="96">
        <f t="shared" si="1"/>
        <v>180000000</v>
      </c>
    </row>
    <row r="98" spans="2:5" ht="15">
      <c r="B98" s="94" t="s">
        <v>97</v>
      </c>
      <c r="C98" s="95">
        <v>26531000</v>
      </c>
      <c r="D98" s="15"/>
      <c r="E98" s="96">
        <f t="shared" si="1"/>
        <v>26531000</v>
      </c>
    </row>
    <row r="99" spans="2:5" ht="15">
      <c r="B99" s="94" t="s">
        <v>98</v>
      </c>
      <c r="C99" s="95">
        <v>20000000</v>
      </c>
      <c r="D99" s="15"/>
      <c r="E99" s="96">
        <f t="shared" si="1"/>
        <v>20000000</v>
      </c>
    </row>
    <row r="100" spans="2:5" ht="15">
      <c r="B100" s="94" t="s">
        <v>99</v>
      </c>
      <c r="C100" s="95">
        <v>97953000</v>
      </c>
      <c r="D100" s="15"/>
      <c r="E100" s="96">
        <f t="shared" si="1"/>
        <v>97953000</v>
      </c>
    </row>
    <row r="101" spans="2:5" ht="15">
      <c r="B101" s="94" t="s">
        <v>100</v>
      </c>
      <c r="C101" s="95">
        <v>360000000</v>
      </c>
      <c r="D101" s="15"/>
      <c r="E101" s="96">
        <f t="shared" si="1"/>
        <v>360000000</v>
      </c>
    </row>
    <row r="102" spans="2:5" ht="15">
      <c r="B102" s="94" t="s">
        <v>101</v>
      </c>
      <c r="C102" s="95">
        <v>93800000</v>
      </c>
      <c r="D102" s="15"/>
      <c r="E102" s="96">
        <f t="shared" si="1"/>
        <v>93800000</v>
      </c>
    </row>
    <row r="103" spans="2:5" ht="15">
      <c r="B103" s="94" t="s">
        <v>102</v>
      </c>
      <c r="C103" s="95">
        <v>378550000</v>
      </c>
      <c r="D103" s="15"/>
      <c r="E103" s="96">
        <f t="shared" si="1"/>
        <v>378550000</v>
      </c>
    </row>
    <row r="104" spans="2:5" ht="15">
      <c r="B104" s="94" t="s">
        <v>103</v>
      </c>
      <c r="C104" s="95">
        <v>2500000</v>
      </c>
      <c r="D104" s="15"/>
      <c r="E104" s="96">
        <f t="shared" si="1"/>
        <v>2500000</v>
      </c>
    </row>
    <row r="105" spans="2:5" ht="15">
      <c r="B105" s="94" t="s">
        <v>104</v>
      </c>
      <c r="C105" s="95">
        <v>5760000</v>
      </c>
      <c r="D105" s="15"/>
      <c r="E105" s="96">
        <f t="shared" si="1"/>
        <v>5760000</v>
      </c>
    </row>
    <row r="106" spans="2:5" ht="15">
      <c r="B106" s="94" t="s">
        <v>105</v>
      </c>
      <c r="C106" s="95">
        <v>3037371329</v>
      </c>
      <c r="D106" s="15"/>
      <c r="E106" s="96">
        <f t="shared" si="1"/>
        <v>3037371329</v>
      </c>
    </row>
    <row r="107" spans="2:5" ht="15">
      <c r="B107" s="94" t="s">
        <v>106</v>
      </c>
      <c r="C107" s="95">
        <v>2569211091</v>
      </c>
      <c r="D107" s="15"/>
      <c r="E107" s="96">
        <f t="shared" si="1"/>
        <v>2569211091</v>
      </c>
    </row>
    <row r="108" spans="2:5" ht="15">
      <c r="B108" s="94" t="s">
        <v>107</v>
      </c>
      <c r="C108" s="95">
        <v>22355000</v>
      </c>
      <c r="D108" s="15"/>
      <c r="E108" s="96">
        <f t="shared" si="1"/>
        <v>22355000</v>
      </c>
    </row>
    <row r="109" spans="2:5" ht="15">
      <c r="B109" s="94" t="s">
        <v>108</v>
      </c>
      <c r="C109" s="95">
        <v>14678000</v>
      </c>
      <c r="D109" s="15"/>
      <c r="E109" s="96">
        <f t="shared" si="1"/>
        <v>14678000</v>
      </c>
    </row>
    <row r="110" spans="2:5" ht="15">
      <c r="B110" t="s">
        <v>604</v>
      </c>
      <c r="C110" s="100">
        <v>0</v>
      </c>
      <c r="E110" s="101">
        <f t="shared" si="1"/>
        <v>0</v>
      </c>
    </row>
    <row r="111" spans="2:5" ht="15">
      <c r="B111" s="94" t="s">
        <v>109</v>
      </c>
      <c r="C111" s="95">
        <v>1771000000</v>
      </c>
      <c r="D111" s="15"/>
      <c r="E111" s="96">
        <f t="shared" si="1"/>
        <v>1771000000</v>
      </c>
    </row>
    <row r="112" spans="2:5" ht="15">
      <c r="B112" s="94" t="s">
        <v>110</v>
      </c>
      <c r="C112" s="95">
        <v>29900000</v>
      </c>
      <c r="D112" s="15"/>
      <c r="E112" s="96">
        <f t="shared" si="1"/>
        <v>29900000</v>
      </c>
    </row>
    <row r="113" spans="2:5" ht="15">
      <c r="B113" s="94" t="s">
        <v>111</v>
      </c>
      <c r="C113" s="95">
        <v>120000000</v>
      </c>
      <c r="D113" s="15"/>
      <c r="E113" s="96">
        <f t="shared" si="1"/>
        <v>120000000</v>
      </c>
    </row>
    <row r="114" spans="2:5" ht="15">
      <c r="B114" s="94" t="s">
        <v>112</v>
      </c>
      <c r="C114" s="95">
        <v>1503959000</v>
      </c>
      <c r="D114" s="15"/>
      <c r="E114" s="96">
        <f t="shared" si="1"/>
        <v>1503959000</v>
      </c>
    </row>
    <row r="115" spans="2:5" ht="15">
      <c r="B115" s="94" t="s">
        <v>113</v>
      </c>
      <c r="C115" s="95">
        <v>200000000</v>
      </c>
      <c r="D115" s="15"/>
      <c r="E115" s="96">
        <f t="shared" si="1"/>
        <v>200000000</v>
      </c>
    </row>
    <row r="116" spans="2:5" ht="15">
      <c r="B116" s="94" t="s">
        <v>114</v>
      </c>
      <c r="C116" s="95">
        <v>40654000</v>
      </c>
      <c r="D116" s="15"/>
      <c r="E116" s="96">
        <f t="shared" si="1"/>
        <v>40654000</v>
      </c>
    </row>
    <row r="117" spans="2:5" ht="15">
      <c r="B117" s="94" t="s">
        <v>115</v>
      </c>
      <c r="C117" s="95">
        <v>80000000</v>
      </c>
      <c r="D117" s="15"/>
      <c r="E117" s="96">
        <f t="shared" si="1"/>
        <v>80000000</v>
      </c>
    </row>
    <row r="118" spans="2:5" ht="15">
      <c r="B118" s="94" t="s">
        <v>116</v>
      </c>
      <c r="C118" s="95">
        <v>164691000</v>
      </c>
      <c r="D118" s="15"/>
      <c r="E118" s="96">
        <f t="shared" si="1"/>
        <v>164691000</v>
      </c>
    </row>
    <row r="119" spans="2:5" ht="15">
      <c r="B119" s="94" t="s">
        <v>117</v>
      </c>
      <c r="C119" s="95">
        <v>553729000</v>
      </c>
      <c r="D119" s="15">
        <v>0</v>
      </c>
      <c r="E119" s="96">
        <f t="shared" si="1"/>
        <v>553729000</v>
      </c>
    </row>
    <row r="120" spans="2:5" ht="15">
      <c r="B120" s="94" t="s">
        <v>118</v>
      </c>
      <c r="C120" s="95">
        <v>349623000</v>
      </c>
      <c r="D120" s="15"/>
      <c r="E120" s="96">
        <f t="shared" si="1"/>
        <v>349623000</v>
      </c>
    </row>
    <row r="121" spans="2:5" ht="15">
      <c r="B121" s="94" t="s">
        <v>119</v>
      </c>
      <c r="C121" s="95">
        <v>348289000</v>
      </c>
      <c r="D121" s="15"/>
      <c r="E121" s="96">
        <f t="shared" si="1"/>
        <v>348289000</v>
      </c>
    </row>
    <row r="122" spans="1:5" s="91" customFormat="1" ht="15">
      <c r="A122" s="102"/>
      <c r="B122" s="94" t="s">
        <v>120</v>
      </c>
      <c r="C122" s="95">
        <v>432000000</v>
      </c>
      <c r="D122" s="15"/>
      <c r="E122" s="96">
        <f t="shared" si="1"/>
        <v>432000000</v>
      </c>
    </row>
    <row r="123" spans="1:5" s="91" customFormat="1" ht="15">
      <c r="A123" s="102"/>
      <c r="B123" s="94" t="s">
        <v>121</v>
      </c>
      <c r="C123" s="95">
        <v>608652000</v>
      </c>
      <c r="D123" s="15"/>
      <c r="E123" s="96">
        <f t="shared" si="1"/>
        <v>608652000</v>
      </c>
    </row>
    <row r="124" spans="1:6" ht="15">
      <c r="A124" s="91" t="s">
        <v>461</v>
      </c>
      <c r="B124" s="103" t="s">
        <v>122</v>
      </c>
      <c r="C124" s="98">
        <f>+C125+C127+C129+C134+C142+C147+C150+C158+C163+C167+C169+C171+C173+C175+C177+C179+C181+C186+C190+C196</f>
        <v>3343096645000</v>
      </c>
      <c r="D124" s="98">
        <f>+D125+D127+D129+D134+D142+D147+D150+D158+D163+D167+D169+D171+D173+D175+D177+D179+D181+D186+D190+D196</f>
        <v>0</v>
      </c>
      <c r="E124" s="98">
        <f>+E125+E127+E129+E134+E142+E147+E150+E158+E163+E167+E169+E171+E173+E175+E177+E179+E181+E186+E190+E196</f>
        <v>3343096645000</v>
      </c>
      <c r="F124" s="144"/>
    </row>
    <row r="125" spans="1:5" s="107" customFormat="1" ht="15">
      <c r="A125" s="91" t="s">
        <v>461</v>
      </c>
      <c r="B125" s="105" t="s">
        <v>460</v>
      </c>
      <c r="C125" s="99">
        <f>+C126</f>
        <v>3236948000</v>
      </c>
      <c r="D125" s="99">
        <f>+'Decreto_320 05_08_2022'!D123+Acuerdo_390_30_08_2022!D123+Acuerdo_388_12_08_2022!D123+Resol_1692_25_08_2022!D123+CONSOLIDADO!AE121</f>
        <v>0</v>
      </c>
      <c r="E125" s="99">
        <f>+E126</f>
        <v>3236948000</v>
      </c>
    </row>
    <row r="126" spans="1:6" ht="15">
      <c r="A126" s="102" t="s">
        <v>462</v>
      </c>
      <c r="B126" s="36" t="s">
        <v>146</v>
      </c>
      <c r="C126" s="100">
        <v>3236948000</v>
      </c>
      <c r="D126" s="99">
        <f>+'Decreto_320 05_08_2022'!D124+Acuerdo_390_30_08_2022!D124+Acuerdo_388_12_08_2022!D124+Resol_1692_25_08_2022!D124+CONSOLIDADO!AE122</f>
        <v>0</v>
      </c>
      <c r="E126" s="96">
        <f>+C126+D126</f>
        <v>3236948000</v>
      </c>
      <c r="F126" s="144"/>
    </row>
    <row r="127" spans="1:5" s="155" customFormat="1" ht="15">
      <c r="A127" s="155" t="s">
        <v>461</v>
      </c>
      <c r="B127" s="155" t="s">
        <v>463</v>
      </c>
      <c r="C127" s="156">
        <f>+C128</f>
        <v>4347751018</v>
      </c>
      <c r="D127" s="156">
        <f>+D128</f>
        <v>0</v>
      </c>
      <c r="E127" s="156">
        <f>+E128</f>
        <v>4347751018</v>
      </c>
    </row>
    <row r="128" spans="1:6" ht="15">
      <c r="A128" s="91" t="s">
        <v>462</v>
      </c>
      <c r="B128" s="36" t="s">
        <v>144</v>
      </c>
      <c r="C128" s="100">
        <v>4347751018</v>
      </c>
      <c r="D128" s="151">
        <v>0</v>
      </c>
      <c r="E128" s="96">
        <f>+C128+D128</f>
        <v>4347751018</v>
      </c>
      <c r="F128" s="144"/>
    </row>
    <row r="129" spans="1:6" s="162" customFormat="1" ht="45">
      <c r="A129" s="155" t="s">
        <v>461</v>
      </c>
      <c r="B129" s="164" t="s">
        <v>464</v>
      </c>
      <c r="C129" s="156">
        <f>SUM(C130:C133)</f>
        <v>42238690000</v>
      </c>
      <c r="D129" s="156">
        <f>+'Decreto_320 05_08_2022'!D127+Acuerdo_390_30_08_2022!D127+Acuerdo_388_12_08_2022!D127+Resol_1692_25_08_2022!D127+CONSOLIDADO!AE125</f>
        <v>0</v>
      </c>
      <c r="E129" s="156">
        <f>SUM(E130:E133)</f>
        <v>42238690000</v>
      </c>
      <c r="F129" s="159"/>
    </row>
    <row r="130" spans="1:6" ht="15">
      <c r="A130" s="91" t="s">
        <v>462</v>
      </c>
      <c r="B130" s="36" t="s">
        <v>125</v>
      </c>
      <c r="C130" s="100">
        <v>15496912000</v>
      </c>
      <c r="D130" s="99">
        <f>+'Decreto_320 05_08_2022'!D128+Acuerdo_390_30_08_2022!D128+Acuerdo_388_12_08_2022!D128+Resol_1692_25_08_2022!D128+CONSOLIDADO!AE126</f>
        <v>0</v>
      </c>
      <c r="E130" s="96">
        <f>+C130+D130</f>
        <v>15496912000</v>
      </c>
      <c r="F130" s="144"/>
    </row>
    <row r="131" spans="1:6" ht="15">
      <c r="A131" s="91" t="s">
        <v>462</v>
      </c>
      <c r="B131" s="36" t="s">
        <v>130</v>
      </c>
      <c r="C131" s="100">
        <v>1316776000</v>
      </c>
      <c r="D131" s="99">
        <f>+'Decreto_320 05_08_2022'!D129+Acuerdo_390_30_08_2022!D129+Acuerdo_388_12_08_2022!D129+Resol_1692_25_08_2022!D129+CONSOLIDADO!AE127</f>
        <v>0</v>
      </c>
      <c r="E131" s="96">
        <f>+C131+D131</f>
        <v>1316776000</v>
      </c>
      <c r="F131" s="144"/>
    </row>
    <row r="132" spans="1:5" s="107" customFormat="1" ht="15">
      <c r="A132" s="91" t="s">
        <v>462</v>
      </c>
      <c r="B132" s="36" t="s">
        <v>135</v>
      </c>
      <c r="C132" s="100">
        <v>20721296000</v>
      </c>
      <c r="D132" s="99">
        <f>+'Decreto_320 05_08_2022'!D130+Acuerdo_390_30_08_2022!D130+Acuerdo_388_12_08_2022!D130+Resol_1692_25_08_2022!D130+CONSOLIDADO!AE128</f>
        <v>0</v>
      </c>
      <c r="E132" s="96">
        <f>+C132+D132</f>
        <v>20721296000</v>
      </c>
    </row>
    <row r="133" spans="1:6" ht="15">
      <c r="A133" s="91" t="s">
        <v>462</v>
      </c>
      <c r="B133" s="36" t="s">
        <v>144</v>
      </c>
      <c r="C133" s="100">
        <v>4703706000</v>
      </c>
      <c r="D133" s="99">
        <f>+'Decreto_320 05_08_2022'!D131+Acuerdo_390_30_08_2022!D131+Acuerdo_388_12_08_2022!D131+Resol_1692_25_08_2022!D131+CONSOLIDADO!AE129</f>
        <v>0</v>
      </c>
      <c r="E133" s="96">
        <f>+C133+D133</f>
        <v>4703706000</v>
      </c>
      <c r="F133" s="144"/>
    </row>
    <row r="134" spans="1:6" ht="30">
      <c r="A134" s="107" t="s">
        <v>461</v>
      </c>
      <c r="B134" s="105" t="s">
        <v>465</v>
      </c>
      <c r="C134" s="106">
        <f>SUM(C135:C141)</f>
        <v>485185936000</v>
      </c>
      <c r="D134" s="106">
        <f>SUM(D135:D141)</f>
        <v>0</v>
      </c>
      <c r="E134" s="106">
        <f>SUM(E135:E141)</f>
        <v>485185936000</v>
      </c>
      <c r="F134" s="144"/>
    </row>
    <row r="135" spans="1:6" ht="15">
      <c r="A135" s="91" t="s">
        <v>462</v>
      </c>
      <c r="B135" s="36" t="s">
        <v>123</v>
      </c>
      <c r="C135" s="100">
        <v>330816818449</v>
      </c>
      <c r="D135" s="95">
        <v>0</v>
      </c>
      <c r="E135" s="96">
        <f aca="true" t="shared" si="2" ref="E135:E141">+C135+D135</f>
        <v>330816818449</v>
      </c>
      <c r="F135" s="144"/>
    </row>
    <row r="136" spans="1:6" ht="15">
      <c r="A136" s="91" t="s">
        <v>462</v>
      </c>
      <c r="B136" s="36" t="s">
        <v>124</v>
      </c>
      <c r="C136" s="100">
        <v>2867127800</v>
      </c>
      <c r="D136" s="95">
        <v>0</v>
      </c>
      <c r="E136" s="96">
        <f t="shared" si="2"/>
        <v>2867127800</v>
      </c>
      <c r="F136" s="144"/>
    </row>
    <row r="137" spans="1:6" ht="15">
      <c r="A137" s="91" t="s">
        <v>462</v>
      </c>
      <c r="B137" s="36" t="s">
        <v>126</v>
      </c>
      <c r="C137" s="100">
        <v>139677560578</v>
      </c>
      <c r="D137" s="95">
        <v>0</v>
      </c>
      <c r="E137" s="96">
        <f t="shared" si="2"/>
        <v>139677560578</v>
      </c>
      <c r="F137" s="144"/>
    </row>
    <row r="138" spans="1:6" ht="15">
      <c r="A138" s="91" t="s">
        <v>462</v>
      </c>
      <c r="B138" s="36" t="s">
        <v>127</v>
      </c>
      <c r="C138" s="100">
        <v>200000000</v>
      </c>
      <c r="D138" s="95">
        <v>0</v>
      </c>
      <c r="E138" s="96">
        <f t="shared" si="2"/>
        <v>200000000</v>
      </c>
      <c r="F138" s="144"/>
    </row>
    <row r="139" spans="1:6" ht="15">
      <c r="A139" s="91" t="s">
        <v>462</v>
      </c>
      <c r="B139" s="36" t="s">
        <v>129</v>
      </c>
      <c r="C139" s="100">
        <v>2140786000</v>
      </c>
      <c r="D139" s="95">
        <v>0</v>
      </c>
      <c r="E139" s="96">
        <f t="shared" si="2"/>
        <v>2140786000</v>
      </c>
      <c r="F139" s="144"/>
    </row>
    <row r="140" spans="1:5" s="107" customFormat="1" ht="15">
      <c r="A140" s="91" t="s">
        <v>462</v>
      </c>
      <c r="B140" s="36" t="s">
        <v>137</v>
      </c>
      <c r="C140" s="100">
        <v>6810069173</v>
      </c>
      <c r="D140" s="95">
        <v>0</v>
      </c>
      <c r="E140" s="96">
        <f t="shared" si="2"/>
        <v>6810069173</v>
      </c>
    </row>
    <row r="141" spans="1:6" ht="15">
      <c r="A141" s="91" t="s">
        <v>462</v>
      </c>
      <c r="B141" s="36" t="s">
        <v>144</v>
      </c>
      <c r="C141" s="100">
        <v>2673574000</v>
      </c>
      <c r="D141" s="99">
        <f>+'Decreto_320 05_08_2022'!D139+Acuerdo_390_30_08_2022!D139+Acuerdo_388_12_08_2022!D139+Resol_1692_25_08_2022!D139+CONSOLIDADO!AE137</f>
        <v>0</v>
      </c>
      <c r="E141" s="96">
        <f t="shared" si="2"/>
        <v>2673574000</v>
      </c>
      <c r="F141" s="144"/>
    </row>
    <row r="142" spans="1:6" ht="30">
      <c r="A142" s="107" t="s">
        <v>461</v>
      </c>
      <c r="B142" s="105" t="s">
        <v>466</v>
      </c>
      <c r="C142" s="106">
        <f>SUM(C143:C146)</f>
        <v>2011433392638</v>
      </c>
      <c r="D142" s="104">
        <f>SUM(D143:D146)</f>
        <v>0</v>
      </c>
      <c r="E142" s="106">
        <f>SUM(E143:E146)</f>
        <v>2011433392638</v>
      </c>
      <c r="F142" s="144"/>
    </row>
    <row r="143" spans="1:6" ht="15">
      <c r="A143" s="91" t="s">
        <v>462</v>
      </c>
      <c r="B143" s="36" t="s">
        <v>134</v>
      </c>
      <c r="C143" s="100">
        <v>0</v>
      </c>
      <c r="D143" s="154"/>
      <c r="E143" s="96">
        <f>+C143+D143</f>
        <v>0</v>
      </c>
      <c r="F143" s="144"/>
    </row>
    <row r="144" spans="1:6" ht="15">
      <c r="A144" s="91" t="s">
        <v>462</v>
      </c>
      <c r="B144" s="36" t="s">
        <v>144</v>
      </c>
      <c r="C144" s="100">
        <v>2004190530890</v>
      </c>
      <c r="D144" s="95">
        <v>0</v>
      </c>
      <c r="E144" s="96">
        <f>+C144+D144</f>
        <v>2004190530890</v>
      </c>
      <c r="F144" s="144"/>
    </row>
    <row r="145" spans="1:5" s="107" customFormat="1" ht="15">
      <c r="A145" s="91" t="s">
        <v>462</v>
      </c>
      <c r="B145" s="36" t="s">
        <v>147</v>
      </c>
      <c r="C145" s="100">
        <v>0</v>
      </c>
      <c r="D145" s="154"/>
      <c r="E145" s="96">
        <f>+C145+D145</f>
        <v>0</v>
      </c>
    </row>
    <row r="146" spans="1:6" ht="15">
      <c r="A146" s="102" t="s">
        <v>462</v>
      </c>
      <c r="B146" s="36" t="s">
        <v>163</v>
      </c>
      <c r="C146" s="100">
        <v>7242861748</v>
      </c>
      <c r="D146" s="154"/>
      <c r="E146" s="96">
        <f>+C146+D146</f>
        <v>7242861748</v>
      </c>
      <c r="F146" s="144"/>
    </row>
    <row r="147" spans="1:6" ht="30">
      <c r="A147" s="107" t="s">
        <v>461</v>
      </c>
      <c r="B147" s="105" t="s">
        <v>467</v>
      </c>
      <c r="C147" s="106">
        <f>SUM(C148:C149)</f>
        <v>58042040812</v>
      </c>
      <c r="D147" s="34">
        <f>+D148+D149</f>
        <v>0</v>
      </c>
      <c r="E147" s="106">
        <f>SUM(E148:E149)</f>
        <v>58042040812</v>
      </c>
      <c r="F147" s="144"/>
    </row>
    <row r="148" spans="1:5" s="107" customFormat="1" ht="15">
      <c r="A148" s="91" t="s">
        <v>462</v>
      </c>
      <c r="B148" s="36" t="s">
        <v>139</v>
      </c>
      <c r="C148" s="100">
        <v>549000000</v>
      </c>
      <c r="D148" s="154"/>
      <c r="E148" s="96">
        <f>+C148+D148</f>
        <v>549000000</v>
      </c>
    </row>
    <row r="149" spans="1:6" ht="15">
      <c r="A149" s="91" t="s">
        <v>462</v>
      </c>
      <c r="B149" s="36" t="s">
        <v>144</v>
      </c>
      <c r="C149" s="100">
        <v>57493040812</v>
      </c>
      <c r="D149" s="163"/>
      <c r="E149" s="96">
        <f>+C149+D149</f>
        <v>57493040812</v>
      </c>
      <c r="F149" s="144"/>
    </row>
    <row r="150" spans="1:6" ht="30">
      <c r="A150" s="107" t="s">
        <v>461</v>
      </c>
      <c r="B150" s="105" t="s">
        <v>468</v>
      </c>
      <c r="C150" s="106">
        <f>SUM(C151:C157)</f>
        <v>94870560000</v>
      </c>
      <c r="D150" s="104">
        <f>SUM(D151:D157)</f>
        <v>0</v>
      </c>
      <c r="E150" s="106">
        <f>SUM(E151:E157)</f>
        <v>94870560000</v>
      </c>
      <c r="F150" s="144"/>
    </row>
    <row r="151" spans="1:6" ht="15">
      <c r="A151" s="91" t="s">
        <v>462</v>
      </c>
      <c r="B151" s="36" t="s">
        <v>127</v>
      </c>
      <c r="C151" s="100">
        <v>1230000000</v>
      </c>
      <c r="D151" s="154"/>
      <c r="E151" s="96">
        <f aca="true" t="shared" si="3" ref="E151:E157">+C151+D151</f>
        <v>1230000000</v>
      </c>
      <c r="F151" s="144"/>
    </row>
    <row r="152" spans="1:6" ht="15">
      <c r="A152" s="91" t="s">
        <v>462</v>
      </c>
      <c r="B152" s="36" t="s">
        <v>136</v>
      </c>
      <c r="C152" s="100">
        <v>18102727000</v>
      </c>
      <c r="D152" s="154"/>
      <c r="E152" s="96">
        <f t="shared" si="3"/>
        <v>18102727000</v>
      </c>
      <c r="F152" s="144"/>
    </row>
    <row r="153" spans="1:6" ht="15">
      <c r="A153" s="91" t="s">
        <v>462</v>
      </c>
      <c r="B153" s="36" t="s">
        <v>139</v>
      </c>
      <c r="C153" s="100">
        <v>310998000</v>
      </c>
      <c r="D153" s="154"/>
      <c r="E153" s="96">
        <f t="shared" si="3"/>
        <v>310998000</v>
      </c>
      <c r="F153" s="144"/>
    </row>
    <row r="154" spans="1:6" ht="15">
      <c r="A154" s="91" t="s">
        <v>462</v>
      </c>
      <c r="B154" s="36" t="s">
        <v>141</v>
      </c>
      <c r="C154" s="100">
        <v>40000000</v>
      </c>
      <c r="D154" s="154"/>
      <c r="E154" s="96">
        <f t="shared" si="3"/>
        <v>40000000</v>
      </c>
      <c r="F154" s="144"/>
    </row>
    <row r="155" spans="1:6" ht="15">
      <c r="A155" s="91" t="s">
        <v>462</v>
      </c>
      <c r="B155" s="36" t="s">
        <v>142</v>
      </c>
      <c r="C155" s="100">
        <v>5513625000</v>
      </c>
      <c r="D155" s="154"/>
      <c r="E155" s="96">
        <f t="shared" si="3"/>
        <v>5513625000</v>
      </c>
      <c r="F155" s="144"/>
    </row>
    <row r="156" spans="1:5" s="91" customFormat="1" ht="15">
      <c r="A156" s="91" t="s">
        <v>462</v>
      </c>
      <c r="B156" s="36" t="s">
        <v>144</v>
      </c>
      <c r="C156" s="100">
        <v>14650808455</v>
      </c>
      <c r="D156" s="95">
        <v>0</v>
      </c>
      <c r="E156" s="96">
        <f t="shared" si="3"/>
        <v>14650808455</v>
      </c>
    </row>
    <row r="157" spans="1:6" ht="15">
      <c r="A157" s="91" t="s">
        <v>462</v>
      </c>
      <c r="B157" s="36" t="s">
        <v>145</v>
      </c>
      <c r="C157" s="100">
        <v>55022401545</v>
      </c>
      <c r="D157" s="95">
        <v>0</v>
      </c>
      <c r="E157" s="96">
        <f t="shared" si="3"/>
        <v>55022401545</v>
      </c>
      <c r="F157" s="144"/>
    </row>
    <row r="158" spans="1:6" ht="15">
      <c r="A158" s="91" t="s">
        <v>461</v>
      </c>
      <c r="B158" s="107" t="s">
        <v>469</v>
      </c>
      <c r="C158" s="99">
        <f>SUM(C159:C162)</f>
        <v>168901050000</v>
      </c>
      <c r="D158" s="98">
        <f>SUM(D159:D161)</f>
        <v>0</v>
      </c>
      <c r="E158" s="99">
        <f>SUM(E159:E162)</f>
        <v>168901050000</v>
      </c>
      <c r="F158" s="144"/>
    </row>
    <row r="159" spans="1:6" ht="15">
      <c r="A159" s="91" t="s">
        <v>462</v>
      </c>
      <c r="B159" s="36" t="s">
        <v>139</v>
      </c>
      <c r="C159" s="100">
        <v>600000000</v>
      </c>
      <c r="D159" s="154"/>
      <c r="E159" s="96">
        <f>+C159+D159</f>
        <v>600000000</v>
      </c>
      <c r="F159" s="144"/>
    </row>
    <row r="160" spans="1:6" ht="15">
      <c r="A160" s="91" t="s">
        <v>462</v>
      </c>
      <c r="B160" s="36" t="s">
        <v>144</v>
      </c>
      <c r="C160" s="100">
        <v>108301050000</v>
      </c>
      <c r="D160" s="95">
        <v>0</v>
      </c>
      <c r="E160" s="96">
        <f>+C160+D160</f>
        <v>108301050000</v>
      </c>
      <c r="F160" s="144"/>
    </row>
    <row r="161" spans="1:5" s="91" customFormat="1" ht="15">
      <c r="A161" s="91" t="s">
        <v>462</v>
      </c>
      <c r="B161" s="36" t="s">
        <v>590</v>
      </c>
      <c r="C161" s="100">
        <v>0</v>
      </c>
      <c r="D161" s="154"/>
      <c r="E161" s="96">
        <f>+C161+D161</f>
        <v>0</v>
      </c>
    </row>
    <row r="162" spans="1:6" ht="15">
      <c r="A162" s="91" t="s">
        <v>462</v>
      </c>
      <c r="B162" t="s">
        <v>591</v>
      </c>
      <c r="C162" s="95">
        <v>60000000000</v>
      </c>
      <c r="D162" s="154"/>
      <c r="E162" s="96">
        <f>+C162+D162</f>
        <v>60000000000</v>
      </c>
      <c r="F162" s="144"/>
    </row>
    <row r="163" spans="1:6" ht="15">
      <c r="A163" s="91" t="s">
        <v>461</v>
      </c>
      <c r="B163" s="107" t="s">
        <v>482</v>
      </c>
      <c r="C163" s="99">
        <f>SUM(C164:C166)</f>
        <v>264258646949</v>
      </c>
      <c r="D163" s="98">
        <f>SUM(D164:D166)</f>
        <v>0</v>
      </c>
      <c r="E163" s="99">
        <f>SUM(E164:E166)</f>
        <v>264258646949</v>
      </c>
      <c r="F163" s="144"/>
    </row>
    <row r="164" spans="1:6" ht="15">
      <c r="A164" s="91" t="s">
        <v>462</v>
      </c>
      <c r="B164" s="36" t="s">
        <v>128</v>
      </c>
      <c r="C164" s="100">
        <v>2117888417</v>
      </c>
      <c r="D164" s="154"/>
      <c r="E164" s="96">
        <f>+C164+D164</f>
        <v>2117888417</v>
      </c>
      <c r="F164" s="144"/>
    </row>
    <row r="165" spans="1:5" s="91" customFormat="1" ht="15">
      <c r="A165" s="91" t="s">
        <v>462</v>
      </c>
      <c r="B165" s="36" t="s">
        <v>131</v>
      </c>
      <c r="C165" s="100">
        <v>9143526702</v>
      </c>
      <c r="D165" s="154"/>
      <c r="E165" s="96">
        <f>+C165+D165</f>
        <v>9143526702</v>
      </c>
    </row>
    <row r="166" spans="1:6" ht="15">
      <c r="A166" s="91" t="s">
        <v>462</v>
      </c>
      <c r="B166" s="36" t="s">
        <v>144</v>
      </c>
      <c r="C166" s="100">
        <v>252997231830</v>
      </c>
      <c r="D166" s="154"/>
      <c r="E166" s="96">
        <f>+C166+D166</f>
        <v>252997231830</v>
      </c>
      <c r="F166" s="144"/>
    </row>
    <row r="167" spans="1:5" s="91" customFormat="1" ht="15">
      <c r="A167" s="91" t="s">
        <v>461</v>
      </c>
      <c r="B167" s="107" t="s">
        <v>470</v>
      </c>
      <c r="C167" s="99">
        <f>+C168</f>
        <v>18510867231</v>
      </c>
      <c r="D167" s="98">
        <f>+D168</f>
        <v>0</v>
      </c>
      <c r="E167" s="99">
        <f>+E168</f>
        <v>18510867231</v>
      </c>
    </row>
    <row r="168" spans="1:6" ht="15">
      <c r="A168" s="91" t="s">
        <v>462</v>
      </c>
      <c r="B168" s="36" t="s">
        <v>144</v>
      </c>
      <c r="C168" s="100">
        <v>18510867231</v>
      </c>
      <c r="D168" s="154"/>
      <c r="E168" s="96">
        <f>+C168+D168</f>
        <v>18510867231</v>
      </c>
      <c r="F168" s="144"/>
    </row>
    <row r="169" spans="1:5" s="107" customFormat="1" ht="15">
      <c r="A169" s="91" t="s">
        <v>461</v>
      </c>
      <c r="B169" s="91" t="s">
        <v>471</v>
      </c>
      <c r="C169" s="99">
        <f>+C170</f>
        <v>38313029349</v>
      </c>
      <c r="D169" s="98">
        <f>+D170</f>
        <v>0</v>
      </c>
      <c r="E169" s="99">
        <f>+E170</f>
        <v>38313029349</v>
      </c>
    </row>
    <row r="170" spans="1:6" ht="15">
      <c r="A170" s="91" t="s">
        <v>462</v>
      </c>
      <c r="B170" s="36" t="s">
        <v>144</v>
      </c>
      <c r="C170" s="100">
        <v>38313029349</v>
      </c>
      <c r="D170" s="154"/>
      <c r="E170" s="96">
        <f>+C170+D170</f>
        <v>38313029349</v>
      </c>
      <c r="F170" s="144"/>
    </row>
    <row r="171" spans="1:5" s="91" customFormat="1" ht="30">
      <c r="A171" s="107" t="s">
        <v>461</v>
      </c>
      <c r="B171" s="105" t="s">
        <v>472</v>
      </c>
      <c r="C171" s="106">
        <f>+C172</f>
        <v>10492000000</v>
      </c>
      <c r="D171" s="104">
        <f>+D172</f>
        <v>0</v>
      </c>
      <c r="E171" s="106">
        <f>+E172</f>
        <v>10492000000</v>
      </c>
    </row>
    <row r="172" spans="1:6" ht="15">
      <c r="A172" s="91" t="s">
        <v>462</v>
      </c>
      <c r="B172" s="36" t="s">
        <v>144</v>
      </c>
      <c r="C172" s="100">
        <v>10492000000</v>
      </c>
      <c r="D172" s="154"/>
      <c r="E172" s="96">
        <f>+C172+D172</f>
        <v>10492000000</v>
      </c>
      <c r="F172" s="144"/>
    </row>
    <row r="173" spans="1:5" s="107" customFormat="1" ht="15">
      <c r="A173" s="91" t="s">
        <v>461</v>
      </c>
      <c r="B173" s="91" t="s">
        <v>473</v>
      </c>
      <c r="C173" s="99">
        <v>56392877082</v>
      </c>
      <c r="D173" s="98">
        <f>+D174</f>
        <v>0</v>
      </c>
      <c r="E173" s="99">
        <f>+E174</f>
        <v>56392877082</v>
      </c>
    </row>
    <row r="174" spans="1:6" ht="15">
      <c r="A174" s="91" t="s">
        <v>462</v>
      </c>
      <c r="B174" s="36" t="s">
        <v>144</v>
      </c>
      <c r="C174" s="100">
        <v>56392877082</v>
      </c>
      <c r="D174" s="154"/>
      <c r="E174" s="96">
        <f>+C174+D174</f>
        <v>56392877082</v>
      </c>
      <c r="F174" s="144"/>
    </row>
    <row r="175" spans="1:5" s="107" customFormat="1" ht="45">
      <c r="A175" s="107" t="s">
        <v>461</v>
      </c>
      <c r="B175" s="105" t="s">
        <v>474</v>
      </c>
      <c r="C175" s="106">
        <f>+C176</f>
        <v>8896916139</v>
      </c>
      <c r="D175" s="104">
        <f>+D176</f>
        <v>0</v>
      </c>
      <c r="E175" s="106">
        <f>+E176</f>
        <v>8896916139</v>
      </c>
    </row>
    <row r="176" spans="1:6" ht="15">
      <c r="A176" s="91" t="s">
        <v>462</v>
      </c>
      <c r="B176" s="36" t="s">
        <v>144</v>
      </c>
      <c r="C176" s="100">
        <v>8896916139</v>
      </c>
      <c r="D176" s="154"/>
      <c r="E176" s="96">
        <f>+C176+D176</f>
        <v>8896916139</v>
      </c>
      <c r="F176" s="144"/>
    </row>
    <row r="177" spans="1:5" s="107" customFormat="1" ht="30">
      <c r="A177" s="107" t="s">
        <v>461</v>
      </c>
      <c r="B177" s="105" t="s">
        <v>475</v>
      </c>
      <c r="C177" s="106">
        <f>+C178</f>
        <v>4401677782</v>
      </c>
      <c r="D177" s="104">
        <f>+D178</f>
        <v>0</v>
      </c>
      <c r="E177" s="106">
        <f>+E178</f>
        <v>4401677782</v>
      </c>
    </row>
    <row r="178" spans="1:6" ht="15">
      <c r="A178" s="91" t="s">
        <v>462</v>
      </c>
      <c r="B178" s="36" t="s">
        <v>144</v>
      </c>
      <c r="C178" s="100">
        <v>4401677782</v>
      </c>
      <c r="D178" s="154"/>
      <c r="E178" s="96">
        <f>+C178+D178</f>
        <v>4401677782</v>
      </c>
      <c r="F178" s="144"/>
    </row>
    <row r="179" spans="1:5" s="107" customFormat="1" ht="30">
      <c r="A179" s="107" t="s">
        <v>461</v>
      </c>
      <c r="B179" s="105" t="s">
        <v>476</v>
      </c>
      <c r="C179" s="106">
        <f>+C180</f>
        <v>13502590000</v>
      </c>
      <c r="D179" s="104">
        <f>+D180</f>
        <v>0</v>
      </c>
      <c r="E179" s="106">
        <f>+E180</f>
        <v>13502590000</v>
      </c>
    </row>
    <row r="180" spans="1:6" ht="15">
      <c r="A180" s="91" t="s">
        <v>462</v>
      </c>
      <c r="B180" s="36" t="s">
        <v>144</v>
      </c>
      <c r="C180" s="100">
        <v>13502590000</v>
      </c>
      <c r="D180" s="154"/>
      <c r="E180" s="96">
        <f>+C180+D180</f>
        <v>13502590000</v>
      </c>
      <c r="F180" s="144"/>
    </row>
    <row r="181" spans="1:6" ht="15">
      <c r="A181" s="107" t="s">
        <v>461</v>
      </c>
      <c r="B181" s="105" t="s">
        <v>477</v>
      </c>
      <c r="C181" s="106">
        <f>SUM(C182:C185)</f>
        <v>18973070000</v>
      </c>
      <c r="D181" s="104">
        <f>SUM(D182:D185)</f>
        <v>0</v>
      </c>
      <c r="E181" s="106">
        <f>SUM(E182:E185)</f>
        <v>18973070000</v>
      </c>
      <c r="F181" s="144"/>
    </row>
    <row r="182" spans="1:6" ht="15">
      <c r="A182" s="91" t="s">
        <v>462</v>
      </c>
      <c r="B182" s="36" t="s">
        <v>125</v>
      </c>
      <c r="C182" s="100">
        <v>1335175000</v>
      </c>
      <c r="D182" s="154"/>
      <c r="E182" s="96">
        <f>+C182+D182</f>
        <v>1335175000</v>
      </c>
      <c r="F182" s="144"/>
    </row>
    <row r="183" spans="1:6" ht="15">
      <c r="A183" s="91" t="s">
        <v>462</v>
      </c>
      <c r="B183" s="36" t="s">
        <v>130</v>
      </c>
      <c r="C183" s="100">
        <v>103000000</v>
      </c>
      <c r="D183" s="154"/>
      <c r="E183" s="96">
        <f>+C183+D183</f>
        <v>103000000</v>
      </c>
      <c r="F183" s="144"/>
    </row>
    <row r="184" spans="1:5" s="107" customFormat="1" ht="15">
      <c r="A184" s="91" t="s">
        <v>462</v>
      </c>
      <c r="B184" s="36" t="s">
        <v>135</v>
      </c>
      <c r="C184" s="100">
        <v>15006070000</v>
      </c>
      <c r="D184" s="154"/>
      <c r="E184" s="96">
        <f>+C184+D184</f>
        <v>15006070000</v>
      </c>
    </row>
    <row r="185" spans="1:6" ht="15">
      <c r="A185" s="91" t="s">
        <v>462</v>
      </c>
      <c r="B185" s="36" t="s">
        <v>144</v>
      </c>
      <c r="C185" s="100">
        <v>2528825000</v>
      </c>
      <c r="D185" s="154"/>
      <c r="E185" s="96">
        <f>+C185+D185</f>
        <v>2528825000</v>
      </c>
      <c r="F185" s="144"/>
    </row>
    <row r="186" spans="1:6" ht="30">
      <c r="A186" s="107" t="s">
        <v>461</v>
      </c>
      <c r="B186" s="105" t="s">
        <v>478</v>
      </c>
      <c r="C186" s="106">
        <f>SUM(C187:C189)</f>
        <v>17686142000</v>
      </c>
      <c r="D186" s="104">
        <f>SUM(D187:D189)</f>
        <v>0</v>
      </c>
      <c r="E186" s="106">
        <f>SUM(E187:E189)</f>
        <v>17686142000</v>
      </c>
      <c r="F186" s="144"/>
    </row>
    <row r="187" spans="1:6" ht="15">
      <c r="A187" s="91" t="s">
        <v>462</v>
      </c>
      <c r="B187" s="36" t="s">
        <v>132</v>
      </c>
      <c r="C187" s="100">
        <v>1528961000</v>
      </c>
      <c r="D187" s="95">
        <v>0</v>
      </c>
      <c r="E187" s="96">
        <f>+C187+D187</f>
        <v>1528961000</v>
      </c>
      <c r="F187" s="144"/>
    </row>
    <row r="188" spans="1:5" s="107" customFormat="1" ht="15">
      <c r="A188" s="91" t="s">
        <v>462</v>
      </c>
      <c r="B188" s="36" t="s">
        <v>142</v>
      </c>
      <c r="C188" s="100">
        <v>221280000</v>
      </c>
      <c r="D188" s="95">
        <v>0</v>
      </c>
      <c r="E188" s="96">
        <f>+C188+D188</f>
        <v>221280000</v>
      </c>
    </row>
    <row r="189" spans="1:6" ht="15">
      <c r="A189" s="91" t="s">
        <v>462</v>
      </c>
      <c r="B189" s="36" t="s">
        <v>144</v>
      </c>
      <c r="C189" s="100">
        <v>15935901000</v>
      </c>
      <c r="D189" s="95">
        <v>0</v>
      </c>
      <c r="E189" s="96">
        <f>+C189+D189</f>
        <v>15935901000</v>
      </c>
      <c r="F189" s="144"/>
    </row>
    <row r="190" spans="1:6" ht="30">
      <c r="A190" s="107" t="s">
        <v>461</v>
      </c>
      <c r="B190" s="105" t="s">
        <v>479</v>
      </c>
      <c r="C190" s="106">
        <f>SUM(C191:C195)</f>
        <v>18149000000</v>
      </c>
      <c r="D190" s="99">
        <f>+'Decreto_320 05_08_2022'!D188+Acuerdo_390_30_08_2022!D188+Acuerdo_388_12_08_2022!D188+Resol_1692_25_08_2022!D188+CONSOLIDADO!AE186</f>
        <v>0</v>
      </c>
      <c r="E190" s="106">
        <f>SUM(E191:E195)</f>
        <v>18149000000</v>
      </c>
      <c r="F190" s="144"/>
    </row>
    <row r="191" spans="1:6" ht="15">
      <c r="A191" s="91" t="s">
        <v>462</v>
      </c>
      <c r="B191" s="36" t="s">
        <v>133</v>
      </c>
      <c r="C191" s="100">
        <v>5653264</v>
      </c>
      <c r="D191" s="99">
        <f>+'Decreto_320 05_08_2022'!D189+Acuerdo_390_30_08_2022!D189+Acuerdo_388_12_08_2022!D189+Resol_1692_25_08_2022!D189+CONSOLIDADO!AE187</f>
        <v>0</v>
      </c>
      <c r="E191" s="96">
        <f>+C191+D191</f>
        <v>5653264</v>
      </c>
      <c r="F191" s="144"/>
    </row>
    <row r="192" spans="1:6" ht="15">
      <c r="A192" s="91" t="s">
        <v>462</v>
      </c>
      <c r="B192" s="36" t="s">
        <v>138</v>
      </c>
      <c r="C192" s="100">
        <v>30000000</v>
      </c>
      <c r="D192" s="99">
        <f>+'Decreto_320 05_08_2022'!D190+Acuerdo_390_30_08_2022!D190+Acuerdo_388_12_08_2022!D190+Resol_1692_25_08_2022!D190+CONSOLIDADO!AE188</f>
        <v>0</v>
      </c>
      <c r="E192" s="96">
        <f>+C192+D192</f>
        <v>30000000</v>
      </c>
      <c r="F192" s="144"/>
    </row>
    <row r="193" spans="1:6" ht="15">
      <c r="A193" s="91" t="s">
        <v>462</v>
      </c>
      <c r="B193" s="36" t="s">
        <v>141</v>
      </c>
      <c r="C193" s="100">
        <v>598110000</v>
      </c>
      <c r="D193" s="99">
        <f>+'Decreto_320 05_08_2022'!D191+Acuerdo_390_30_08_2022!D191+Acuerdo_388_12_08_2022!D191+Resol_1692_25_08_2022!D191+CONSOLIDADO!AE189</f>
        <v>0</v>
      </c>
      <c r="E193" s="96">
        <f>+C193+D193</f>
        <v>598110000</v>
      </c>
      <c r="F193" s="144"/>
    </row>
    <row r="194" spans="1:5" s="107" customFormat="1" ht="15">
      <c r="A194" s="91" t="s">
        <v>462</v>
      </c>
      <c r="B194" s="36" t="s">
        <v>143</v>
      </c>
      <c r="C194" s="100">
        <v>1562800000</v>
      </c>
      <c r="D194" s="99">
        <f>+'Decreto_320 05_08_2022'!D192+Acuerdo_390_30_08_2022!D192+Acuerdo_388_12_08_2022!D192+Resol_1692_25_08_2022!D192+CONSOLIDADO!AE190</f>
        <v>0</v>
      </c>
      <c r="E194" s="96">
        <f>+C194+D194</f>
        <v>1562800000</v>
      </c>
    </row>
    <row r="195" spans="1:6" ht="15">
      <c r="A195" s="91" t="s">
        <v>462</v>
      </c>
      <c r="B195" s="36" t="s">
        <v>144</v>
      </c>
      <c r="C195" s="100">
        <v>15952436736</v>
      </c>
      <c r="D195" s="99">
        <f>+'Decreto_320 05_08_2022'!D193+Acuerdo_390_30_08_2022!D193+Acuerdo_388_12_08_2022!D193+Resol_1692_25_08_2022!D193+CONSOLIDADO!AE191</f>
        <v>0</v>
      </c>
      <c r="E195" s="96">
        <f>+C195+D195</f>
        <v>15952436736</v>
      </c>
      <c r="F195" s="144"/>
    </row>
    <row r="196" spans="1:6" ht="30">
      <c r="A196" s="107" t="s">
        <v>461</v>
      </c>
      <c r="B196" s="105" t="s">
        <v>480</v>
      </c>
      <c r="C196" s="106">
        <f>SUM(C197:C199)</f>
        <v>5263460000</v>
      </c>
      <c r="D196" s="99">
        <f>+'Decreto_320 05_08_2022'!D194+Acuerdo_390_30_08_2022!D194+Acuerdo_388_12_08_2022!D194+Resol_1692_25_08_2022!D194+CONSOLIDADO!AE192</f>
        <v>0</v>
      </c>
      <c r="E196" s="106">
        <f>SUM(E197:E199)</f>
        <v>5263460000</v>
      </c>
      <c r="F196" s="144"/>
    </row>
    <row r="197" spans="1:6" ht="15">
      <c r="A197" s="91" t="s">
        <v>462</v>
      </c>
      <c r="B197" s="36" t="s">
        <v>140</v>
      </c>
      <c r="C197" s="100">
        <v>510743000</v>
      </c>
      <c r="D197" s="99">
        <f>+'Decreto_320 05_08_2022'!D195+Acuerdo_390_30_08_2022!D195+Acuerdo_388_12_08_2022!D195+Resol_1692_25_08_2022!D195+CONSOLIDADO!AE193</f>
        <v>0</v>
      </c>
      <c r="E197" s="96">
        <f>+C197+D197</f>
        <v>510743000</v>
      </c>
      <c r="F197" s="144"/>
    </row>
    <row r="198" spans="1:5" ht="15">
      <c r="A198" s="91" t="s">
        <v>462</v>
      </c>
      <c r="B198" s="36" t="s">
        <v>141</v>
      </c>
      <c r="C198" s="100">
        <v>543822000</v>
      </c>
      <c r="D198" s="99">
        <f>+'Decreto_320 05_08_2022'!D196+Acuerdo_390_30_08_2022!D196+Acuerdo_388_12_08_2022!D196+Resol_1692_25_08_2022!D196+CONSOLIDADO!AE194</f>
        <v>0</v>
      </c>
      <c r="E198" s="96">
        <f>+C198+D198</f>
        <v>543822000</v>
      </c>
    </row>
    <row r="199" spans="1:5" ht="15">
      <c r="A199" s="91" t="s">
        <v>462</v>
      </c>
      <c r="B199" s="36" t="s">
        <v>144</v>
      </c>
      <c r="C199" s="100">
        <v>4208895000</v>
      </c>
      <c r="D199" s="99">
        <f>+'Decreto_320 05_08_2022'!D197+Acuerdo_390_30_08_2022!D197+Acuerdo_388_12_08_2022!D197+Resol_1692_25_08_2022!D197</f>
        <v>0</v>
      </c>
      <c r="E199" s="96">
        <f>+C199+D199</f>
        <v>4208895000</v>
      </c>
    </row>
    <row r="200" spans="1:5" ht="15">
      <c r="A200" s="91"/>
      <c r="D200" s="99"/>
      <c r="E200" s="96"/>
    </row>
    <row r="201" spans="2:5" ht="15">
      <c r="B201" s="152"/>
      <c r="C201" s="152"/>
      <c r="D201" s="152"/>
      <c r="E201" s="152"/>
    </row>
  </sheetData>
  <sheetProtection/>
  <autoFilter ref="A122:F197"/>
  <mergeCells count="3">
    <mergeCell ref="B1:E1"/>
    <mergeCell ref="B2:E2"/>
    <mergeCell ref="B3:E3"/>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144"/>
  <sheetViews>
    <sheetView showGridLines="0" zoomScalePageLayoutView="0" workbookViewId="0" topLeftCell="A109">
      <selection activeCell="E102" sqref="E102"/>
    </sheetView>
  </sheetViews>
  <sheetFormatPr defaultColWidth="11.421875" defaultRowHeight="15"/>
  <cols>
    <col min="1" max="1" width="31.8515625" style="0" customWidth="1"/>
    <col min="2" max="2" width="47.8515625" style="0" customWidth="1"/>
    <col min="3" max="3" width="20.421875" style="6" bestFit="1" customWidth="1"/>
    <col min="4" max="5" width="20.421875" style="1" bestFit="1" customWidth="1"/>
  </cols>
  <sheetData>
    <row r="1" spans="1:5" s="2" customFormat="1" ht="30" customHeight="1">
      <c r="A1" s="178" t="s">
        <v>7</v>
      </c>
      <c r="B1" s="178"/>
      <c r="C1" s="178"/>
      <c r="D1" s="178"/>
      <c r="E1" s="178"/>
    </row>
    <row r="2" spans="1:5" s="2" customFormat="1" ht="26.25">
      <c r="A2" s="179" t="s">
        <v>6</v>
      </c>
      <c r="B2" s="179"/>
      <c r="C2" s="179"/>
      <c r="D2" s="179"/>
      <c r="E2" s="179"/>
    </row>
    <row r="3" spans="1:5" s="2" customFormat="1" ht="26.25">
      <c r="A3" s="180" t="s">
        <v>8</v>
      </c>
      <c r="B3" s="180"/>
      <c r="C3" s="180"/>
      <c r="D3" s="180"/>
      <c r="E3" s="180"/>
    </row>
    <row r="4" spans="1:5" ht="30" customHeight="1">
      <c r="A4" s="3" t="s">
        <v>0</v>
      </c>
      <c r="B4" s="3"/>
      <c r="C4" s="17" t="s">
        <v>1</v>
      </c>
      <c r="D4" s="4" t="s">
        <v>2</v>
      </c>
      <c r="E4" s="4" t="s">
        <v>3</v>
      </c>
    </row>
    <row r="5" spans="1:7" ht="15">
      <c r="A5" s="9" t="s">
        <v>4</v>
      </c>
      <c r="B5" s="9"/>
      <c r="C5" s="10">
        <v>3127773051000</v>
      </c>
      <c r="D5" s="11" t="s">
        <v>9</v>
      </c>
      <c r="E5" s="10">
        <v>3127773051000</v>
      </c>
      <c r="F5" s="7"/>
      <c r="G5" s="7"/>
    </row>
    <row r="6" spans="1:7" ht="15">
      <c r="A6" s="9" t="s">
        <v>5</v>
      </c>
      <c r="B6" s="9"/>
      <c r="C6" s="10">
        <v>3127773051000</v>
      </c>
      <c r="D6" s="11" t="s">
        <v>9</v>
      </c>
      <c r="E6" s="10">
        <v>3127773051000</v>
      </c>
      <c r="F6" s="7"/>
      <c r="G6" s="7"/>
    </row>
    <row r="7" spans="1:7" ht="15">
      <c r="A7" s="12" t="s">
        <v>10</v>
      </c>
      <c r="B7" s="12"/>
      <c r="C7" s="13">
        <v>23016670000</v>
      </c>
      <c r="D7" s="14"/>
      <c r="E7" s="13">
        <v>23016670000</v>
      </c>
      <c r="F7" s="7"/>
      <c r="G7" s="7"/>
    </row>
    <row r="8" spans="1:7" ht="15">
      <c r="A8" s="8" t="s">
        <v>165</v>
      </c>
      <c r="B8" s="8" t="s">
        <v>166</v>
      </c>
      <c r="C8" s="15">
        <v>2617517000</v>
      </c>
      <c r="D8" s="16" t="s">
        <v>9</v>
      </c>
      <c r="E8" s="15">
        <v>2617517000</v>
      </c>
      <c r="F8" s="7"/>
      <c r="G8" s="7"/>
    </row>
    <row r="9" spans="1:7" ht="15">
      <c r="A9" s="8" t="s">
        <v>167</v>
      </c>
      <c r="B9" s="8" t="s">
        <v>168</v>
      </c>
      <c r="C9" s="15">
        <v>1485000000</v>
      </c>
      <c r="D9" s="16" t="s">
        <v>9</v>
      </c>
      <c r="E9" s="15">
        <v>1485000000</v>
      </c>
      <c r="F9" s="7"/>
      <c r="G9" s="7"/>
    </row>
    <row r="10" spans="1:7" ht="15">
      <c r="A10" s="8" t="s">
        <v>169</v>
      </c>
      <c r="B10" s="8" t="s">
        <v>170</v>
      </c>
      <c r="C10" s="15">
        <v>1266000</v>
      </c>
      <c r="D10" s="16" t="s">
        <v>9</v>
      </c>
      <c r="E10" s="15">
        <v>1266000</v>
      </c>
      <c r="F10" s="7"/>
      <c r="G10" s="7"/>
    </row>
    <row r="11" spans="1:7" ht="15">
      <c r="A11" s="8" t="s">
        <v>171</v>
      </c>
      <c r="B11" s="8" t="s">
        <v>172</v>
      </c>
      <c r="C11" s="15">
        <v>1055000</v>
      </c>
      <c r="D11" s="16" t="s">
        <v>9</v>
      </c>
      <c r="E11" s="15">
        <v>1055000</v>
      </c>
      <c r="F11" s="7"/>
      <c r="G11" s="7"/>
    </row>
    <row r="12" spans="1:7" ht="15">
      <c r="A12" s="8" t="s">
        <v>173</v>
      </c>
      <c r="B12" s="8" t="s">
        <v>174</v>
      </c>
      <c r="C12" s="15">
        <v>39219000</v>
      </c>
      <c r="D12" s="16" t="s">
        <v>9</v>
      </c>
      <c r="E12" s="15">
        <v>39219000</v>
      </c>
      <c r="F12" s="7"/>
      <c r="G12" s="7"/>
    </row>
    <row r="13" spans="1:7" ht="15">
      <c r="A13" s="8" t="s">
        <v>175</v>
      </c>
      <c r="B13" s="8" t="s">
        <v>176</v>
      </c>
      <c r="C13" s="15">
        <v>1000000</v>
      </c>
      <c r="D13" s="16" t="s">
        <v>9</v>
      </c>
      <c r="E13" s="15">
        <v>1000000</v>
      </c>
      <c r="F13" s="7"/>
      <c r="G13" s="7"/>
    </row>
    <row r="14" spans="1:7" ht="15">
      <c r="A14" s="8" t="s">
        <v>177</v>
      </c>
      <c r="B14" s="8" t="s">
        <v>178</v>
      </c>
      <c r="C14" s="15">
        <v>2764000</v>
      </c>
      <c r="D14" s="16" t="s">
        <v>9</v>
      </c>
      <c r="E14" s="15">
        <v>2764000</v>
      </c>
      <c r="F14" s="7"/>
      <c r="G14" s="7"/>
    </row>
    <row r="15" spans="1:7" ht="15">
      <c r="A15" s="8" t="s">
        <v>179</v>
      </c>
      <c r="B15" s="8" t="s">
        <v>180</v>
      </c>
      <c r="C15" s="15">
        <v>44026000</v>
      </c>
      <c r="D15" s="16" t="s">
        <v>9</v>
      </c>
      <c r="E15" s="15">
        <v>44026000</v>
      </c>
      <c r="F15" s="7"/>
      <c r="G15" s="7"/>
    </row>
    <row r="16" spans="1:7" ht="15">
      <c r="A16" s="8" t="s">
        <v>181</v>
      </c>
      <c r="B16" s="8" t="s">
        <v>182</v>
      </c>
      <c r="C16" s="15">
        <v>502000</v>
      </c>
      <c r="D16" s="16" t="s">
        <v>9</v>
      </c>
      <c r="E16" s="15">
        <v>502000</v>
      </c>
      <c r="F16" s="7"/>
      <c r="G16" s="7"/>
    </row>
    <row r="17" spans="1:7" ht="15">
      <c r="A17" s="8" t="s">
        <v>183</v>
      </c>
      <c r="B17" s="8" t="s">
        <v>184</v>
      </c>
      <c r="C17" s="15">
        <v>114000</v>
      </c>
      <c r="D17" s="16" t="s">
        <v>9</v>
      </c>
      <c r="E17" s="15">
        <v>114000</v>
      </c>
      <c r="F17" s="7"/>
      <c r="G17" s="7"/>
    </row>
    <row r="18" spans="1:7" ht="15">
      <c r="A18" s="8" t="s">
        <v>185</v>
      </c>
      <c r="B18" s="8" t="s">
        <v>186</v>
      </c>
      <c r="C18" s="15">
        <v>479000</v>
      </c>
      <c r="D18" s="16" t="s">
        <v>9</v>
      </c>
      <c r="E18" s="15">
        <v>479000</v>
      </c>
      <c r="F18" s="7"/>
      <c r="G18" s="7"/>
    </row>
    <row r="19" spans="1:7" ht="15">
      <c r="A19" s="8" t="s">
        <v>187</v>
      </c>
      <c r="B19" s="8" t="s">
        <v>188</v>
      </c>
      <c r="C19" s="15">
        <v>81000</v>
      </c>
      <c r="D19" s="16" t="s">
        <v>9</v>
      </c>
      <c r="E19" s="15">
        <v>81000</v>
      </c>
      <c r="F19" s="7"/>
      <c r="G19" s="7"/>
    </row>
    <row r="20" spans="1:7" ht="15">
      <c r="A20" s="8" t="s">
        <v>189</v>
      </c>
      <c r="B20" s="8" t="s">
        <v>190</v>
      </c>
      <c r="C20" s="15">
        <v>785000</v>
      </c>
      <c r="D20" s="16" t="s">
        <v>9</v>
      </c>
      <c r="E20" s="15">
        <v>785000</v>
      </c>
      <c r="F20" s="7"/>
      <c r="G20" s="7"/>
    </row>
    <row r="21" spans="1:7" ht="15">
      <c r="A21" s="8" t="s">
        <v>191</v>
      </c>
      <c r="B21" s="8" t="s">
        <v>192</v>
      </c>
      <c r="C21" s="15">
        <v>396000</v>
      </c>
      <c r="D21" s="16" t="s">
        <v>9</v>
      </c>
      <c r="E21" s="15">
        <v>396000</v>
      </c>
      <c r="F21" s="7"/>
      <c r="G21" s="7"/>
    </row>
    <row r="22" spans="1:7" ht="15">
      <c r="A22" s="8" t="s">
        <v>193</v>
      </c>
      <c r="B22" s="8" t="s">
        <v>194</v>
      </c>
      <c r="C22" s="15">
        <v>1627000</v>
      </c>
      <c r="D22" s="16" t="s">
        <v>9</v>
      </c>
      <c r="E22" s="15">
        <v>1627000</v>
      </c>
      <c r="F22" s="7"/>
      <c r="G22" s="7"/>
    </row>
    <row r="23" spans="1:7" ht="15">
      <c r="A23" s="8" t="s">
        <v>195</v>
      </c>
      <c r="B23" s="8" t="s">
        <v>196</v>
      </c>
      <c r="C23" s="15">
        <v>864000</v>
      </c>
      <c r="D23" s="16" t="s">
        <v>9</v>
      </c>
      <c r="E23" s="15">
        <v>864000</v>
      </c>
      <c r="F23" s="7"/>
      <c r="G23" s="7"/>
    </row>
    <row r="24" spans="1:7" ht="15">
      <c r="A24" s="8" t="s">
        <v>197</v>
      </c>
      <c r="B24" s="8" t="s">
        <v>198</v>
      </c>
      <c r="C24" s="15">
        <v>630000</v>
      </c>
      <c r="D24" s="16" t="s">
        <v>9</v>
      </c>
      <c r="E24" s="15">
        <v>630000</v>
      </c>
      <c r="F24" s="7"/>
      <c r="G24" s="7"/>
    </row>
    <row r="25" spans="1:7" ht="15">
      <c r="A25" s="8" t="s">
        <v>199</v>
      </c>
      <c r="B25" s="8" t="s">
        <v>200</v>
      </c>
      <c r="C25" s="15">
        <v>247000</v>
      </c>
      <c r="D25" s="16" t="s">
        <v>9</v>
      </c>
      <c r="E25" s="15">
        <v>247000</v>
      </c>
      <c r="F25" s="7"/>
      <c r="G25" s="7"/>
    </row>
    <row r="26" spans="1:7" ht="15">
      <c r="A26" s="8" t="s">
        <v>201</v>
      </c>
      <c r="B26" s="8" t="s">
        <v>202</v>
      </c>
      <c r="C26" s="15">
        <v>8184000</v>
      </c>
      <c r="D26" s="16" t="s">
        <v>9</v>
      </c>
      <c r="E26" s="15">
        <v>8184000</v>
      </c>
      <c r="F26" s="7"/>
      <c r="G26" s="7"/>
    </row>
    <row r="27" spans="1:7" ht="15">
      <c r="A27" s="8" t="s">
        <v>203</v>
      </c>
      <c r="B27" s="8" t="s">
        <v>204</v>
      </c>
      <c r="C27" s="15">
        <v>4224000</v>
      </c>
      <c r="D27" s="16" t="s">
        <v>9</v>
      </c>
      <c r="E27" s="15">
        <v>4224000</v>
      </c>
      <c r="F27" s="7"/>
      <c r="G27" s="7"/>
    </row>
    <row r="28" spans="1:7" ht="15">
      <c r="A28" s="8" t="s">
        <v>205</v>
      </c>
      <c r="B28" s="8" t="s">
        <v>206</v>
      </c>
      <c r="C28" s="15">
        <v>10230000</v>
      </c>
      <c r="D28" s="16" t="s">
        <v>9</v>
      </c>
      <c r="E28" s="15">
        <v>10230000</v>
      </c>
      <c r="F28" s="7"/>
      <c r="G28" s="7"/>
    </row>
    <row r="29" spans="1:7" ht="15">
      <c r="A29" s="8" t="s">
        <v>207</v>
      </c>
      <c r="B29" s="8" t="s">
        <v>208</v>
      </c>
      <c r="C29" s="15">
        <v>24180000</v>
      </c>
      <c r="D29" s="16" t="s">
        <v>9</v>
      </c>
      <c r="E29" s="15">
        <v>24180000</v>
      </c>
      <c r="F29" s="7"/>
      <c r="G29" s="7"/>
    </row>
    <row r="30" spans="1:7" ht="15">
      <c r="A30" s="8" t="s">
        <v>209</v>
      </c>
      <c r="B30" s="8" t="s">
        <v>208</v>
      </c>
      <c r="C30" s="15">
        <v>8640000</v>
      </c>
      <c r="D30" s="16" t="s">
        <v>9</v>
      </c>
      <c r="E30" s="15">
        <v>8640000</v>
      </c>
      <c r="F30" s="7"/>
      <c r="G30" s="7"/>
    </row>
    <row r="31" spans="1:7" ht="15">
      <c r="A31" s="8" t="s">
        <v>210</v>
      </c>
      <c r="B31" s="8" t="s">
        <v>211</v>
      </c>
      <c r="C31" s="15">
        <v>4058000</v>
      </c>
      <c r="D31" s="16" t="s">
        <v>9</v>
      </c>
      <c r="E31" s="15">
        <v>4058000</v>
      </c>
      <c r="F31" s="7"/>
      <c r="G31" s="7"/>
    </row>
    <row r="32" spans="1:7" ht="15">
      <c r="A32" s="8" t="s">
        <v>212</v>
      </c>
      <c r="B32" s="8" t="s">
        <v>213</v>
      </c>
      <c r="C32" s="15">
        <v>13764000</v>
      </c>
      <c r="D32" s="16" t="s">
        <v>9</v>
      </c>
      <c r="E32" s="15">
        <v>13764000</v>
      </c>
      <c r="F32" s="7"/>
      <c r="G32" s="7"/>
    </row>
    <row r="33" spans="1:7" ht="15">
      <c r="A33" s="8" t="s">
        <v>214</v>
      </c>
      <c r="B33" s="8" t="s">
        <v>215</v>
      </c>
      <c r="C33" s="15">
        <v>8960000</v>
      </c>
      <c r="D33" s="16" t="s">
        <v>9</v>
      </c>
      <c r="E33" s="15">
        <v>8960000</v>
      </c>
      <c r="F33" s="7"/>
      <c r="G33" s="7"/>
    </row>
    <row r="34" spans="1:7" ht="15">
      <c r="A34" s="8" t="s">
        <v>216</v>
      </c>
      <c r="B34" s="8" t="s">
        <v>217</v>
      </c>
      <c r="C34" s="15">
        <v>2335000</v>
      </c>
      <c r="D34" s="16" t="s">
        <v>9</v>
      </c>
      <c r="E34" s="15">
        <v>2335000</v>
      </c>
      <c r="F34" s="7"/>
      <c r="G34" s="7"/>
    </row>
    <row r="35" spans="1:7" ht="15">
      <c r="A35" s="8" t="s">
        <v>218</v>
      </c>
      <c r="B35" s="8" t="s">
        <v>219</v>
      </c>
      <c r="C35" s="15">
        <v>48397000</v>
      </c>
      <c r="D35" s="16" t="s">
        <v>9</v>
      </c>
      <c r="E35" s="15">
        <v>48397000</v>
      </c>
      <c r="F35" s="7"/>
      <c r="G35" s="7"/>
    </row>
    <row r="36" spans="1:7" ht="15">
      <c r="A36" s="8" t="s">
        <v>220</v>
      </c>
      <c r="B36" s="8" t="s">
        <v>221</v>
      </c>
      <c r="C36" s="15">
        <v>1141000</v>
      </c>
      <c r="D36" s="16" t="s">
        <v>9</v>
      </c>
      <c r="E36" s="15">
        <v>1141000</v>
      </c>
      <c r="F36" s="7"/>
      <c r="G36" s="7"/>
    </row>
    <row r="37" spans="1:7" ht="15">
      <c r="A37" s="8" t="s">
        <v>222</v>
      </c>
      <c r="B37" s="8" t="s">
        <v>223</v>
      </c>
      <c r="C37" s="15">
        <v>13650000</v>
      </c>
      <c r="D37" s="16" t="s">
        <v>9</v>
      </c>
      <c r="E37" s="15">
        <v>13650000</v>
      </c>
      <c r="F37" s="7"/>
      <c r="G37" s="7"/>
    </row>
    <row r="38" spans="1:7" ht="15">
      <c r="A38" s="8" t="s">
        <v>224</v>
      </c>
      <c r="B38" s="8" t="s">
        <v>225</v>
      </c>
      <c r="C38" s="15">
        <v>319000</v>
      </c>
      <c r="D38" s="16" t="s">
        <v>9</v>
      </c>
      <c r="E38" s="15">
        <v>319000</v>
      </c>
      <c r="F38" s="7"/>
      <c r="G38" s="7"/>
    </row>
    <row r="39" spans="1:7" ht="15">
      <c r="A39" s="8" t="s">
        <v>226</v>
      </c>
      <c r="B39" s="8" t="s">
        <v>227</v>
      </c>
      <c r="C39" s="15">
        <v>55467000</v>
      </c>
      <c r="D39" s="16" t="s">
        <v>9</v>
      </c>
      <c r="E39" s="15">
        <v>55467000</v>
      </c>
      <c r="F39" s="7"/>
      <c r="G39" s="7"/>
    </row>
    <row r="40" spans="1:7" ht="15">
      <c r="A40" s="8" t="s">
        <v>228</v>
      </c>
      <c r="B40" s="8" t="s">
        <v>229</v>
      </c>
      <c r="C40" s="15">
        <v>199000</v>
      </c>
      <c r="D40" s="16" t="s">
        <v>9</v>
      </c>
      <c r="E40" s="15">
        <v>199000</v>
      </c>
      <c r="F40" s="7"/>
      <c r="G40" s="7"/>
    </row>
    <row r="41" spans="1:7" ht="15">
      <c r="A41" s="8" t="s">
        <v>230</v>
      </c>
      <c r="B41" s="8" t="s">
        <v>231</v>
      </c>
      <c r="C41" s="15">
        <v>4507000</v>
      </c>
      <c r="D41" s="16" t="s">
        <v>9</v>
      </c>
      <c r="E41" s="15">
        <v>4507000</v>
      </c>
      <c r="F41" s="7"/>
      <c r="G41" s="7"/>
    </row>
    <row r="42" spans="1:7" ht="15">
      <c r="A42" s="8" t="s">
        <v>232</v>
      </c>
      <c r="B42" s="8" t="s">
        <v>233</v>
      </c>
      <c r="C42" s="15">
        <v>9260000</v>
      </c>
      <c r="D42" s="16" t="s">
        <v>9</v>
      </c>
      <c r="E42" s="15">
        <v>9260000</v>
      </c>
      <c r="F42" s="7"/>
      <c r="G42" s="7"/>
    </row>
    <row r="43" spans="1:7" ht="15">
      <c r="A43" s="8" t="s">
        <v>234</v>
      </c>
      <c r="B43" s="8" t="s">
        <v>235</v>
      </c>
      <c r="C43" s="15">
        <v>2505000</v>
      </c>
      <c r="D43" s="16" t="s">
        <v>9</v>
      </c>
      <c r="E43" s="15">
        <v>2505000</v>
      </c>
      <c r="F43" s="7"/>
      <c r="G43" s="7"/>
    </row>
    <row r="44" spans="1:7" ht="15">
      <c r="A44" s="8" t="s">
        <v>236</v>
      </c>
      <c r="B44" s="8" t="s">
        <v>237</v>
      </c>
      <c r="C44" s="15">
        <v>5043000</v>
      </c>
      <c r="D44" s="16" t="s">
        <v>9</v>
      </c>
      <c r="E44" s="15">
        <v>5043000</v>
      </c>
      <c r="F44" s="7"/>
      <c r="G44" s="7"/>
    </row>
    <row r="45" spans="1:7" ht="15">
      <c r="A45" s="8" t="s">
        <v>238</v>
      </c>
      <c r="B45" s="8" t="s">
        <v>239</v>
      </c>
      <c r="C45" s="15">
        <v>2875000</v>
      </c>
      <c r="D45" s="16" t="s">
        <v>9</v>
      </c>
      <c r="E45" s="15">
        <v>2875000</v>
      </c>
      <c r="F45" s="7"/>
      <c r="G45" s="7"/>
    </row>
    <row r="46" spans="1:7" ht="15">
      <c r="A46" s="8" t="s">
        <v>240</v>
      </c>
      <c r="B46" s="8" t="s">
        <v>241</v>
      </c>
      <c r="C46" s="15">
        <v>258000</v>
      </c>
      <c r="D46" s="16" t="s">
        <v>9</v>
      </c>
      <c r="E46" s="15">
        <v>258000</v>
      </c>
      <c r="F46" s="7"/>
      <c r="G46" s="7"/>
    </row>
    <row r="47" spans="1:7" ht="15">
      <c r="A47" s="8" t="s">
        <v>242</v>
      </c>
      <c r="B47" s="8" t="s">
        <v>243</v>
      </c>
      <c r="C47" s="15">
        <v>82433000</v>
      </c>
      <c r="D47" s="16" t="s">
        <v>9</v>
      </c>
      <c r="E47" s="15">
        <v>82433000</v>
      </c>
      <c r="F47" s="7"/>
      <c r="G47" s="7"/>
    </row>
    <row r="48" spans="1:7" ht="15">
      <c r="A48" s="8" t="s">
        <v>244</v>
      </c>
      <c r="B48" s="8" t="s">
        <v>245</v>
      </c>
      <c r="C48" s="15">
        <v>15630000</v>
      </c>
      <c r="D48" s="16" t="s">
        <v>9</v>
      </c>
      <c r="E48" s="15">
        <v>15630000</v>
      </c>
      <c r="F48" s="7"/>
      <c r="G48" s="7"/>
    </row>
    <row r="49" spans="1:7" ht="15">
      <c r="A49" s="8" t="s">
        <v>246</v>
      </c>
      <c r="B49" s="8" t="s">
        <v>247</v>
      </c>
      <c r="C49" s="15">
        <v>38000</v>
      </c>
      <c r="D49" s="16" t="s">
        <v>9</v>
      </c>
      <c r="E49" s="15">
        <v>38000</v>
      </c>
      <c r="F49" s="7"/>
      <c r="G49" s="7"/>
    </row>
    <row r="50" spans="1:7" ht="15">
      <c r="A50" s="8" t="s">
        <v>248</v>
      </c>
      <c r="B50" s="8" t="s">
        <v>249</v>
      </c>
      <c r="C50" s="15">
        <v>3176000</v>
      </c>
      <c r="D50" s="16" t="s">
        <v>9</v>
      </c>
      <c r="E50" s="15">
        <v>3176000</v>
      </c>
      <c r="F50" s="7"/>
      <c r="G50" s="7"/>
    </row>
    <row r="51" spans="1:7" ht="15">
      <c r="A51" s="8" t="s">
        <v>250</v>
      </c>
      <c r="B51" s="8" t="s">
        <v>251</v>
      </c>
      <c r="C51" s="15">
        <v>246000</v>
      </c>
      <c r="D51" s="16" t="s">
        <v>9</v>
      </c>
      <c r="E51" s="15">
        <v>246000</v>
      </c>
      <c r="F51" s="7"/>
      <c r="G51" s="7"/>
    </row>
    <row r="52" spans="1:7" ht="15">
      <c r="A52" s="8" t="s">
        <v>252</v>
      </c>
      <c r="B52" s="8" t="s">
        <v>253</v>
      </c>
      <c r="C52" s="15">
        <v>109000</v>
      </c>
      <c r="D52" s="16" t="s">
        <v>9</v>
      </c>
      <c r="E52" s="15">
        <v>109000</v>
      </c>
      <c r="F52" s="7"/>
      <c r="G52" s="7"/>
    </row>
    <row r="53" spans="1:7" ht="15">
      <c r="A53" s="8" t="s">
        <v>254</v>
      </c>
      <c r="B53" s="8" t="s">
        <v>255</v>
      </c>
      <c r="C53" s="15">
        <v>1019000</v>
      </c>
      <c r="D53" s="16" t="s">
        <v>9</v>
      </c>
      <c r="E53" s="15">
        <v>1019000</v>
      </c>
      <c r="F53" s="7"/>
      <c r="G53" s="7"/>
    </row>
    <row r="54" spans="1:7" ht="15">
      <c r="A54" s="8" t="s">
        <v>256</v>
      </c>
      <c r="B54" s="8" t="s">
        <v>257</v>
      </c>
      <c r="C54" s="15">
        <v>2066000</v>
      </c>
      <c r="D54" s="16" t="s">
        <v>9</v>
      </c>
      <c r="E54" s="15">
        <v>2066000</v>
      </c>
      <c r="F54" s="7"/>
      <c r="G54" s="7"/>
    </row>
    <row r="55" spans="1:7" ht="15">
      <c r="A55" s="8" t="s">
        <v>258</v>
      </c>
      <c r="B55" s="8" t="s">
        <v>259</v>
      </c>
      <c r="C55" s="15">
        <v>4255000</v>
      </c>
      <c r="D55" s="16" t="s">
        <v>9</v>
      </c>
      <c r="E55" s="15">
        <v>4255000</v>
      </c>
      <c r="F55" s="7"/>
      <c r="G55" s="7"/>
    </row>
    <row r="56" spans="1:7" ht="15">
      <c r="A56" s="8" t="s">
        <v>260</v>
      </c>
      <c r="B56" s="8" t="s">
        <v>261</v>
      </c>
      <c r="C56" s="15">
        <v>20817000</v>
      </c>
      <c r="D56" s="16" t="s">
        <v>9</v>
      </c>
      <c r="E56" s="15">
        <v>20817000</v>
      </c>
      <c r="F56" s="7"/>
      <c r="G56" s="7"/>
    </row>
    <row r="57" spans="1:7" ht="15">
      <c r="A57" s="8" t="s">
        <v>262</v>
      </c>
      <c r="B57" s="8" t="s">
        <v>263</v>
      </c>
      <c r="C57" s="15">
        <v>330208000</v>
      </c>
      <c r="D57" s="16" t="s">
        <v>9</v>
      </c>
      <c r="E57" s="15">
        <v>330208000</v>
      </c>
      <c r="F57" s="7"/>
      <c r="G57" s="7"/>
    </row>
    <row r="58" spans="1:7" ht="15">
      <c r="A58" s="8" t="s">
        <v>264</v>
      </c>
      <c r="B58" s="8" t="s">
        <v>265</v>
      </c>
      <c r="C58" s="15">
        <v>818000</v>
      </c>
      <c r="D58" s="16" t="s">
        <v>9</v>
      </c>
      <c r="E58" s="15">
        <v>818000</v>
      </c>
      <c r="F58" s="7"/>
      <c r="G58" s="7"/>
    </row>
    <row r="59" spans="1:7" ht="15">
      <c r="A59" s="8" t="s">
        <v>266</v>
      </c>
      <c r="B59" s="8" t="s">
        <v>267</v>
      </c>
      <c r="C59" s="15">
        <v>559000</v>
      </c>
      <c r="D59" s="16" t="s">
        <v>9</v>
      </c>
      <c r="E59" s="15">
        <v>559000</v>
      </c>
      <c r="F59" s="7"/>
      <c r="G59" s="7"/>
    </row>
    <row r="60" spans="1:7" ht="15">
      <c r="A60" s="8" t="s">
        <v>268</v>
      </c>
      <c r="B60" s="8" t="s">
        <v>269</v>
      </c>
      <c r="C60" s="15">
        <v>6720000</v>
      </c>
      <c r="D60" s="16" t="s">
        <v>9</v>
      </c>
      <c r="E60" s="15">
        <v>6720000</v>
      </c>
      <c r="F60" s="7"/>
      <c r="G60" s="7"/>
    </row>
    <row r="61" spans="1:7" ht="15">
      <c r="A61" s="8" t="s">
        <v>270</v>
      </c>
      <c r="B61" s="8" t="s">
        <v>271</v>
      </c>
      <c r="C61" s="15">
        <v>358915000</v>
      </c>
      <c r="D61" s="16" t="s">
        <v>9</v>
      </c>
      <c r="E61" s="15">
        <v>358915000</v>
      </c>
      <c r="F61" s="7"/>
      <c r="G61" s="7"/>
    </row>
    <row r="62" spans="1:7" ht="15">
      <c r="A62" s="8" t="s">
        <v>272</v>
      </c>
      <c r="B62" s="8" t="s">
        <v>273</v>
      </c>
      <c r="C62" s="15">
        <v>253991000</v>
      </c>
      <c r="D62" s="16" t="s">
        <v>9</v>
      </c>
      <c r="E62" s="15">
        <v>253991000</v>
      </c>
      <c r="F62" s="7"/>
      <c r="G62" s="7"/>
    </row>
    <row r="63" spans="1:7" ht="15">
      <c r="A63" s="8" t="s">
        <v>274</v>
      </c>
      <c r="B63" s="8" t="s">
        <v>275</v>
      </c>
      <c r="C63" s="15">
        <v>827000</v>
      </c>
      <c r="D63" s="16" t="s">
        <v>9</v>
      </c>
      <c r="E63" s="15">
        <v>827000</v>
      </c>
      <c r="F63" s="7"/>
      <c r="G63" s="7"/>
    </row>
    <row r="64" spans="1:7" ht="15">
      <c r="A64" s="8" t="s">
        <v>276</v>
      </c>
      <c r="B64" s="8" t="s">
        <v>277</v>
      </c>
      <c r="C64" s="15">
        <v>576000</v>
      </c>
      <c r="D64" s="16" t="s">
        <v>9</v>
      </c>
      <c r="E64" s="15">
        <v>576000</v>
      </c>
      <c r="F64" s="7"/>
      <c r="G64" s="7"/>
    </row>
    <row r="65" spans="1:7" ht="15">
      <c r="A65" s="8" t="s">
        <v>278</v>
      </c>
      <c r="B65" s="8" t="s">
        <v>279</v>
      </c>
      <c r="C65" s="15">
        <v>24000</v>
      </c>
      <c r="D65" s="16" t="s">
        <v>9</v>
      </c>
      <c r="E65" s="15">
        <v>24000</v>
      </c>
      <c r="F65" s="7"/>
      <c r="G65" s="7"/>
    </row>
    <row r="66" spans="1:7" ht="15">
      <c r="A66" s="8" t="s">
        <v>280</v>
      </c>
      <c r="B66" s="8" t="s">
        <v>281</v>
      </c>
      <c r="C66" s="15">
        <v>687000</v>
      </c>
      <c r="D66" s="16" t="s">
        <v>9</v>
      </c>
      <c r="E66" s="15">
        <v>687000</v>
      </c>
      <c r="F66" s="7"/>
      <c r="G66" s="7"/>
    </row>
    <row r="67" spans="1:7" ht="15">
      <c r="A67" s="8" t="s">
        <v>282</v>
      </c>
      <c r="B67" s="8" t="s">
        <v>283</v>
      </c>
      <c r="C67" s="15">
        <v>2605000</v>
      </c>
      <c r="D67" s="16" t="s">
        <v>9</v>
      </c>
      <c r="E67" s="15">
        <v>2605000</v>
      </c>
      <c r="F67" s="7"/>
      <c r="G67" s="7"/>
    </row>
    <row r="68" spans="1:7" ht="15">
      <c r="A68" s="8" t="s">
        <v>284</v>
      </c>
      <c r="B68" s="8" t="s">
        <v>285</v>
      </c>
      <c r="C68" s="15">
        <v>1368000</v>
      </c>
      <c r="D68" s="16" t="s">
        <v>9</v>
      </c>
      <c r="E68" s="15">
        <v>1368000</v>
      </c>
      <c r="F68" s="7"/>
      <c r="G68" s="7"/>
    </row>
    <row r="69" spans="1:7" ht="15">
      <c r="A69" s="8" t="s">
        <v>286</v>
      </c>
      <c r="B69" s="8" t="s">
        <v>287</v>
      </c>
      <c r="C69" s="15">
        <v>1515000</v>
      </c>
      <c r="D69" s="16" t="s">
        <v>9</v>
      </c>
      <c r="E69" s="15">
        <v>1515000</v>
      </c>
      <c r="F69" s="7"/>
      <c r="G69" s="7"/>
    </row>
    <row r="70" spans="1:7" ht="15">
      <c r="A70" s="8" t="s">
        <v>288</v>
      </c>
      <c r="B70" s="8" t="s">
        <v>289</v>
      </c>
      <c r="C70" s="15">
        <v>55000</v>
      </c>
      <c r="D70" s="16" t="s">
        <v>9</v>
      </c>
      <c r="E70" s="15">
        <v>55000</v>
      </c>
      <c r="F70" s="7"/>
      <c r="G70" s="7"/>
    </row>
    <row r="71" spans="1:7" ht="15">
      <c r="A71" s="8" t="s">
        <v>290</v>
      </c>
      <c r="B71" s="8" t="s">
        <v>291</v>
      </c>
      <c r="C71" s="15">
        <v>826000</v>
      </c>
      <c r="D71" s="16" t="s">
        <v>9</v>
      </c>
      <c r="E71" s="15">
        <v>826000</v>
      </c>
      <c r="F71" s="7"/>
      <c r="G71" s="7"/>
    </row>
    <row r="72" spans="1:7" ht="15">
      <c r="A72" s="8" t="s">
        <v>292</v>
      </c>
      <c r="B72" s="8" t="s">
        <v>293</v>
      </c>
      <c r="C72" s="15">
        <v>103000</v>
      </c>
      <c r="D72" s="16" t="s">
        <v>9</v>
      </c>
      <c r="E72" s="15">
        <v>103000</v>
      </c>
      <c r="F72" s="7"/>
      <c r="G72" s="7"/>
    </row>
    <row r="73" spans="1:7" ht="15">
      <c r="A73" s="8" t="s">
        <v>294</v>
      </c>
      <c r="B73" s="8" t="s">
        <v>295</v>
      </c>
      <c r="C73" s="15">
        <v>302000</v>
      </c>
      <c r="D73" s="16" t="s">
        <v>9</v>
      </c>
      <c r="E73" s="15">
        <v>302000</v>
      </c>
      <c r="F73" s="7"/>
      <c r="G73" s="7"/>
    </row>
    <row r="74" spans="1:7" ht="15">
      <c r="A74" s="8" t="s">
        <v>296</v>
      </c>
      <c r="B74" s="8" t="s">
        <v>297</v>
      </c>
      <c r="C74" s="15">
        <v>4116000</v>
      </c>
      <c r="D74" s="16" t="s">
        <v>9</v>
      </c>
      <c r="E74" s="15">
        <v>4116000</v>
      </c>
      <c r="F74" s="7"/>
      <c r="G74" s="7"/>
    </row>
    <row r="75" spans="1:7" ht="15">
      <c r="A75" s="8" t="s">
        <v>298</v>
      </c>
      <c r="B75" s="8" t="s">
        <v>299</v>
      </c>
      <c r="C75" s="15">
        <v>345000</v>
      </c>
      <c r="D75" s="16" t="s">
        <v>9</v>
      </c>
      <c r="E75" s="15">
        <v>345000</v>
      </c>
      <c r="F75" s="7"/>
      <c r="G75" s="7"/>
    </row>
    <row r="76" spans="1:7" ht="15">
      <c r="A76" s="8" t="s">
        <v>300</v>
      </c>
      <c r="B76" s="8" t="s">
        <v>301</v>
      </c>
      <c r="C76" s="15">
        <v>1014000</v>
      </c>
      <c r="D76" s="16" t="s">
        <v>9</v>
      </c>
      <c r="E76" s="15">
        <v>1014000</v>
      </c>
      <c r="F76" s="7"/>
      <c r="G76" s="7"/>
    </row>
    <row r="77" spans="1:7" ht="15">
      <c r="A77" s="8" t="s">
        <v>302</v>
      </c>
      <c r="B77" s="8" t="s">
        <v>303</v>
      </c>
      <c r="C77" s="15">
        <v>403969000</v>
      </c>
      <c r="D77" s="16" t="s">
        <v>9</v>
      </c>
      <c r="E77" s="15">
        <v>403969000</v>
      </c>
      <c r="F77" s="7"/>
      <c r="G77" s="7"/>
    </row>
    <row r="78" spans="1:7" ht="15">
      <c r="A78" s="8" t="s">
        <v>304</v>
      </c>
      <c r="B78" s="8" t="s">
        <v>305</v>
      </c>
      <c r="C78" s="15">
        <v>2048000</v>
      </c>
      <c r="D78" s="16" t="s">
        <v>9</v>
      </c>
      <c r="E78" s="15">
        <v>2048000</v>
      </c>
      <c r="F78" s="7"/>
      <c r="G78" s="7"/>
    </row>
    <row r="79" spans="1:7" ht="15">
      <c r="A79" s="8" t="s">
        <v>306</v>
      </c>
      <c r="B79" s="8" t="s">
        <v>307</v>
      </c>
      <c r="C79" s="15">
        <v>3000000</v>
      </c>
      <c r="D79" s="16" t="s">
        <v>9</v>
      </c>
      <c r="E79" s="15">
        <v>3000000</v>
      </c>
      <c r="F79" s="7"/>
      <c r="G79" s="7"/>
    </row>
    <row r="80" spans="1:7" ht="15">
      <c r="A80" s="8" t="s">
        <v>308</v>
      </c>
      <c r="B80" s="8" t="s">
        <v>309</v>
      </c>
      <c r="C80" s="15">
        <v>3000000</v>
      </c>
      <c r="D80" s="16" t="s">
        <v>9</v>
      </c>
      <c r="E80" s="15">
        <v>3000000</v>
      </c>
      <c r="F80" s="7"/>
      <c r="G80" s="7"/>
    </row>
    <row r="81" spans="1:7" ht="15">
      <c r="A81" s="8" t="s">
        <v>310</v>
      </c>
      <c r="B81" s="8" t="s">
        <v>311</v>
      </c>
      <c r="C81" s="15">
        <v>100524000</v>
      </c>
      <c r="D81" s="16" t="s">
        <v>9</v>
      </c>
      <c r="E81" s="15">
        <v>100524000</v>
      </c>
      <c r="F81" s="7"/>
      <c r="G81" s="7"/>
    </row>
    <row r="82" spans="1:7" ht="15">
      <c r="A82" s="8" t="s">
        <v>312</v>
      </c>
      <c r="B82" s="8" t="s">
        <v>313</v>
      </c>
      <c r="C82" s="15">
        <v>218809000</v>
      </c>
      <c r="D82" s="16" t="s">
        <v>9</v>
      </c>
      <c r="E82" s="15">
        <v>218809000</v>
      </c>
      <c r="F82" s="7"/>
      <c r="G82" s="7"/>
    </row>
    <row r="83" spans="1:7" ht="15">
      <c r="A83" s="8" t="s">
        <v>314</v>
      </c>
      <c r="B83" s="8" t="s">
        <v>315</v>
      </c>
      <c r="C83" s="15">
        <v>700000</v>
      </c>
      <c r="D83" s="16" t="s">
        <v>9</v>
      </c>
      <c r="E83" s="15">
        <v>700000</v>
      </c>
      <c r="F83" s="7"/>
      <c r="G83" s="7"/>
    </row>
    <row r="84" spans="1:7" ht="15">
      <c r="A84" s="8" t="s">
        <v>316</v>
      </c>
      <c r="B84" s="8" t="s">
        <v>317</v>
      </c>
      <c r="C84" s="15">
        <v>2214000</v>
      </c>
      <c r="D84" s="16" t="s">
        <v>9</v>
      </c>
      <c r="E84" s="15">
        <v>2214000</v>
      </c>
      <c r="F84" s="7"/>
      <c r="G84" s="7"/>
    </row>
    <row r="85" spans="1:7" ht="15">
      <c r="A85" s="8" t="s">
        <v>318</v>
      </c>
      <c r="B85" s="8" t="s">
        <v>319</v>
      </c>
      <c r="C85" s="15">
        <v>400000</v>
      </c>
      <c r="D85" s="16" t="s">
        <v>9</v>
      </c>
      <c r="E85" s="15">
        <v>400000</v>
      </c>
      <c r="F85" s="7"/>
      <c r="G85" s="7"/>
    </row>
    <row r="86" spans="1:7" ht="15">
      <c r="A86" s="8" t="s">
        <v>320</v>
      </c>
      <c r="B86" s="8" t="s">
        <v>321</v>
      </c>
      <c r="C86" s="15">
        <v>3600000</v>
      </c>
      <c r="D86" s="16" t="s">
        <v>9</v>
      </c>
      <c r="E86" s="15">
        <v>3600000</v>
      </c>
      <c r="F86" s="7"/>
      <c r="G86" s="7"/>
    </row>
    <row r="87" spans="1:7" ht="15">
      <c r="A87" s="8" t="s">
        <v>322</v>
      </c>
      <c r="B87" s="8" t="s">
        <v>323</v>
      </c>
      <c r="C87" s="15">
        <v>410005000</v>
      </c>
      <c r="D87" s="16" t="s">
        <v>9</v>
      </c>
      <c r="E87" s="15">
        <v>410005000</v>
      </c>
      <c r="F87" s="7"/>
      <c r="G87" s="7"/>
    </row>
    <row r="88" spans="1:7" ht="15">
      <c r="A88" s="8" t="s">
        <v>324</v>
      </c>
      <c r="B88" s="8" t="s">
        <v>325</v>
      </c>
      <c r="C88" s="15">
        <v>16279000</v>
      </c>
      <c r="D88" s="16">
        <v>200</v>
      </c>
      <c r="E88" s="5">
        <f aca="true" t="shared" si="0" ref="E88:E144">+C88+D88</f>
        <v>16279200</v>
      </c>
      <c r="F88" s="7"/>
      <c r="G88" s="7"/>
    </row>
    <row r="89" spans="1:7" ht="15">
      <c r="A89" s="8" t="s">
        <v>326</v>
      </c>
      <c r="B89" s="8" t="s">
        <v>327</v>
      </c>
      <c r="C89" s="15">
        <v>25275000</v>
      </c>
      <c r="D89" s="16">
        <v>1000</v>
      </c>
      <c r="E89" s="5">
        <f t="shared" si="0"/>
        <v>25276000</v>
      </c>
      <c r="F89" s="7"/>
      <c r="G89" s="7"/>
    </row>
    <row r="90" spans="1:7" ht="15">
      <c r="A90" s="8" t="s">
        <v>328</v>
      </c>
      <c r="B90" s="8" t="s">
        <v>329</v>
      </c>
      <c r="C90" s="15">
        <v>714435000</v>
      </c>
      <c r="D90" s="16">
        <v>528</v>
      </c>
      <c r="E90" s="5">
        <f t="shared" si="0"/>
        <v>714435528</v>
      </c>
      <c r="F90" s="7"/>
      <c r="G90" s="7"/>
    </row>
    <row r="91" spans="1:7" ht="15">
      <c r="A91" s="8" t="s">
        <v>330</v>
      </c>
      <c r="B91" s="8" t="s">
        <v>331</v>
      </c>
      <c r="C91" s="15">
        <v>1412615000</v>
      </c>
      <c r="D91" s="16">
        <v>-148</v>
      </c>
      <c r="E91" s="5">
        <f t="shared" si="0"/>
        <v>1412614852</v>
      </c>
      <c r="F91" s="7"/>
      <c r="G91" s="7"/>
    </row>
    <row r="92" spans="1:7" ht="15">
      <c r="A92" s="8" t="s">
        <v>332</v>
      </c>
      <c r="B92" s="8" t="s">
        <v>333</v>
      </c>
      <c r="C92" s="15">
        <v>11037000</v>
      </c>
      <c r="D92" s="16">
        <v>0</v>
      </c>
      <c r="E92" s="5">
        <f t="shared" si="0"/>
        <v>11037000</v>
      </c>
      <c r="F92" s="7"/>
      <c r="G92" s="7"/>
    </row>
    <row r="93" spans="1:7" ht="15">
      <c r="A93" s="8" t="s">
        <v>334</v>
      </c>
      <c r="B93" s="8" t="s">
        <v>335</v>
      </c>
      <c r="C93" s="15">
        <v>266000000</v>
      </c>
      <c r="D93" s="16">
        <v>0</v>
      </c>
      <c r="E93" s="5">
        <f t="shared" si="0"/>
        <v>266000000</v>
      </c>
      <c r="F93" s="7"/>
      <c r="G93" s="7"/>
    </row>
    <row r="94" spans="1:7" ht="15">
      <c r="A94" s="8" t="s">
        <v>336</v>
      </c>
      <c r="B94" s="8" t="s">
        <v>337</v>
      </c>
      <c r="C94" s="15">
        <v>26531000</v>
      </c>
      <c r="D94" s="16">
        <v>0</v>
      </c>
      <c r="E94" s="5">
        <f t="shared" si="0"/>
        <v>26531000</v>
      </c>
      <c r="F94" s="7"/>
      <c r="G94" s="7"/>
    </row>
    <row r="95" spans="1:7" ht="15">
      <c r="A95" s="8" t="s">
        <v>338</v>
      </c>
      <c r="B95" s="8" t="s">
        <v>339</v>
      </c>
      <c r="C95" s="15">
        <v>10000000</v>
      </c>
      <c r="D95" s="16">
        <v>0</v>
      </c>
      <c r="E95" s="5">
        <f t="shared" si="0"/>
        <v>10000000</v>
      </c>
      <c r="F95" s="7"/>
      <c r="G95" s="7"/>
    </row>
    <row r="96" spans="1:7" ht="15">
      <c r="A96" s="8" t="s">
        <v>340</v>
      </c>
      <c r="B96" s="8" t="s">
        <v>341</v>
      </c>
      <c r="C96" s="15">
        <v>97953000</v>
      </c>
      <c r="D96" s="16">
        <v>0</v>
      </c>
      <c r="E96" s="5">
        <f t="shared" si="0"/>
        <v>97953000</v>
      </c>
      <c r="F96" s="7"/>
      <c r="G96" s="7"/>
    </row>
    <row r="97" spans="1:7" ht="15">
      <c r="A97" s="8" t="s">
        <v>342</v>
      </c>
      <c r="B97" s="8" t="s">
        <v>343</v>
      </c>
      <c r="C97" s="15">
        <v>360000000</v>
      </c>
      <c r="D97" s="16">
        <v>0</v>
      </c>
      <c r="E97" s="5">
        <f t="shared" si="0"/>
        <v>360000000</v>
      </c>
      <c r="F97" s="7"/>
      <c r="G97" s="7"/>
    </row>
    <row r="98" spans="1:7" ht="15">
      <c r="A98" s="8" t="s">
        <v>344</v>
      </c>
      <c r="B98" s="8" t="s">
        <v>345</v>
      </c>
      <c r="C98" s="15">
        <v>93800000</v>
      </c>
      <c r="D98" s="16">
        <v>0</v>
      </c>
      <c r="E98" s="5">
        <f t="shared" si="0"/>
        <v>93800000</v>
      </c>
      <c r="F98" s="7"/>
      <c r="G98" s="7"/>
    </row>
    <row r="99" spans="1:7" ht="15">
      <c r="A99" s="8" t="s">
        <v>346</v>
      </c>
      <c r="B99" s="8" t="s">
        <v>347</v>
      </c>
      <c r="C99" s="15">
        <v>378550000</v>
      </c>
      <c r="D99" s="16">
        <v>0</v>
      </c>
      <c r="E99" s="5">
        <f t="shared" si="0"/>
        <v>378550000</v>
      </c>
      <c r="F99" s="7"/>
      <c r="G99" s="7"/>
    </row>
    <row r="100" spans="1:7" ht="15">
      <c r="A100" s="8" t="s">
        <v>348</v>
      </c>
      <c r="B100" s="8" t="s">
        <v>349</v>
      </c>
      <c r="C100" s="15">
        <v>22500000</v>
      </c>
      <c r="D100" s="16">
        <v>0</v>
      </c>
      <c r="E100" s="5">
        <f t="shared" si="0"/>
        <v>22500000</v>
      </c>
      <c r="F100" s="7"/>
      <c r="G100" s="7"/>
    </row>
    <row r="101" spans="1:7" ht="15">
      <c r="A101" s="8" t="s">
        <v>350</v>
      </c>
      <c r="B101" s="8" t="s">
        <v>351</v>
      </c>
      <c r="C101" s="15">
        <v>5760000</v>
      </c>
      <c r="D101" s="16">
        <v>0</v>
      </c>
      <c r="E101" s="5">
        <f t="shared" si="0"/>
        <v>5760000</v>
      </c>
      <c r="F101" s="7"/>
      <c r="G101" s="7"/>
    </row>
    <row r="102" spans="1:7" ht="15">
      <c r="A102" s="8" t="s">
        <v>352</v>
      </c>
      <c r="B102" s="8" t="s">
        <v>353</v>
      </c>
      <c r="C102" s="15">
        <v>2971372000</v>
      </c>
      <c r="D102" s="16">
        <v>-671</v>
      </c>
      <c r="E102" s="5">
        <f t="shared" si="0"/>
        <v>2971371329</v>
      </c>
      <c r="F102" s="7"/>
      <c r="G102" s="7"/>
    </row>
    <row r="103" spans="1:7" ht="15">
      <c r="A103" s="8" t="s">
        <v>354</v>
      </c>
      <c r="B103" s="8" t="s">
        <v>355</v>
      </c>
      <c r="C103" s="15">
        <v>2442712000</v>
      </c>
      <c r="D103" s="16">
        <v>-909</v>
      </c>
      <c r="E103" s="5">
        <f t="shared" si="0"/>
        <v>2442711091</v>
      </c>
      <c r="F103" s="7"/>
      <c r="G103" s="7"/>
    </row>
    <row r="104" spans="1:7" ht="15">
      <c r="A104" s="8" t="s">
        <v>356</v>
      </c>
      <c r="B104" s="8" t="s">
        <v>357</v>
      </c>
      <c r="C104" s="15">
        <v>22355000</v>
      </c>
      <c r="D104" s="16">
        <v>0</v>
      </c>
      <c r="E104" s="5">
        <f t="shared" si="0"/>
        <v>22355000</v>
      </c>
      <c r="F104" s="7"/>
      <c r="G104" s="7"/>
    </row>
    <row r="105" spans="1:7" ht="15">
      <c r="A105" s="8" t="s">
        <v>358</v>
      </c>
      <c r="B105" s="8" t="s">
        <v>359</v>
      </c>
      <c r="C105" s="15">
        <v>14678000</v>
      </c>
      <c r="D105" s="16">
        <v>0</v>
      </c>
      <c r="E105" s="5">
        <f t="shared" si="0"/>
        <v>14678000</v>
      </c>
      <c r="F105" s="7"/>
      <c r="G105" s="7"/>
    </row>
    <row r="106" spans="1:7" ht="15">
      <c r="A106" s="8" t="s">
        <v>360</v>
      </c>
      <c r="B106" s="8" t="s">
        <v>361</v>
      </c>
      <c r="C106" s="15">
        <v>1771000000</v>
      </c>
      <c r="D106" s="16">
        <v>0</v>
      </c>
      <c r="E106" s="5">
        <f t="shared" si="0"/>
        <v>1771000000</v>
      </c>
      <c r="F106" s="7"/>
      <c r="G106" s="7"/>
    </row>
    <row r="107" spans="1:7" ht="15">
      <c r="A107" s="8" t="s">
        <v>362</v>
      </c>
      <c r="B107" s="8" t="s">
        <v>363</v>
      </c>
      <c r="C107" s="15">
        <v>9900000</v>
      </c>
      <c r="D107" s="16">
        <v>0</v>
      </c>
      <c r="E107" s="5">
        <f t="shared" si="0"/>
        <v>9900000</v>
      </c>
      <c r="F107" s="7"/>
      <c r="G107" s="7"/>
    </row>
    <row r="108" spans="1:7" ht="15">
      <c r="A108" s="8" t="s">
        <v>364</v>
      </c>
      <c r="B108" s="8" t="s">
        <v>365</v>
      </c>
      <c r="C108" s="15">
        <v>120000000</v>
      </c>
      <c r="D108" s="16">
        <v>0</v>
      </c>
      <c r="E108" s="5">
        <f t="shared" si="0"/>
        <v>120000000</v>
      </c>
      <c r="F108" s="7"/>
      <c r="G108" s="7"/>
    </row>
    <row r="109" spans="1:7" ht="15">
      <c r="A109" s="8" t="s">
        <v>366</v>
      </c>
      <c r="B109" s="8" t="s">
        <v>367</v>
      </c>
      <c r="C109" s="15">
        <v>2003959000</v>
      </c>
      <c r="D109" s="16">
        <v>0</v>
      </c>
      <c r="E109" s="5">
        <f t="shared" si="0"/>
        <v>2003959000</v>
      </c>
      <c r="F109" s="7"/>
      <c r="G109" s="7"/>
    </row>
    <row r="110" spans="1:7" ht="15">
      <c r="A110" s="8" t="s">
        <v>368</v>
      </c>
      <c r="B110" s="8" t="s">
        <v>369</v>
      </c>
      <c r="C110" s="15">
        <v>200000000</v>
      </c>
      <c r="D110" s="16">
        <v>0</v>
      </c>
      <c r="E110" s="5">
        <f t="shared" si="0"/>
        <v>200000000</v>
      </c>
      <c r="F110" s="7"/>
      <c r="G110" s="7"/>
    </row>
    <row r="111" spans="1:7" ht="15">
      <c r="A111" s="8" t="s">
        <v>370</v>
      </c>
      <c r="B111" s="8" t="s">
        <v>369</v>
      </c>
      <c r="C111" s="15">
        <v>40654000</v>
      </c>
      <c r="D111" s="16">
        <v>0</v>
      </c>
      <c r="E111" s="5">
        <f t="shared" si="0"/>
        <v>40654000</v>
      </c>
      <c r="F111" s="7"/>
      <c r="G111" s="7"/>
    </row>
    <row r="112" spans="1:7" ht="15">
      <c r="A112" s="8" t="s">
        <v>371</v>
      </c>
      <c r="B112" s="8" t="s">
        <v>372</v>
      </c>
      <c r="C112" s="15">
        <v>108000000</v>
      </c>
      <c r="D112" s="16">
        <v>0</v>
      </c>
      <c r="E112" s="5">
        <f t="shared" si="0"/>
        <v>108000000</v>
      </c>
      <c r="F112" s="7"/>
      <c r="G112" s="7"/>
    </row>
    <row r="113" spans="1:7" ht="15">
      <c r="A113" s="8" t="s">
        <v>373</v>
      </c>
      <c r="B113" s="8" t="s">
        <v>374</v>
      </c>
      <c r="C113" s="15">
        <v>164691000</v>
      </c>
      <c r="D113" s="16">
        <v>0</v>
      </c>
      <c r="E113" s="5">
        <f t="shared" si="0"/>
        <v>164691000</v>
      </c>
      <c r="F113" s="7"/>
      <c r="G113" s="7"/>
    </row>
    <row r="114" spans="1:7" ht="15">
      <c r="A114" s="8" t="s">
        <v>375</v>
      </c>
      <c r="B114" s="8" t="s">
        <v>376</v>
      </c>
      <c r="C114" s="15">
        <v>1238650000</v>
      </c>
      <c r="D114" s="16">
        <v>0</v>
      </c>
      <c r="E114" s="5">
        <f t="shared" si="0"/>
        <v>1238650000</v>
      </c>
      <c r="F114" s="7"/>
      <c r="G114" s="7"/>
    </row>
    <row r="115" spans="1:7" ht="15">
      <c r="A115" s="8" t="s">
        <v>377</v>
      </c>
      <c r="B115" s="8" t="s">
        <v>378</v>
      </c>
      <c r="C115" s="15">
        <v>349623000</v>
      </c>
      <c r="D115" s="16">
        <v>0</v>
      </c>
      <c r="E115" s="5">
        <f t="shared" si="0"/>
        <v>349623000</v>
      </c>
      <c r="F115" s="7"/>
      <c r="G115" s="7"/>
    </row>
    <row r="116" spans="1:7" ht="15">
      <c r="A116" s="8" t="s">
        <v>379</v>
      </c>
      <c r="B116" s="8" t="s">
        <v>380</v>
      </c>
      <c r="C116" s="15">
        <v>348289000</v>
      </c>
      <c r="D116" s="16">
        <v>0</v>
      </c>
      <c r="E116" s="5">
        <f t="shared" si="0"/>
        <v>348289000</v>
      </c>
      <c r="F116" s="7"/>
      <c r="G116" s="7"/>
    </row>
    <row r="117" spans="1:7" ht="15">
      <c r="A117" s="8" t="s">
        <v>381</v>
      </c>
      <c r="B117" s="8" t="s">
        <v>382</v>
      </c>
      <c r="C117" s="15">
        <v>492000000</v>
      </c>
      <c r="D117" s="16">
        <v>0</v>
      </c>
      <c r="E117" s="5">
        <f t="shared" si="0"/>
        <v>492000000</v>
      </c>
      <c r="F117" s="7"/>
      <c r="G117" s="7"/>
    </row>
    <row r="118" spans="1:7" ht="15">
      <c r="A118" s="8" t="s">
        <v>383</v>
      </c>
      <c r="B118" s="8" t="s">
        <v>384</v>
      </c>
      <c r="C118" s="15">
        <v>608652000</v>
      </c>
      <c r="D118" s="16">
        <v>0</v>
      </c>
      <c r="E118" s="5">
        <f t="shared" si="0"/>
        <v>608652000</v>
      </c>
      <c r="F118" s="7"/>
      <c r="G118" s="7"/>
    </row>
    <row r="119" spans="1:7" ht="15">
      <c r="A119" s="8" t="s">
        <v>122</v>
      </c>
      <c r="B119" s="8"/>
      <c r="C119" s="15">
        <v>3104756381000</v>
      </c>
      <c r="D119" s="16">
        <v>0</v>
      </c>
      <c r="E119" s="5">
        <f t="shared" si="0"/>
        <v>3104756381000</v>
      </c>
      <c r="F119" s="7"/>
      <c r="G119" s="7"/>
    </row>
    <row r="120" spans="1:7" ht="15">
      <c r="A120" s="8" t="s">
        <v>385</v>
      </c>
      <c r="B120" s="8" t="s">
        <v>386</v>
      </c>
      <c r="C120" s="15">
        <v>328387499000</v>
      </c>
      <c r="D120" s="16">
        <v>0</v>
      </c>
      <c r="E120" s="5">
        <f t="shared" si="0"/>
        <v>328387499000</v>
      </c>
      <c r="F120" s="7"/>
      <c r="G120" s="7"/>
    </row>
    <row r="121" spans="1:7" ht="15">
      <c r="A121" s="8" t="s">
        <v>387</v>
      </c>
      <c r="B121" s="8" t="s">
        <v>172</v>
      </c>
      <c r="C121" s="15">
        <v>2757193000</v>
      </c>
      <c r="D121" s="16">
        <v>0</v>
      </c>
      <c r="E121" s="5">
        <f t="shared" si="0"/>
        <v>2757193000</v>
      </c>
      <c r="F121" s="7"/>
      <c r="G121" s="7"/>
    </row>
    <row r="122" spans="1:7" ht="15">
      <c r="A122" s="8" t="s">
        <v>388</v>
      </c>
      <c r="B122" s="8" t="s">
        <v>389</v>
      </c>
      <c r="C122" s="15">
        <v>16832087000</v>
      </c>
      <c r="D122" s="16">
        <v>0</v>
      </c>
      <c r="E122" s="5">
        <f t="shared" si="0"/>
        <v>16832087000</v>
      </c>
      <c r="F122" s="7"/>
      <c r="G122" s="7"/>
    </row>
    <row r="123" spans="1:7" ht="15">
      <c r="A123" s="8" t="s">
        <v>390</v>
      </c>
      <c r="B123" s="8" t="s">
        <v>391</v>
      </c>
      <c r="C123" s="15">
        <v>146678760000</v>
      </c>
      <c r="D123" s="16">
        <v>0</v>
      </c>
      <c r="E123" s="5">
        <f t="shared" si="0"/>
        <v>146678760000</v>
      </c>
      <c r="F123" s="7"/>
      <c r="G123" s="7"/>
    </row>
    <row r="124" spans="1:7" ht="15">
      <c r="A124" s="8" t="s">
        <v>392</v>
      </c>
      <c r="B124" s="8" t="s">
        <v>393</v>
      </c>
      <c r="C124" s="15">
        <v>1230000000</v>
      </c>
      <c r="D124" s="16">
        <v>0</v>
      </c>
      <c r="E124" s="5">
        <f t="shared" si="0"/>
        <v>1230000000</v>
      </c>
      <c r="F124" s="7"/>
      <c r="G124" s="7"/>
    </row>
    <row r="125" spans="1:7" ht="15">
      <c r="A125" s="8" t="s">
        <v>394</v>
      </c>
      <c r="B125" s="8" t="s">
        <v>395</v>
      </c>
      <c r="C125" s="15">
        <v>1588636000</v>
      </c>
      <c r="D125" s="16">
        <v>0</v>
      </c>
      <c r="E125" s="5">
        <f t="shared" si="0"/>
        <v>1588636000</v>
      </c>
      <c r="F125" s="7"/>
      <c r="G125" s="7"/>
    </row>
    <row r="126" spans="1:7" ht="15">
      <c r="A126" s="8" t="s">
        <v>396</v>
      </c>
      <c r="B126" s="8" t="s">
        <v>397</v>
      </c>
      <c r="C126" s="15">
        <v>2778286000</v>
      </c>
      <c r="D126" s="16">
        <v>0</v>
      </c>
      <c r="E126" s="5">
        <f t="shared" si="0"/>
        <v>2778286000</v>
      </c>
      <c r="F126" s="7"/>
      <c r="G126" s="7"/>
    </row>
    <row r="127" spans="1:7" ht="15">
      <c r="A127" s="8" t="s">
        <v>398</v>
      </c>
      <c r="B127" s="8" t="s">
        <v>399</v>
      </c>
      <c r="C127" s="15">
        <v>1419776000</v>
      </c>
      <c r="D127" s="16">
        <v>0</v>
      </c>
      <c r="E127" s="5">
        <f t="shared" si="0"/>
        <v>1419776000</v>
      </c>
      <c r="F127" s="7"/>
      <c r="G127" s="7"/>
    </row>
    <row r="128" spans="1:7" ht="15">
      <c r="A128" s="8" t="s">
        <v>400</v>
      </c>
      <c r="B128" s="8" t="s">
        <v>401</v>
      </c>
      <c r="C128" s="15">
        <v>14273944000</v>
      </c>
      <c r="D128" s="16">
        <v>0</v>
      </c>
      <c r="E128" s="5">
        <f t="shared" si="0"/>
        <v>14273944000</v>
      </c>
      <c r="F128" s="7"/>
      <c r="G128" s="7"/>
    </row>
    <row r="129" spans="1:7" ht="15">
      <c r="A129" s="8" t="s">
        <v>402</v>
      </c>
      <c r="B129" s="8" t="s">
        <v>403</v>
      </c>
      <c r="C129" s="15">
        <v>1528961000</v>
      </c>
      <c r="D129" s="16">
        <v>0</v>
      </c>
      <c r="E129" s="5">
        <f t="shared" si="0"/>
        <v>1528961000</v>
      </c>
      <c r="F129" s="7"/>
      <c r="G129" s="7"/>
    </row>
    <row r="130" spans="1:7" ht="15">
      <c r="A130" s="8" t="s">
        <v>404</v>
      </c>
      <c r="B130" s="8" t="s">
        <v>405</v>
      </c>
      <c r="C130" s="15">
        <v>18000000</v>
      </c>
      <c r="D130" s="16">
        <v>0</v>
      </c>
      <c r="E130" s="5">
        <f t="shared" si="0"/>
        <v>18000000</v>
      </c>
      <c r="F130" s="7"/>
      <c r="G130" s="7"/>
    </row>
    <row r="131" spans="1:7" ht="15">
      <c r="A131" s="8" t="s">
        <v>406</v>
      </c>
      <c r="B131" s="8" t="s">
        <v>407</v>
      </c>
      <c r="C131" s="15">
        <v>7419008000</v>
      </c>
      <c r="D131" s="16">
        <v>0</v>
      </c>
      <c r="E131" s="5">
        <f t="shared" si="0"/>
        <v>7419008000</v>
      </c>
      <c r="F131" s="7"/>
      <c r="G131" s="7"/>
    </row>
    <row r="132" spans="1:7" ht="15">
      <c r="A132" s="8" t="s">
        <v>408</v>
      </c>
      <c r="B132" s="8" t="s">
        <v>409</v>
      </c>
      <c r="C132" s="15">
        <v>35727366000</v>
      </c>
      <c r="D132" s="16">
        <v>0</v>
      </c>
      <c r="E132" s="5">
        <f t="shared" si="0"/>
        <v>35727366000</v>
      </c>
      <c r="F132" s="7"/>
      <c r="G132" s="7"/>
    </row>
    <row r="133" spans="1:7" ht="15">
      <c r="A133" s="8" t="s">
        <v>410</v>
      </c>
      <c r="B133" s="8" t="s">
        <v>411</v>
      </c>
      <c r="C133" s="15">
        <v>18102727000</v>
      </c>
      <c r="D133" s="16">
        <v>0</v>
      </c>
      <c r="E133" s="5">
        <f t="shared" si="0"/>
        <v>18102727000</v>
      </c>
      <c r="F133" s="7"/>
      <c r="G133" s="7"/>
    </row>
    <row r="134" spans="1:7" ht="15">
      <c r="A134" s="8" t="s">
        <v>412</v>
      </c>
      <c r="B134" s="8" t="s">
        <v>413</v>
      </c>
      <c r="C134" s="15">
        <v>1910624000</v>
      </c>
      <c r="D134" s="16">
        <v>0</v>
      </c>
      <c r="E134" s="5">
        <f t="shared" si="0"/>
        <v>1910624000</v>
      </c>
      <c r="F134" s="7"/>
      <c r="G134" s="7"/>
    </row>
    <row r="135" spans="1:7" ht="15">
      <c r="A135" s="8" t="s">
        <v>414</v>
      </c>
      <c r="B135" s="8" t="s">
        <v>415</v>
      </c>
      <c r="C135" s="15">
        <v>30000000</v>
      </c>
      <c r="D135" s="16">
        <v>0</v>
      </c>
      <c r="E135" s="5">
        <f t="shared" si="0"/>
        <v>30000000</v>
      </c>
      <c r="F135" s="7"/>
      <c r="G135" s="7"/>
    </row>
    <row r="136" spans="1:7" ht="15">
      <c r="A136" s="8" t="s">
        <v>416</v>
      </c>
      <c r="B136" s="8" t="s">
        <v>417</v>
      </c>
      <c r="C136" s="15">
        <v>1459998000</v>
      </c>
      <c r="D136" s="16">
        <v>0</v>
      </c>
      <c r="E136" s="5">
        <f t="shared" si="0"/>
        <v>1459998000</v>
      </c>
      <c r="F136" s="7"/>
      <c r="G136" s="7"/>
    </row>
    <row r="137" spans="1:7" ht="15">
      <c r="A137" s="8" t="s">
        <v>418</v>
      </c>
      <c r="B137" s="8" t="s">
        <v>339</v>
      </c>
      <c r="C137" s="15">
        <v>510743000</v>
      </c>
      <c r="D137" s="16">
        <v>0</v>
      </c>
      <c r="E137" s="5">
        <f t="shared" si="0"/>
        <v>510743000</v>
      </c>
      <c r="F137" s="7"/>
      <c r="G137" s="7"/>
    </row>
    <row r="138" spans="1:7" ht="15">
      <c r="A138" s="8" t="s">
        <v>419</v>
      </c>
      <c r="B138" s="8" t="s">
        <v>341</v>
      </c>
      <c r="C138" s="15">
        <v>1142810000</v>
      </c>
      <c r="D138" s="16">
        <v>0</v>
      </c>
      <c r="E138" s="5">
        <f t="shared" si="0"/>
        <v>1142810000</v>
      </c>
      <c r="F138" s="7"/>
      <c r="G138" s="7"/>
    </row>
    <row r="139" spans="1:7" ht="15">
      <c r="A139" s="8" t="s">
        <v>420</v>
      </c>
      <c r="B139" s="8" t="s">
        <v>421</v>
      </c>
      <c r="C139" s="15">
        <v>5734905000</v>
      </c>
      <c r="D139" s="16">
        <v>0</v>
      </c>
      <c r="E139" s="5">
        <f t="shared" si="0"/>
        <v>5734905000</v>
      </c>
      <c r="F139" s="7"/>
      <c r="G139" s="7"/>
    </row>
    <row r="140" spans="1:7" ht="15">
      <c r="A140" s="8" t="s">
        <v>422</v>
      </c>
      <c r="B140" s="8" t="s">
        <v>423</v>
      </c>
      <c r="C140" s="15">
        <v>1648000000</v>
      </c>
      <c r="D140" s="16">
        <v>0</v>
      </c>
      <c r="E140" s="5">
        <f t="shared" si="0"/>
        <v>1648000000</v>
      </c>
      <c r="F140" s="7"/>
      <c r="G140" s="7"/>
    </row>
    <row r="141" spans="1:7" ht="15">
      <c r="A141" s="8" t="s">
        <v>424</v>
      </c>
      <c r="B141" s="8" t="s">
        <v>425</v>
      </c>
      <c r="C141" s="15">
        <v>2447981786000</v>
      </c>
      <c r="D141" s="16">
        <v>0</v>
      </c>
      <c r="E141" s="5">
        <f t="shared" si="0"/>
        <v>2447981786000</v>
      </c>
      <c r="F141" s="7"/>
      <c r="G141" s="7"/>
    </row>
    <row r="142" spans="1:7" ht="15">
      <c r="A142" s="8" t="s">
        <v>426</v>
      </c>
      <c r="B142" s="8" t="s">
        <v>380</v>
      </c>
      <c r="C142" s="15">
        <v>54939316000</v>
      </c>
      <c r="D142" s="16">
        <v>0</v>
      </c>
      <c r="E142" s="5">
        <f t="shared" si="0"/>
        <v>54939316000</v>
      </c>
      <c r="F142" s="7"/>
      <c r="G142" s="7"/>
    </row>
    <row r="143" spans="1:7" ht="15">
      <c r="A143" s="8" t="s">
        <v>427</v>
      </c>
      <c r="B143" s="8" t="s">
        <v>428</v>
      </c>
      <c r="C143" s="15">
        <v>3236948000</v>
      </c>
      <c r="D143" s="16">
        <v>0</v>
      </c>
      <c r="E143" s="5">
        <f t="shared" si="0"/>
        <v>3236948000</v>
      </c>
      <c r="F143" s="7"/>
      <c r="G143" s="7"/>
    </row>
    <row r="144" spans="1:7" ht="15">
      <c r="A144" s="8" t="s">
        <v>429</v>
      </c>
      <c r="B144" s="8" t="s">
        <v>430</v>
      </c>
      <c r="C144" s="15">
        <v>7419008000</v>
      </c>
      <c r="D144" s="16">
        <v>0</v>
      </c>
      <c r="E144" s="5">
        <f t="shared" si="0"/>
        <v>7419008000</v>
      </c>
      <c r="F144" s="7"/>
      <c r="G144" s="7"/>
    </row>
    <row r="147" ht="49.5" customHeight="1"/>
  </sheetData>
  <sheetProtection/>
  <mergeCells count="3">
    <mergeCell ref="A1:E1"/>
    <mergeCell ref="A2:E2"/>
    <mergeCell ref="A3:E3"/>
  </mergeCells>
  <printOptions/>
  <pageMargins left="0.7" right="0.7" top="0.75" bottom="0.75" header="0.3" footer="0.3"/>
  <pageSetup horizontalDpi="600" verticalDpi="600" orientation="portrait" r:id="rId1"/>
  <customProperties>
    <customPr name="_pios_id" r:id="rId2"/>
  </customProperties>
</worksheet>
</file>

<file path=xl/worksheets/sheet4.xml><?xml version="1.0" encoding="utf-8"?>
<worksheet xmlns="http://schemas.openxmlformats.org/spreadsheetml/2006/main" xmlns:r="http://schemas.openxmlformats.org/officeDocument/2006/relationships">
  <dimension ref="A1:F144"/>
  <sheetViews>
    <sheetView showGridLines="0" zoomScalePageLayoutView="0" workbookViewId="0" topLeftCell="A61">
      <selection activeCell="C88" sqref="C88:C90"/>
    </sheetView>
  </sheetViews>
  <sheetFormatPr defaultColWidth="11.421875" defaultRowHeight="15"/>
  <cols>
    <col min="1" max="1" width="68.7109375" style="0" customWidth="1"/>
    <col min="2" max="2" width="20.421875" style="6" bestFit="1" customWidth="1"/>
    <col min="3" max="4" width="20.421875" style="1" bestFit="1" customWidth="1"/>
  </cols>
  <sheetData>
    <row r="1" spans="1:4" s="2" customFormat="1" ht="30" customHeight="1">
      <c r="A1" s="178" t="s">
        <v>7</v>
      </c>
      <c r="B1" s="178"/>
      <c r="C1" s="178"/>
      <c r="D1" s="178"/>
    </row>
    <row r="2" spans="1:4" s="2" customFormat="1" ht="26.25">
      <c r="A2" s="179" t="s">
        <v>6</v>
      </c>
      <c r="B2" s="179"/>
      <c r="C2" s="179"/>
      <c r="D2" s="179"/>
    </row>
    <row r="3" spans="1:4" s="2" customFormat="1" ht="26.25">
      <c r="A3" s="180" t="s">
        <v>8</v>
      </c>
      <c r="B3" s="180"/>
      <c r="C3" s="180"/>
      <c r="D3" s="180"/>
    </row>
    <row r="4" spans="1:4" ht="30" customHeight="1">
      <c r="A4" s="3" t="s">
        <v>0</v>
      </c>
      <c r="B4" s="17" t="s">
        <v>1</v>
      </c>
      <c r="C4" s="4" t="s">
        <v>2</v>
      </c>
      <c r="D4" s="4" t="s">
        <v>3</v>
      </c>
    </row>
    <row r="5" spans="1:6" ht="15">
      <c r="A5" s="9" t="s">
        <v>4</v>
      </c>
      <c r="B5" s="10">
        <v>3127773051000</v>
      </c>
      <c r="C5" s="11" t="s">
        <v>9</v>
      </c>
      <c r="D5" s="10">
        <v>3127773051000</v>
      </c>
      <c r="E5" s="7"/>
      <c r="F5" s="7"/>
    </row>
    <row r="6" spans="1:6" ht="15">
      <c r="A6" s="9" t="s">
        <v>5</v>
      </c>
      <c r="B6" s="10">
        <v>3127773051000</v>
      </c>
      <c r="C6" s="11" t="s">
        <v>9</v>
      </c>
      <c r="D6" s="10">
        <v>3127773051000</v>
      </c>
      <c r="E6" s="7"/>
      <c r="F6" s="7"/>
    </row>
    <row r="7" spans="1:6" ht="15">
      <c r="A7" s="12" t="s">
        <v>10</v>
      </c>
      <c r="B7" s="13">
        <v>23016670000</v>
      </c>
      <c r="C7" s="14"/>
      <c r="D7" s="13">
        <v>23016670000</v>
      </c>
      <c r="E7" s="7"/>
      <c r="F7" s="7"/>
    </row>
    <row r="8" spans="1:6" ht="15">
      <c r="A8" s="8" t="s">
        <v>11</v>
      </c>
      <c r="B8" s="15">
        <v>2617517000</v>
      </c>
      <c r="C8" s="16" t="s">
        <v>9</v>
      </c>
      <c r="D8" s="15">
        <v>2617517000</v>
      </c>
      <c r="E8" s="7"/>
      <c r="F8" s="7"/>
    </row>
    <row r="9" spans="1:6" ht="15">
      <c r="A9" s="8" t="s">
        <v>12</v>
      </c>
      <c r="B9" s="15">
        <v>1485000000</v>
      </c>
      <c r="C9" s="16" t="s">
        <v>9</v>
      </c>
      <c r="D9" s="15">
        <v>1485000000</v>
      </c>
      <c r="E9" s="7"/>
      <c r="F9" s="7"/>
    </row>
    <row r="10" spans="1:6" ht="15">
      <c r="A10" s="8" t="s">
        <v>13</v>
      </c>
      <c r="B10" s="15">
        <v>1266000</v>
      </c>
      <c r="C10" s="16" t="s">
        <v>9</v>
      </c>
      <c r="D10" s="15">
        <v>1266000</v>
      </c>
      <c r="E10" s="7"/>
      <c r="F10" s="7"/>
    </row>
    <row r="11" spans="1:6" ht="15">
      <c r="A11" s="8" t="s">
        <v>14</v>
      </c>
      <c r="B11" s="15">
        <v>1055000</v>
      </c>
      <c r="C11" s="16" t="s">
        <v>9</v>
      </c>
      <c r="D11" s="15">
        <v>1055000</v>
      </c>
      <c r="E11" s="7"/>
      <c r="F11" s="7"/>
    </row>
    <row r="12" spans="1:6" ht="15">
      <c r="A12" s="8" t="s">
        <v>15</v>
      </c>
      <c r="B12" s="15">
        <v>39219000</v>
      </c>
      <c r="C12" s="16" t="s">
        <v>9</v>
      </c>
      <c r="D12" s="15">
        <v>39219000</v>
      </c>
      <c r="E12" s="7"/>
      <c r="F12" s="7"/>
    </row>
    <row r="13" spans="1:6" ht="15">
      <c r="A13" s="8" t="s">
        <v>16</v>
      </c>
      <c r="B13" s="15">
        <v>1000000</v>
      </c>
      <c r="C13" s="16" t="s">
        <v>9</v>
      </c>
      <c r="D13" s="15">
        <v>1000000</v>
      </c>
      <c r="E13" s="7"/>
      <c r="F13" s="7"/>
    </row>
    <row r="14" spans="1:6" ht="15">
      <c r="A14" s="8" t="s">
        <v>17</v>
      </c>
      <c r="B14" s="15">
        <v>2764000</v>
      </c>
      <c r="C14" s="16" t="s">
        <v>9</v>
      </c>
      <c r="D14" s="15">
        <v>2764000</v>
      </c>
      <c r="E14" s="7"/>
      <c r="F14" s="7"/>
    </row>
    <row r="15" spans="1:6" ht="15">
      <c r="A15" s="8" t="s">
        <v>18</v>
      </c>
      <c r="B15" s="15">
        <v>44026000</v>
      </c>
      <c r="C15" s="16" t="s">
        <v>9</v>
      </c>
      <c r="D15" s="15">
        <v>44026000</v>
      </c>
      <c r="E15" s="7"/>
      <c r="F15" s="7"/>
    </row>
    <row r="16" spans="1:6" ht="15">
      <c r="A16" s="8" t="s">
        <v>19</v>
      </c>
      <c r="B16" s="15">
        <v>502000</v>
      </c>
      <c r="C16" s="16" t="s">
        <v>9</v>
      </c>
      <c r="D16" s="15">
        <v>502000</v>
      </c>
      <c r="E16" s="7"/>
      <c r="F16" s="7"/>
    </row>
    <row r="17" spans="1:6" ht="15">
      <c r="A17" s="8" t="s">
        <v>20</v>
      </c>
      <c r="B17" s="15">
        <v>114000</v>
      </c>
      <c r="C17" s="16" t="s">
        <v>9</v>
      </c>
      <c r="D17" s="15">
        <v>114000</v>
      </c>
      <c r="E17" s="7"/>
      <c r="F17" s="7"/>
    </row>
    <row r="18" spans="1:6" ht="15">
      <c r="A18" s="8" t="s">
        <v>21</v>
      </c>
      <c r="B18" s="15">
        <v>479000</v>
      </c>
      <c r="C18" s="16" t="s">
        <v>9</v>
      </c>
      <c r="D18" s="15">
        <v>479000</v>
      </c>
      <c r="E18" s="7"/>
      <c r="F18" s="7"/>
    </row>
    <row r="19" spans="1:6" ht="15">
      <c r="A19" s="8" t="s">
        <v>22</v>
      </c>
      <c r="B19" s="15">
        <v>81000</v>
      </c>
      <c r="C19" s="16" t="s">
        <v>9</v>
      </c>
      <c r="D19" s="15">
        <v>81000</v>
      </c>
      <c r="E19" s="7"/>
      <c r="F19" s="7"/>
    </row>
    <row r="20" spans="1:6" ht="15">
      <c r="A20" s="8" t="s">
        <v>23</v>
      </c>
      <c r="B20" s="15">
        <v>785000</v>
      </c>
      <c r="C20" s="16" t="s">
        <v>9</v>
      </c>
      <c r="D20" s="15">
        <v>785000</v>
      </c>
      <c r="E20" s="7"/>
      <c r="F20" s="7"/>
    </row>
    <row r="21" spans="1:6" ht="15">
      <c r="A21" s="8" t="s">
        <v>24</v>
      </c>
      <c r="B21" s="15">
        <v>396000</v>
      </c>
      <c r="C21" s="16" t="s">
        <v>9</v>
      </c>
      <c r="D21" s="15">
        <v>396000</v>
      </c>
      <c r="E21" s="7"/>
      <c r="F21" s="7"/>
    </row>
    <row r="22" spans="1:6" ht="15">
      <c r="A22" s="8" t="s">
        <v>25</v>
      </c>
      <c r="B22" s="15">
        <v>1627000</v>
      </c>
      <c r="C22" s="16" t="s">
        <v>9</v>
      </c>
      <c r="D22" s="15">
        <v>1627000</v>
      </c>
      <c r="E22" s="7"/>
      <c r="F22" s="7"/>
    </row>
    <row r="23" spans="1:6" ht="15">
      <c r="A23" s="8" t="s">
        <v>26</v>
      </c>
      <c r="B23" s="15">
        <v>864000</v>
      </c>
      <c r="C23" s="16" t="s">
        <v>9</v>
      </c>
      <c r="D23" s="15">
        <v>864000</v>
      </c>
      <c r="E23" s="7"/>
      <c r="F23" s="7"/>
    </row>
    <row r="24" spans="1:6" ht="15">
      <c r="A24" s="8" t="s">
        <v>27</v>
      </c>
      <c r="B24" s="15">
        <v>630000</v>
      </c>
      <c r="C24" s="16" t="s">
        <v>9</v>
      </c>
      <c r="D24" s="15">
        <v>630000</v>
      </c>
      <c r="E24" s="7"/>
      <c r="F24" s="7"/>
    </row>
    <row r="25" spans="1:6" ht="15">
      <c r="A25" s="8" t="s">
        <v>28</v>
      </c>
      <c r="B25" s="15">
        <v>247000</v>
      </c>
      <c r="C25" s="16" t="s">
        <v>9</v>
      </c>
      <c r="D25" s="15">
        <v>247000</v>
      </c>
      <c r="E25" s="7"/>
      <c r="F25" s="7"/>
    </row>
    <row r="26" spans="1:6" ht="15">
      <c r="A26" s="8" t="s">
        <v>29</v>
      </c>
      <c r="B26" s="15">
        <v>8184000</v>
      </c>
      <c r="C26" s="16" t="s">
        <v>9</v>
      </c>
      <c r="D26" s="15">
        <v>8184000</v>
      </c>
      <c r="E26" s="7"/>
      <c r="F26" s="7"/>
    </row>
    <row r="27" spans="1:6" ht="15">
      <c r="A27" s="8" t="s">
        <v>30</v>
      </c>
      <c r="B27" s="15">
        <v>4224000</v>
      </c>
      <c r="C27" s="16" t="s">
        <v>9</v>
      </c>
      <c r="D27" s="15">
        <v>4224000</v>
      </c>
      <c r="E27" s="7"/>
      <c r="F27" s="7"/>
    </row>
    <row r="28" spans="1:6" ht="15">
      <c r="A28" s="8" t="s">
        <v>31</v>
      </c>
      <c r="B28" s="15">
        <v>10230000</v>
      </c>
      <c r="C28" s="16" t="s">
        <v>9</v>
      </c>
      <c r="D28" s="15">
        <v>10230000</v>
      </c>
      <c r="E28" s="7"/>
      <c r="F28" s="7"/>
    </row>
    <row r="29" spans="1:6" ht="15">
      <c r="A29" s="8" t="s">
        <v>32</v>
      </c>
      <c r="B29" s="15">
        <v>24180000</v>
      </c>
      <c r="C29" s="16" t="s">
        <v>9</v>
      </c>
      <c r="D29" s="15">
        <v>24180000</v>
      </c>
      <c r="E29" s="7"/>
      <c r="F29" s="7"/>
    </row>
    <row r="30" spans="1:6" ht="15">
      <c r="A30" s="8" t="s">
        <v>33</v>
      </c>
      <c r="B30" s="15">
        <v>8640000</v>
      </c>
      <c r="C30" s="16" t="s">
        <v>9</v>
      </c>
      <c r="D30" s="15">
        <v>8640000</v>
      </c>
      <c r="E30" s="7"/>
      <c r="F30" s="7"/>
    </row>
    <row r="31" spans="1:6" ht="15">
      <c r="A31" s="8" t="s">
        <v>34</v>
      </c>
      <c r="B31" s="15">
        <v>4058000</v>
      </c>
      <c r="C31" s="16" t="s">
        <v>9</v>
      </c>
      <c r="D31" s="15">
        <v>4058000</v>
      </c>
      <c r="E31" s="7"/>
      <c r="F31" s="7"/>
    </row>
    <row r="32" spans="1:6" ht="15">
      <c r="A32" s="8" t="s">
        <v>35</v>
      </c>
      <c r="B32" s="15">
        <v>13764000</v>
      </c>
      <c r="C32" s="16" t="s">
        <v>9</v>
      </c>
      <c r="D32" s="15">
        <v>13764000</v>
      </c>
      <c r="E32" s="7"/>
      <c r="F32" s="7"/>
    </row>
    <row r="33" spans="1:6" ht="15">
      <c r="A33" s="8" t="s">
        <v>36</v>
      </c>
      <c r="B33" s="15">
        <v>8960000</v>
      </c>
      <c r="C33" s="16" t="s">
        <v>9</v>
      </c>
      <c r="D33" s="15">
        <v>8960000</v>
      </c>
      <c r="E33" s="7"/>
      <c r="F33" s="7"/>
    </row>
    <row r="34" spans="1:6" ht="15">
      <c r="A34" s="8" t="s">
        <v>37</v>
      </c>
      <c r="B34" s="15">
        <v>2335000</v>
      </c>
      <c r="C34" s="16" t="s">
        <v>9</v>
      </c>
      <c r="D34" s="15">
        <v>2335000</v>
      </c>
      <c r="E34" s="7"/>
      <c r="F34" s="7"/>
    </row>
    <row r="35" spans="1:6" ht="15">
      <c r="A35" s="8" t="s">
        <v>38</v>
      </c>
      <c r="B35" s="15">
        <v>48397000</v>
      </c>
      <c r="C35" s="16" t="s">
        <v>9</v>
      </c>
      <c r="D35" s="15">
        <v>48397000</v>
      </c>
      <c r="E35" s="7"/>
      <c r="F35" s="7"/>
    </row>
    <row r="36" spans="1:6" ht="15">
      <c r="A36" s="8" t="s">
        <v>39</v>
      </c>
      <c r="B36" s="15">
        <v>1141000</v>
      </c>
      <c r="C36" s="16" t="s">
        <v>9</v>
      </c>
      <c r="D36" s="15">
        <v>1141000</v>
      </c>
      <c r="E36" s="7"/>
      <c r="F36" s="7"/>
    </row>
    <row r="37" spans="1:6" ht="15">
      <c r="A37" s="8" t="s">
        <v>40</v>
      </c>
      <c r="B37" s="15">
        <v>13650000</v>
      </c>
      <c r="C37" s="16" t="s">
        <v>9</v>
      </c>
      <c r="D37" s="15">
        <v>13650000</v>
      </c>
      <c r="E37" s="7"/>
      <c r="F37" s="7"/>
    </row>
    <row r="38" spans="1:6" ht="15">
      <c r="A38" s="8" t="s">
        <v>41</v>
      </c>
      <c r="B38" s="15">
        <v>319000</v>
      </c>
      <c r="C38" s="16" t="s">
        <v>9</v>
      </c>
      <c r="D38" s="15">
        <v>319000</v>
      </c>
      <c r="E38" s="7"/>
      <c r="F38" s="7"/>
    </row>
    <row r="39" spans="1:6" ht="15">
      <c r="A39" s="8" t="s">
        <v>42</v>
      </c>
      <c r="B39" s="15">
        <v>55467000</v>
      </c>
      <c r="C39" s="16" t="s">
        <v>9</v>
      </c>
      <c r="D39" s="15">
        <v>55467000</v>
      </c>
      <c r="E39" s="7"/>
      <c r="F39" s="7"/>
    </row>
    <row r="40" spans="1:6" ht="15">
      <c r="A40" s="8" t="s">
        <v>43</v>
      </c>
      <c r="B40" s="15">
        <v>199000</v>
      </c>
      <c r="C40" s="16" t="s">
        <v>9</v>
      </c>
      <c r="D40" s="15">
        <v>199000</v>
      </c>
      <c r="E40" s="7"/>
      <c r="F40" s="7"/>
    </row>
    <row r="41" spans="1:6" ht="15">
      <c r="A41" s="8" t="s">
        <v>44</v>
      </c>
      <c r="B41" s="15">
        <v>4507000</v>
      </c>
      <c r="C41" s="16" t="s">
        <v>9</v>
      </c>
      <c r="D41" s="15">
        <v>4507000</v>
      </c>
      <c r="E41" s="7"/>
      <c r="F41" s="7"/>
    </row>
    <row r="42" spans="1:6" ht="15">
      <c r="A42" s="8" t="s">
        <v>45</v>
      </c>
      <c r="B42" s="15">
        <v>9260000</v>
      </c>
      <c r="C42" s="16" t="s">
        <v>9</v>
      </c>
      <c r="D42" s="15">
        <v>9260000</v>
      </c>
      <c r="E42" s="7"/>
      <c r="F42" s="7"/>
    </row>
    <row r="43" spans="1:6" ht="15">
      <c r="A43" s="8" t="s">
        <v>46</v>
      </c>
      <c r="B43" s="15">
        <v>2505000</v>
      </c>
      <c r="C43" s="16" t="s">
        <v>9</v>
      </c>
      <c r="D43" s="15">
        <v>2505000</v>
      </c>
      <c r="E43" s="7"/>
      <c r="F43" s="7"/>
    </row>
    <row r="44" spans="1:6" ht="15">
      <c r="A44" s="8" t="s">
        <v>47</v>
      </c>
      <c r="B44" s="15">
        <v>5043000</v>
      </c>
      <c r="C44" s="16" t="s">
        <v>9</v>
      </c>
      <c r="D44" s="15">
        <v>5043000</v>
      </c>
      <c r="E44" s="7"/>
      <c r="F44" s="7"/>
    </row>
    <row r="45" spans="1:6" ht="15">
      <c r="A45" s="8" t="s">
        <v>48</v>
      </c>
      <c r="B45" s="15">
        <v>2875000</v>
      </c>
      <c r="C45" s="16" t="s">
        <v>9</v>
      </c>
      <c r="D45" s="15">
        <v>2875000</v>
      </c>
      <c r="E45" s="7"/>
      <c r="F45" s="7"/>
    </row>
    <row r="46" spans="1:6" ht="15">
      <c r="A46" s="8" t="s">
        <v>49</v>
      </c>
      <c r="B46" s="15">
        <v>258000</v>
      </c>
      <c r="C46" s="16" t="s">
        <v>9</v>
      </c>
      <c r="D46" s="15">
        <v>258000</v>
      </c>
      <c r="E46" s="7"/>
      <c r="F46" s="7"/>
    </row>
    <row r="47" spans="1:6" ht="15">
      <c r="A47" s="8" t="s">
        <v>50</v>
      </c>
      <c r="B47" s="15">
        <v>82433000</v>
      </c>
      <c r="C47" s="16" t="s">
        <v>9</v>
      </c>
      <c r="D47" s="15">
        <v>82433000</v>
      </c>
      <c r="E47" s="7"/>
      <c r="F47" s="7"/>
    </row>
    <row r="48" spans="1:6" ht="15">
      <c r="A48" s="8" t="s">
        <v>51</v>
      </c>
      <c r="B48" s="15">
        <v>15630000</v>
      </c>
      <c r="C48" s="16" t="s">
        <v>9</v>
      </c>
      <c r="D48" s="15">
        <v>15630000</v>
      </c>
      <c r="E48" s="7"/>
      <c r="F48" s="7"/>
    </row>
    <row r="49" spans="1:6" ht="15">
      <c r="A49" s="8" t="s">
        <v>52</v>
      </c>
      <c r="B49" s="15">
        <v>38000</v>
      </c>
      <c r="C49" s="16" t="s">
        <v>9</v>
      </c>
      <c r="D49" s="15">
        <v>38000</v>
      </c>
      <c r="E49" s="7"/>
      <c r="F49" s="7"/>
    </row>
    <row r="50" spans="1:6" ht="15">
      <c r="A50" s="8" t="s">
        <v>53</v>
      </c>
      <c r="B50" s="15">
        <v>3176000</v>
      </c>
      <c r="C50" s="16" t="s">
        <v>9</v>
      </c>
      <c r="D50" s="15">
        <v>3176000</v>
      </c>
      <c r="E50" s="7"/>
      <c r="F50" s="7"/>
    </row>
    <row r="51" spans="1:6" ht="15">
      <c r="A51" s="8" t="s">
        <v>54</v>
      </c>
      <c r="B51" s="15">
        <v>246000</v>
      </c>
      <c r="C51" s="16" t="s">
        <v>9</v>
      </c>
      <c r="D51" s="15">
        <v>246000</v>
      </c>
      <c r="E51" s="7"/>
      <c r="F51" s="7"/>
    </row>
    <row r="52" spans="1:6" ht="15">
      <c r="A52" s="8" t="s">
        <v>55</v>
      </c>
      <c r="B52" s="15">
        <v>109000</v>
      </c>
      <c r="C52" s="16" t="s">
        <v>9</v>
      </c>
      <c r="D52" s="15">
        <v>109000</v>
      </c>
      <c r="E52" s="7"/>
      <c r="F52" s="7"/>
    </row>
    <row r="53" spans="1:6" ht="15">
      <c r="A53" s="8" t="s">
        <v>56</v>
      </c>
      <c r="B53" s="15">
        <v>1019000</v>
      </c>
      <c r="C53" s="16" t="s">
        <v>9</v>
      </c>
      <c r="D53" s="15">
        <v>1019000</v>
      </c>
      <c r="E53" s="7"/>
      <c r="F53" s="7"/>
    </row>
    <row r="54" spans="1:6" ht="15">
      <c r="A54" s="8" t="s">
        <v>57</v>
      </c>
      <c r="B54" s="15">
        <v>2066000</v>
      </c>
      <c r="C54" s="16" t="s">
        <v>9</v>
      </c>
      <c r="D54" s="15">
        <v>2066000</v>
      </c>
      <c r="E54" s="7"/>
      <c r="F54" s="7"/>
    </row>
    <row r="55" spans="1:6" ht="15">
      <c r="A55" s="8" t="s">
        <v>58</v>
      </c>
      <c r="B55" s="15">
        <v>4255000</v>
      </c>
      <c r="C55" s="16" t="s">
        <v>9</v>
      </c>
      <c r="D55" s="15">
        <v>4255000</v>
      </c>
      <c r="E55" s="7"/>
      <c r="F55" s="7"/>
    </row>
    <row r="56" spans="1:6" ht="15">
      <c r="A56" s="8" t="s">
        <v>59</v>
      </c>
      <c r="B56" s="15">
        <v>20817000</v>
      </c>
      <c r="C56" s="16" t="s">
        <v>9</v>
      </c>
      <c r="D56" s="15">
        <v>20817000</v>
      </c>
      <c r="E56" s="7"/>
      <c r="F56" s="7"/>
    </row>
    <row r="57" spans="1:6" ht="15">
      <c r="A57" s="8" t="s">
        <v>60</v>
      </c>
      <c r="B57" s="15">
        <v>330208000</v>
      </c>
      <c r="C57" s="16" t="s">
        <v>9</v>
      </c>
      <c r="D57" s="15">
        <v>330208000</v>
      </c>
      <c r="E57" s="7"/>
      <c r="F57" s="7"/>
    </row>
    <row r="58" spans="1:6" ht="15">
      <c r="A58" s="8" t="s">
        <v>61</v>
      </c>
      <c r="B58" s="15">
        <v>818000</v>
      </c>
      <c r="C58" s="16" t="s">
        <v>9</v>
      </c>
      <c r="D58" s="15">
        <v>818000</v>
      </c>
      <c r="E58" s="7"/>
      <c r="F58" s="7"/>
    </row>
    <row r="59" spans="1:6" ht="15">
      <c r="A59" s="8" t="s">
        <v>62</v>
      </c>
      <c r="B59" s="15">
        <v>559000</v>
      </c>
      <c r="C59" s="16" t="s">
        <v>9</v>
      </c>
      <c r="D59" s="15">
        <v>559000</v>
      </c>
      <c r="E59" s="7"/>
      <c r="F59" s="7"/>
    </row>
    <row r="60" spans="1:6" ht="15">
      <c r="A60" s="8" t="s">
        <v>63</v>
      </c>
      <c r="B60" s="15">
        <v>6720000</v>
      </c>
      <c r="C60" s="16" t="s">
        <v>9</v>
      </c>
      <c r="D60" s="15">
        <v>6720000</v>
      </c>
      <c r="E60" s="7"/>
      <c r="F60" s="7"/>
    </row>
    <row r="61" spans="1:6" ht="15">
      <c r="A61" s="8" t="s">
        <v>64</v>
      </c>
      <c r="B61" s="15">
        <v>358915000</v>
      </c>
      <c r="C61" s="16" t="s">
        <v>9</v>
      </c>
      <c r="D61" s="15">
        <v>358915000</v>
      </c>
      <c r="E61" s="7"/>
      <c r="F61" s="7"/>
    </row>
    <row r="62" spans="1:6" ht="15">
      <c r="A62" s="8" t="s">
        <v>65</v>
      </c>
      <c r="B62" s="15">
        <v>253991000</v>
      </c>
      <c r="C62" s="16" t="s">
        <v>9</v>
      </c>
      <c r="D62" s="15">
        <v>253991000</v>
      </c>
      <c r="E62" s="7"/>
      <c r="F62" s="7"/>
    </row>
    <row r="63" spans="1:6" ht="15">
      <c r="A63" s="8" t="s">
        <v>66</v>
      </c>
      <c r="B63" s="15">
        <v>827000</v>
      </c>
      <c r="C63" s="16" t="s">
        <v>9</v>
      </c>
      <c r="D63" s="15">
        <v>827000</v>
      </c>
      <c r="E63" s="7"/>
      <c r="F63" s="7"/>
    </row>
    <row r="64" spans="1:6" ht="15">
      <c r="A64" s="8" t="s">
        <v>67</v>
      </c>
      <c r="B64" s="15">
        <v>576000</v>
      </c>
      <c r="C64" s="16" t="s">
        <v>9</v>
      </c>
      <c r="D64" s="15">
        <v>576000</v>
      </c>
      <c r="E64" s="7"/>
      <c r="F64" s="7"/>
    </row>
    <row r="65" spans="1:6" ht="15">
      <c r="A65" s="8" t="s">
        <v>68</v>
      </c>
      <c r="B65" s="15">
        <v>24000</v>
      </c>
      <c r="C65" s="16" t="s">
        <v>9</v>
      </c>
      <c r="D65" s="15">
        <v>24000</v>
      </c>
      <c r="E65" s="7"/>
      <c r="F65" s="7"/>
    </row>
    <row r="66" spans="1:6" ht="15">
      <c r="A66" s="8" t="s">
        <v>69</v>
      </c>
      <c r="B66" s="15">
        <v>687000</v>
      </c>
      <c r="C66" s="16" t="s">
        <v>9</v>
      </c>
      <c r="D66" s="15">
        <v>687000</v>
      </c>
      <c r="E66" s="7"/>
      <c r="F66" s="7"/>
    </row>
    <row r="67" spans="1:6" ht="15">
      <c r="A67" s="8" t="s">
        <v>70</v>
      </c>
      <c r="B67" s="15">
        <v>2605000</v>
      </c>
      <c r="C67" s="16" t="s">
        <v>9</v>
      </c>
      <c r="D67" s="15">
        <v>2605000</v>
      </c>
      <c r="E67" s="7"/>
      <c r="F67" s="7"/>
    </row>
    <row r="68" spans="1:6" ht="15">
      <c r="A68" s="8" t="s">
        <v>71</v>
      </c>
      <c r="B68" s="15">
        <v>1368000</v>
      </c>
      <c r="C68" s="16" t="s">
        <v>9</v>
      </c>
      <c r="D68" s="15">
        <v>1368000</v>
      </c>
      <c r="E68" s="7"/>
      <c r="F68" s="7"/>
    </row>
    <row r="69" spans="1:6" ht="15">
      <c r="A69" s="8" t="s">
        <v>72</v>
      </c>
      <c r="B69" s="15">
        <v>1515000</v>
      </c>
      <c r="C69" s="16" t="s">
        <v>9</v>
      </c>
      <c r="D69" s="15">
        <v>1515000</v>
      </c>
      <c r="E69" s="7"/>
      <c r="F69" s="7"/>
    </row>
    <row r="70" spans="1:6" ht="15">
      <c r="A70" s="8" t="s">
        <v>73</v>
      </c>
      <c r="B70" s="15">
        <v>55000</v>
      </c>
      <c r="C70" s="16" t="s">
        <v>9</v>
      </c>
      <c r="D70" s="15">
        <v>55000</v>
      </c>
      <c r="E70" s="7"/>
      <c r="F70" s="7"/>
    </row>
    <row r="71" spans="1:6" ht="15">
      <c r="A71" s="8" t="s">
        <v>74</v>
      </c>
      <c r="B71" s="15">
        <v>826000</v>
      </c>
      <c r="C71" s="16" t="s">
        <v>9</v>
      </c>
      <c r="D71" s="15">
        <v>826000</v>
      </c>
      <c r="E71" s="7"/>
      <c r="F71" s="7"/>
    </row>
    <row r="72" spans="1:6" ht="15">
      <c r="A72" s="8" t="s">
        <v>75</v>
      </c>
      <c r="B72" s="15">
        <v>103000</v>
      </c>
      <c r="C72" s="16" t="s">
        <v>9</v>
      </c>
      <c r="D72" s="15">
        <v>103000</v>
      </c>
      <c r="E72" s="7"/>
      <c r="F72" s="7"/>
    </row>
    <row r="73" spans="1:6" ht="15">
      <c r="A73" s="8" t="s">
        <v>76</v>
      </c>
      <c r="B73" s="15">
        <v>302000</v>
      </c>
      <c r="C73" s="16" t="s">
        <v>9</v>
      </c>
      <c r="D73" s="15">
        <v>302000</v>
      </c>
      <c r="E73" s="7"/>
      <c r="F73" s="7"/>
    </row>
    <row r="74" spans="1:6" ht="15">
      <c r="A74" s="8" t="s">
        <v>77</v>
      </c>
      <c r="B74" s="15">
        <v>4116000</v>
      </c>
      <c r="C74" s="16" t="s">
        <v>9</v>
      </c>
      <c r="D74" s="15">
        <v>4116000</v>
      </c>
      <c r="E74" s="7"/>
      <c r="F74" s="7"/>
    </row>
    <row r="75" spans="1:6" ht="15">
      <c r="A75" s="8" t="s">
        <v>78</v>
      </c>
      <c r="B75" s="15">
        <v>345000</v>
      </c>
      <c r="C75" s="16" t="s">
        <v>9</v>
      </c>
      <c r="D75" s="15">
        <v>345000</v>
      </c>
      <c r="E75" s="7"/>
      <c r="F75" s="7"/>
    </row>
    <row r="76" spans="1:6" ht="15">
      <c r="A76" s="8" t="s">
        <v>79</v>
      </c>
      <c r="B76" s="15">
        <v>1014000</v>
      </c>
      <c r="C76" s="16" t="s">
        <v>9</v>
      </c>
      <c r="D76" s="15">
        <v>1014000</v>
      </c>
      <c r="E76" s="7"/>
      <c r="F76" s="7"/>
    </row>
    <row r="77" spans="1:6" ht="15">
      <c r="A77" s="8" t="s">
        <v>80</v>
      </c>
      <c r="B77" s="15">
        <v>403969000</v>
      </c>
      <c r="C77" s="16" t="s">
        <v>9</v>
      </c>
      <c r="D77" s="15">
        <v>403969000</v>
      </c>
      <c r="E77" s="7"/>
      <c r="F77" s="7"/>
    </row>
    <row r="78" spans="1:6" ht="15">
      <c r="A78" s="8" t="s">
        <v>81</v>
      </c>
      <c r="B78" s="15">
        <v>2048000</v>
      </c>
      <c r="C78" s="16" t="s">
        <v>9</v>
      </c>
      <c r="D78" s="15">
        <v>2048000</v>
      </c>
      <c r="E78" s="7"/>
      <c r="F78" s="7"/>
    </row>
    <row r="79" spans="1:6" ht="15">
      <c r="A79" s="8" t="s">
        <v>82</v>
      </c>
      <c r="B79" s="15">
        <v>3000000</v>
      </c>
      <c r="C79" s="16" t="s">
        <v>9</v>
      </c>
      <c r="D79" s="15">
        <v>3000000</v>
      </c>
      <c r="E79" s="7"/>
      <c r="F79" s="7"/>
    </row>
    <row r="80" spans="1:6" ht="15">
      <c r="A80" s="8" t="s">
        <v>83</v>
      </c>
      <c r="B80" s="15">
        <v>3000000</v>
      </c>
      <c r="C80" s="16" t="s">
        <v>9</v>
      </c>
      <c r="D80" s="15">
        <v>3000000</v>
      </c>
      <c r="E80" s="7"/>
      <c r="F80" s="7"/>
    </row>
    <row r="81" spans="1:6" ht="15">
      <c r="A81" s="8" t="s">
        <v>84</v>
      </c>
      <c r="B81" s="15">
        <v>100524000</v>
      </c>
      <c r="C81" s="16" t="s">
        <v>9</v>
      </c>
      <c r="D81" s="15">
        <v>100524000</v>
      </c>
      <c r="E81" s="7"/>
      <c r="F81" s="7"/>
    </row>
    <row r="82" spans="1:6" ht="15">
      <c r="A82" s="8" t="s">
        <v>85</v>
      </c>
      <c r="B82" s="15">
        <v>218809000</v>
      </c>
      <c r="C82" s="16" t="s">
        <v>9</v>
      </c>
      <c r="D82" s="15">
        <v>218809000</v>
      </c>
      <c r="E82" s="7"/>
      <c r="F82" s="7"/>
    </row>
    <row r="83" spans="1:6" ht="15">
      <c r="A83" s="8" t="s">
        <v>86</v>
      </c>
      <c r="B83" s="15">
        <v>700000</v>
      </c>
      <c r="C83" s="16" t="s">
        <v>9</v>
      </c>
      <c r="D83" s="15">
        <v>700000</v>
      </c>
      <c r="E83" s="7"/>
      <c r="F83" s="7"/>
    </row>
    <row r="84" spans="1:6" ht="15">
      <c r="A84" s="8" t="s">
        <v>87</v>
      </c>
      <c r="B84" s="15">
        <v>2214000</v>
      </c>
      <c r="C84" s="16" t="s">
        <v>9</v>
      </c>
      <c r="D84" s="15">
        <v>2214000</v>
      </c>
      <c r="E84" s="7"/>
      <c r="F84" s="7"/>
    </row>
    <row r="85" spans="1:6" ht="15">
      <c r="A85" s="8" t="s">
        <v>88</v>
      </c>
      <c r="B85" s="15">
        <v>400000</v>
      </c>
      <c r="C85" s="16" t="s">
        <v>9</v>
      </c>
      <c r="D85" s="15">
        <v>400000</v>
      </c>
      <c r="E85" s="7"/>
      <c r="F85" s="7"/>
    </row>
    <row r="86" spans="1:6" ht="15">
      <c r="A86" s="8" t="s">
        <v>89</v>
      </c>
      <c r="B86" s="15">
        <v>3600000</v>
      </c>
      <c r="C86" s="16" t="s">
        <v>9</v>
      </c>
      <c r="D86" s="15">
        <v>3600000</v>
      </c>
      <c r="E86" s="7"/>
      <c r="F86" s="7"/>
    </row>
    <row r="87" spans="1:6" ht="15">
      <c r="A87" s="8" t="s">
        <v>90</v>
      </c>
      <c r="B87" s="15">
        <v>410005000</v>
      </c>
      <c r="C87" s="16" t="s">
        <v>9</v>
      </c>
      <c r="D87" s="15">
        <v>410005000</v>
      </c>
      <c r="E87" s="7"/>
      <c r="F87" s="7"/>
    </row>
    <row r="88" spans="1:6" ht="15">
      <c r="A88" s="8" t="s">
        <v>91</v>
      </c>
      <c r="B88" s="15">
        <v>16279000</v>
      </c>
      <c r="C88" s="16">
        <v>1000</v>
      </c>
      <c r="D88" s="5">
        <f>+B88+C88</f>
        <v>16280000</v>
      </c>
      <c r="E88" s="7"/>
      <c r="F88" s="7"/>
    </row>
    <row r="89" spans="1:6" ht="15">
      <c r="A89" s="8" t="s">
        <v>92</v>
      </c>
      <c r="B89" s="15">
        <v>25275000</v>
      </c>
      <c r="C89" s="16">
        <v>1000</v>
      </c>
      <c r="D89" s="5">
        <f>+B89+C89</f>
        <v>25276000</v>
      </c>
      <c r="E89" s="7"/>
      <c r="F89" s="7"/>
    </row>
    <row r="90" spans="1:6" ht="15">
      <c r="A90" s="8" t="s">
        <v>93</v>
      </c>
      <c r="B90" s="15">
        <v>714435000</v>
      </c>
      <c r="C90" s="16">
        <v>-2000</v>
      </c>
      <c r="D90" s="5">
        <f>+B90+C90</f>
        <v>714433000</v>
      </c>
      <c r="E90" s="7"/>
      <c r="F90" s="7"/>
    </row>
    <row r="91" spans="1:6" ht="15">
      <c r="A91" s="8" t="s">
        <v>94</v>
      </c>
      <c r="B91" s="15">
        <v>1412615000</v>
      </c>
      <c r="C91" s="16"/>
      <c r="D91" s="5">
        <f>+B91+C91</f>
        <v>1412615000</v>
      </c>
      <c r="E91" s="7"/>
      <c r="F91" s="7"/>
    </row>
    <row r="92" spans="1:6" ht="15">
      <c r="A92" s="8" t="s">
        <v>95</v>
      </c>
      <c r="B92" s="15">
        <v>11037000</v>
      </c>
      <c r="C92" s="16" t="s">
        <v>9</v>
      </c>
      <c r="D92" s="5">
        <f aca="true" t="shared" si="0" ref="D92:D144">+B92*1</f>
        <v>11037000</v>
      </c>
      <c r="E92" s="7"/>
      <c r="F92" s="7"/>
    </row>
    <row r="93" spans="1:6" ht="15">
      <c r="A93" s="8" t="s">
        <v>96</v>
      </c>
      <c r="B93" s="15">
        <v>266000000</v>
      </c>
      <c r="C93" s="16" t="s">
        <v>9</v>
      </c>
      <c r="D93" s="5">
        <f t="shared" si="0"/>
        <v>266000000</v>
      </c>
      <c r="E93" s="7"/>
      <c r="F93" s="7"/>
    </row>
    <row r="94" spans="1:6" ht="15">
      <c r="A94" s="8" t="s">
        <v>97</v>
      </c>
      <c r="B94" s="15">
        <v>26531000</v>
      </c>
      <c r="C94" s="16" t="s">
        <v>9</v>
      </c>
      <c r="D94" s="5">
        <f t="shared" si="0"/>
        <v>26531000</v>
      </c>
      <c r="E94" s="7"/>
      <c r="F94" s="7"/>
    </row>
    <row r="95" spans="1:6" ht="15">
      <c r="A95" s="8" t="s">
        <v>98</v>
      </c>
      <c r="B95" s="15">
        <v>10000000</v>
      </c>
      <c r="C95" s="16" t="s">
        <v>9</v>
      </c>
      <c r="D95" s="5">
        <f t="shared" si="0"/>
        <v>10000000</v>
      </c>
      <c r="E95" s="7"/>
      <c r="F95" s="7"/>
    </row>
    <row r="96" spans="1:6" ht="15">
      <c r="A96" s="8" t="s">
        <v>99</v>
      </c>
      <c r="B96" s="15">
        <v>97953000</v>
      </c>
      <c r="C96" s="16" t="s">
        <v>9</v>
      </c>
      <c r="D96" s="5">
        <f t="shared" si="0"/>
        <v>97953000</v>
      </c>
      <c r="E96" s="7"/>
      <c r="F96" s="7"/>
    </row>
    <row r="97" spans="1:6" ht="15">
      <c r="A97" s="8" t="s">
        <v>100</v>
      </c>
      <c r="B97" s="15">
        <v>360000000</v>
      </c>
      <c r="C97" s="16" t="s">
        <v>9</v>
      </c>
      <c r="D97" s="5">
        <f t="shared" si="0"/>
        <v>360000000</v>
      </c>
      <c r="E97" s="7"/>
      <c r="F97" s="7"/>
    </row>
    <row r="98" spans="1:6" ht="15">
      <c r="A98" s="8" t="s">
        <v>101</v>
      </c>
      <c r="B98" s="15">
        <v>93800000</v>
      </c>
      <c r="C98" s="16" t="s">
        <v>9</v>
      </c>
      <c r="D98" s="5">
        <f t="shared" si="0"/>
        <v>93800000</v>
      </c>
      <c r="E98" s="7"/>
      <c r="F98" s="7"/>
    </row>
    <row r="99" spans="1:6" ht="15">
      <c r="A99" s="8" t="s">
        <v>102</v>
      </c>
      <c r="B99" s="15">
        <v>378550000</v>
      </c>
      <c r="C99" s="16" t="s">
        <v>9</v>
      </c>
      <c r="D99" s="5">
        <f t="shared" si="0"/>
        <v>378550000</v>
      </c>
      <c r="E99" s="7"/>
      <c r="F99" s="7"/>
    </row>
    <row r="100" spans="1:6" ht="15">
      <c r="A100" s="8" t="s">
        <v>103</v>
      </c>
      <c r="B100" s="15">
        <v>22500000</v>
      </c>
      <c r="C100" s="16" t="s">
        <v>9</v>
      </c>
      <c r="D100" s="5">
        <f t="shared" si="0"/>
        <v>22500000</v>
      </c>
      <c r="E100" s="7"/>
      <c r="F100" s="7"/>
    </row>
    <row r="101" spans="1:6" ht="15">
      <c r="A101" s="8" t="s">
        <v>104</v>
      </c>
      <c r="B101" s="15">
        <v>5760000</v>
      </c>
      <c r="C101" s="16" t="s">
        <v>9</v>
      </c>
      <c r="D101" s="5">
        <f t="shared" si="0"/>
        <v>5760000</v>
      </c>
      <c r="E101" s="7"/>
      <c r="F101" s="7"/>
    </row>
    <row r="102" spans="1:6" ht="15">
      <c r="A102" s="8" t="s">
        <v>105</v>
      </c>
      <c r="B102" s="15">
        <v>2971372000</v>
      </c>
      <c r="C102" s="16">
        <v>0</v>
      </c>
      <c r="D102" s="5">
        <f t="shared" si="0"/>
        <v>2971372000</v>
      </c>
      <c r="E102" s="7"/>
      <c r="F102" s="7"/>
    </row>
    <row r="103" spans="1:6" ht="15">
      <c r="A103" s="8" t="s">
        <v>106</v>
      </c>
      <c r="B103" s="15">
        <v>2442712000</v>
      </c>
      <c r="C103" s="16">
        <v>0</v>
      </c>
      <c r="D103" s="5">
        <f t="shared" si="0"/>
        <v>2442712000</v>
      </c>
      <c r="E103" s="7"/>
      <c r="F103" s="7"/>
    </row>
    <row r="104" spans="1:6" ht="15">
      <c r="A104" s="8" t="s">
        <v>107</v>
      </c>
      <c r="B104" s="15">
        <v>22355000</v>
      </c>
      <c r="C104" s="16" t="s">
        <v>9</v>
      </c>
      <c r="D104" s="5">
        <f t="shared" si="0"/>
        <v>22355000</v>
      </c>
      <c r="E104" s="7"/>
      <c r="F104" s="7"/>
    </row>
    <row r="105" spans="1:6" ht="15">
      <c r="A105" s="8" t="s">
        <v>108</v>
      </c>
      <c r="B105" s="15">
        <v>14678000</v>
      </c>
      <c r="C105" s="16" t="s">
        <v>9</v>
      </c>
      <c r="D105" s="5">
        <f t="shared" si="0"/>
        <v>14678000</v>
      </c>
      <c r="E105" s="7"/>
      <c r="F105" s="7"/>
    </row>
    <row r="106" spans="1:6" ht="15">
      <c r="A106" s="8" t="s">
        <v>109</v>
      </c>
      <c r="B106" s="15">
        <v>1771000000</v>
      </c>
      <c r="C106" s="16" t="s">
        <v>9</v>
      </c>
      <c r="D106" s="5">
        <f t="shared" si="0"/>
        <v>1771000000</v>
      </c>
      <c r="E106" s="7"/>
      <c r="F106" s="7"/>
    </row>
    <row r="107" spans="1:6" ht="15">
      <c r="A107" s="8" t="s">
        <v>110</v>
      </c>
      <c r="B107" s="15">
        <v>9900000</v>
      </c>
      <c r="C107" s="16" t="s">
        <v>9</v>
      </c>
      <c r="D107" s="5">
        <f t="shared" si="0"/>
        <v>9900000</v>
      </c>
      <c r="E107" s="7"/>
      <c r="F107" s="7"/>
    </row>
    <row r="108" spans="1:6" ht="15">
      <c r="A108" s="8" t="s">
        <v>111</v>
      </c>
      <c r="B108" s="15">
        <v>120000000</v>
      </c>
      <c r="C108" s="16" t="s">
        <v>9</v>
      </c>
      <c r="D108" s="5">
        <f t="shared" si="0"/>
        <v>120000000</v>
      </c>
      <c r="E108" s="7"/>
      <c r="F108" s="7"/>
    </row>
    <row r="109" spans="1:6" ht="15">
      <c r="A109" s="8" t="s">
        <v>112</v>
      </c>
      <c r="B109" s="15">
        <v>2003959000</v>
      </c>
      <c r="C109" s="16" t="s">
        <v>9</v>
      </c>
      <c r="D109" s="5">
        <f t="shared" si="0"/>
        <v>2003959000</v>
      </c>
      <c r="E109" s="7"/>
      <c r="F109" s="7"/>
    </row>
    <row r="110" spans="1:6" ht="15">
      <c r="A110" s="8" t="s">
        <v>113</v>
      </c>
      <c r="B110" s="15">
        <v>200000000</v>
      </c>
      <c r="C110" s="16" t="s">
        <v>9</v>
      </c>
      <c r="D110" s="5">
        <f t="shared" si="0"/>
        <v>200000000</v>
      </c>
      <c r="E110" s="7"/>
      <c r="F110" s="7"/>
    </row>
    <row r="111" spans="1:6" ht="15">
      <c r="A111" s="8" t="s">
        <v>114</v>
      </c>
      <c r="B111" s="15">
        <v>40654000</v>
      </c>
      <c r="C111" s="16" t="s">
        <v>9</v>
      </c>
      <c r="D111" s="5">
        <f t="shared" si="0"/>
        <v>40654000</v>
      </c>
      <c r="E111" s="7"/>
      <c r="F111" s="7"/>
    </row>
    <row r="112" spans="1:6" ht="15">
      <c r="A112" s="8" t="s">
        <v>115</v>
      </c>
      <c r="B112" s="15">
        <v>108000000</v>
      </c>
      <c r="C112" s="16" t="s">
        <v>9</v>
      </c>
      <c r="D112" s="5">
        <f t="shared" si="0"/>
        <v>108000000</v>
      </c>
      <c r="E112" s="7"/>
      <c r="F112" s="7"/>
    </row>
    <row r="113" spans="1:6" ht="15">
      <c r="A113" s="8" t="s">
        <v>116</v>
      </c>
      <c r="B113" s="15">
        <v>164691000</v>
      </c>
      <c r="C113" s="16" t="s">
        <v>9</v>
      </c>
      <c r="D113" s="5">
        <f t="shared" si="0"/>
        <v>164691000</v>
      </c>
      <c r="E113" s="7"/>
      <c r="F113" s="7"/>
    </row>
    <row r="114" spans="1:6" ht="15">
      <c r="A114" s="8" t="s">
        <v>117</v>
      </c>
      <c r="B114" s="15">
        <v>1238650000</v>
      </c>
      <c r="C114" s="16" t="s">
        <v>9</v>
      </c>
      <c r="D114" s="5">
        <f t="shared" si="0"/>
        <v>1238650000</v>
      </c>
      <c r="E114" s="7"/>
      <c r="F114" s="7"/>
    </row>
    <row r="115" spans="1:6" ht="15">
      <c r="A115" s="8" t="s">
        <v>118</v>
      </c>
      <c r="B115" s="15">
        <v>349623000</v>
      </c>
      <c r="C115" s="16" t="s">
        <v>9</v>
      </c>
      <c r="D115" s="5">
        <f t="shared" si="0"/>
        <v>349623000</v>
      </c>
      <c r="E115" s="7"/>
      <c r="F115" s="7"/>
    </row>
    <row r="116" spans="1:6" ht="15">
      <c r="A116" s="8" t="s">
        <v>119</v>
      </c>
      <c r="B116" s="15">
        <v>348289000</v>
      </c>
      <c r="C116" s="16" t="s">
        <v>9</v>
      </c>
      <c r="D116" s="5">
        <f t="shared" si="0"/>
        <v>348289000</v>
      </c>
      <c r="E116" s="7"/>
      <c r="F116" s="7"/>
    </row>
    <row r="117" spans="1:6" ht="15">
      <c r="A117" s="8" t="s">
        <v>120</v>
      </c>
      <c r="B117" s="15">
        <v>492000000</v>
      </c>
      <c r="C117" s="16" t="s">
        <v>9</v>
      </c>
      <c r="D117" s="5">
        <f t="shared" si="0"/>
        <v>492000000</v>
      </c>
      <c r="E117" s="7"/>
      <c r="F117" s="7"/>
    </row>
    <row r="118" spans="1:6" ht="15">
      <c r="A118" s="8" t="s">
        <v>121</v>
      </c>
      <c r="B118" s="15">
        <v>608652000</v>
      </c>
      <c r="C118" s="16" t="s">
        <v>9</v>
      </c>
      <c r="D118" s="5">
        <f t="shared" si="0"/>
        <v>608652000</v>
      </c>
      <c r="E118" s="7"/>
      <c r="F118" s="7"/>
    </row>
    <row r="119" spans="1:6" ht="15">
      <c r="A119" s="8" t="s">
        <v>122</v>
      </c>
      <c r="B119" s="15">
        <v>3104756381000</v>
      </c>
      <c r="C119" s="16" t="s">
        <v>9</v>
      </c>
      <c r="D119" s="5">
        <f t="shared" si="0"/>
        <v>3104756381000</v>
      </c>
      <c r="E119" s="7"/>
      <c r="F119" s="7"/>
    </row>
    <row r="120" spans="1:6" ht="15">
      <c r="A120" s="8" t="s">
        <v>123</v>
      </c>
      <c r="B120" s="15">
        <v>328387499000</v>
      </c>
      <c r="C120" s="16" t="s">
        <v>9</v>
      </c>
      <c r="D120" s="5">
        <f t="shared" si="0"/>
        <v>328387499000</v>
      </c>
      <c r="E120" s="7"/>
      <c r="F120" s="7"/>
    </row>
    <row r="121" spans="1:6" ht="15">
      <c r="A121" s="8" t="s">
        <v>124</v>
      </c>
      <c r="B121" s="15">
        <v>2757193000</v>
      </c>
      <c r="C121" s="16" t="s">
        <v>9</v>
      </c>
      <c r="D121" s="5">
        <f t="shared" si="0"/>
        <v>2757193000</v>
      </c>
      <c r="E121" s="7"/>
      <c r="F121" s="7"/>
    </row>
    <row r="122" spans="1:6" ht="15">
      <c r="A122" s="8" t="s">
        <v>125</v>
      </c>
      <c r="B122" s="15">
        <v>16832087000</v>
      </c>
      <c r="C122" s="16" t="s">
        <v>9</v>
      </c>
      <c r="D122" s="5">
        <f t="shared" si="0"/>
        <v>16832087000</v>
      </c>
      <c r="E122" s="7"/>
      <c r="F122" s="7"/>
    </row>
    <row r="123" spans="1:6" ht="15">
      <c r="A123" s="8" t="s">
        <v>126</v>
      </c>
      <c r="B123" s="15">
        <v>146678760000</v>
      </c>
      <c r="C123" s="16" t="s">
        <v>9</v>
      </c>
      <c r="D123" s="5">
        <f t="shared" si="0"/>
        <v>146678760000</v>
      </c>
      <c r="E123" s="7"/>
      <c r="F123" s="7"/>
    </row>
    <row r="124" spans="1:6" ht="15">
      <c r="A124" s="8" t="s">
        <v>127</v>
      </c>
      <c r="B124" s="15">
        <v>1230000000</v>
      </c>
      <c r="C124" s="16" t="s">
        <v>9</v>
      </c>
      <c r="D124" s="5">
        <f t="shared" si="0"/>
        <v>1230000000</v>
      </c>
      <c r="E124" s="7"/>
      <c r="F124" s="7"/>
    </row>
    <row r="125" spans="1:6" ht="15">
      <c r="A125" s="8" t="s">
        <v>128</v>
      </c>
      <c r="B125" s="15">
        <v>1588636000</v>
      </c>
      <c r="C125" s="16" t="s">
        <v>9</v>
      </c>
      <c r="D125" s="5">
        <f t="shared" si="0"/>
        <v>1588636000</v>
      </c>
      <c r="E125" s="7"/>
      <c r="F125" s="7"/>
    </row>
    <row r="126" spans="1:6" ht="15">
      <c r="A126" s="8" t="s">
        <v>129</v>
      </c>
      <c r="B126" s="15">
        <v>2778286000</v>
      </c>
      <c r="C126" s="16" t="s">
        <v>9</v>
      </c>
      <c r="D126" s="5">
        <f t="shared" si="0"/>
        <v>2778286000</v>
      </c>
      <c r="E126" s="7"/>
      <c r="F126" s="7"/>
    </row>
    <row r="127" spans="1:6" ht="15">
      <c r="A127" s="8" t="s">
        <v>130</v>
      </c>
      <c r="B127" s="15">
        <v>1419776000</v>
      </c>
      <c r="C127" s="16" t="s">
        <v>9</v>
      </c>
      <c r="D127" s="5">
        <f t="shared" si="0"/>
        <v>1419776000</v>
      </c>
      <c r="E127" s="7"/>
      <c r="F127" s="7"/>
    </row>
    <row r="128" spans="1:6" ht="15">
      <c r="A128" s="8" t="s">
        <v>131</v>
      </c>
      <c r="B128" s="15">
        <v>14273944000</v>
      </c>
      <c r="C128" s="16" t="s">
        <v>9</v>
      </c>
      <c r="D128" s="5">
        <f t="shared" si="0"/>
        <v>14273944000</v>
      </c>
      <c r="E128" s="7"/>
      <c r="F128" s="7"/>
    </row>
    <row r="129" spans="1:6" ht="15">
      <c r="A129" s="8" t="s">
        <v>132</v>
      </c>
      <c r="B129" s="15">
        <v>1528961000</v>
      </c>
      <c r="C129" s="16" t="s">
        <v>9</v>
      </c>
      <c r="D129" s="5">
        <f t="shared" si="0"/>
        <v>1528961000</v>
      </c>
      <c r="E129" s="7"/>
      <c r="F129" s="7"/>
    </row>
    <row r="130" spans="1:6" ht="15">
      <c r="A130" s="8" t="s">
        <v>133</v>
      </c>
      <c r="B130" s="15">
        <v>18000000</v>
      </c>
      <c r="C130" s="16" t="s">
        <v>9</v>
      </c>
      <c r="D130" s="5">
        <f t="shared" si="0"/>
        <v>18000000</v>
      </c>
      <c r="E130" s="7"/>
      <c r="F130" s="7"/>
    </row>
    <row r="131" spans="1:6" ht="15">
      <c r="A131" s="8" t="s">
        <v>134</v>
      </c>
      <c r="B131" s="15">
        <v>7419008000</v>
      </c>
      <c r="C131" s="16" t="s">
        <v>9</v>
      </c>
      <c r="D131" s="5">
        <f t="shared" si="0"/>
        <v>7419008000</v>
      </c>
      <c r="E131" s="7"/>
      <c r="F131" s="7"/>
    </row>
    <row r="132" spans="1:6" ht="15">
      <c r="A132" s="8" t="s">
        <v>135</v>
      </c>
      <c r="B132" s="15">
        <v>35727366000</v>
      </c>
      <c r="C132" s="16" t="s">
        <v>9</v>
      </c>
      <c r="D132" s="5">
        <f t="shared" si="0"/>
        <v>35727366000</v>
      </c>
      <c r="E132" s="7"/>
      <c r="F132" s="7"/>
    </row>
    <row r="133" spans="1:6" ht="15">
      <c r="A133" s="8" t="s">
        <v>136</v>
      </c>
      <c r="B133" s="15">
        <v>18102727000</v>
      </c>
      <c r="C133" s="16" t="s">
        <v>9</v>
      </c>
      <c r="D133" s="5">
        <f t="shared" si="0"/>
        <v>18102727000</v>
      </c>
      <c r="E133" s="7"/>
      <c r="F133" s="7"/>
    </row>
    <row r="134" spans="1:6" ht="15">
      <c r="A134" s="8" t="s">
        <v>137</v>
      </c>
      <c r="B134" s="15">
        <v>1910624000</v>
      </c>
      <c r="C134" s="16" t="s">
        <v>9</v>
      </c>
      <c r="D134" s="5">
        <f t="shared" si="0"/>
        <v>1910624000</v>
      </c>
      <c r="E134" s="7"/>
      <c r="F134" s="7"/>
    </row>
    <row r="135" spans="1:6" ht="15">
      <c r="A135" s="8" t="s">
        <v>138</v>
      </c>
      <c r="B135" s="15">
        <v>30000000</v>
      </c>
      <c r="C135" s="16" t="s">
        <v>9</v>
      </c>
      <c r="D135" s="5">
        <f t="shared" si="0"/>
        <v>30000000</v>
      </c>
      <c r="E135" s="7"/>
      <c r="F135" s="7"/>
    </row>
    <row r="136" spans="1:6" ht="15">
      <c r="A136" s="8" t="s">
        <v>139</v>
      </c>
      <c r="B136" s="15">
        <v>1459998000</v>
      </c>
      <c r="C136" s="16" t="s">
        <v>9</v>
      </c>
      <c r="D136" s="5">
        <f t="shared" si="0"/>
        <v>1459998000</v>
      </c>
      <c r="E136" s="7"/>
      <c r="F136" s="7"/>
    </row>
    <row r="137" spans="1:6" ht="15">
      <c r="A137" s="8" t="s">
        <v>140</v>
      </c>
      <c r="B137" s="15">
        <v>510743000</v>
      </c>
      <c r="C137" s="16" t="s">
        <v>9</v>
      </c>
      <c r="D137" s="5">
        <f t="shared" si="0"/>
        <v>510743000</v>
      </c>
      <c r="E137" s="7"/>
      <c r="F137" s="7"/>
    </row>
    <row r="138" spans="1:6" ht="15">
      <c r="A138" s="8" t="s">
        <v>141</v>
      </c>
      <c r="B138" s="15">
        <v>1142810000</v>
      </c>
      <c r="C138" s="16" t="s">
        <v>9</v>
      </c>
      <c r="D138" s="5">
        <f t="shared" si="0"/>
        <v>1142810000</v>
      </c>
      <c r="E138" s="7"/>
      <c r="F138" s="7"/>
    </row>
    <row r="139" spans="1:6" ht="15">
      <c r="A139" s="8" t="s">
        <v>142</v>
      </c>
      <c r="B139" s="15">
        <v>5734905000</v>
      </c>
      <c r="C139" s="16" t="s">
        <v>9</v>
      </c>
      <c r="D139" s="5">
        <f t="shared" si="0"/>
        <v>5734905000</v>
      </c>
      <c r="E139" s="7"/>
      <c r="F139" s="7"/>
    </row>
    <row r="140" spans="1:6" ht="15">
      <c r="A140" s="8" t="s">
        <v>143</v>
      </c>
      <c r="B140" s="15">
        <v>1648000000</v>
      </c>
      <c r="C140" s="16" t="s">
        <v>9</v>
      </c>
      <c r="D140" s="5">
        <f t="shared" si="0"/>
        <v>1648000000</v>
      </c>
      <c r="E140" s="7"/>
      <c r="F140" s="7"/>
    </row>
    <row r="141" spans="1:6" ht="15">
      <c r="A141" s="8" t="s">
        <v>144</v>
      </c>
      <c r="B141" s="15">
        <v>2447981786000</v>
      </c>
      <c r="C141" s="16" t="s">
        <v>9</v>
      </c>
      <c r="D141" s="5">
        <f t="shared" si="0"/>
        <v>2447981786000</v>
      </c>
      <c r="E141" s="7"/>
      <c r="F141" s="7"/>
    </row>
    <row r="142" spans="1:6" ht="15">
      <c r="A142" s="8" t="s">
        <v>145</v>
      </c>
      <c r="B142" s="15">
        <v>54939316000</v>
      </c>
      <c r="C142" s="16" t="s">
        <v>9</v>
      </c>
      <c r="D142" s="5">
        <f t="shared" si="0"/>
        <v>54939316000</v>
      </c>
      <c r="E142" s="7"/>
      <c r="F142" s="7"/>
    </row>
    <row r="143" spans="1:6" ht="15">
      <c r="A143" s="8" t="s">
        <v>146</v>
      </c>
      <c r="B143" s="15">
        <v>3236948000</v>
      </c>
      <c r="C143" s="16" t="s">
        <v>9</v>
      </c>
      <c r="D143" s="5">
        <f t="shared" si="0"/>
        <v>3236948000</v>
      </c>
      <c r="E143" s="7"/>
      <c r="F143" s="7"/>
    </row>
    <row r="144" spans="1:6" ht="15">
      <c r="A144" s="8" t="s">
        <v>147</v>
      </c>
      <c r="B144" s="15">
        <v>7419008000</v>
      </c>
      <c r="C144" s="16" t="s">
        <v>9</v>
      </c>
      <c r="D144" s="5">
        <f t="shared" si="0"/>
        <v>7419008000</v>
      </c>
      <c r="E144" s="7"/>
      <c r="F144" s="7"/>
    </row>
  </sheetData>
  <sheetProtection/>
  <mergeCells count="3">
    <mergeCell ref="A1:D1"/>
    <mergeCell ref="A2:D2"/>
    <mergeCell ref="A3:D3"/>
  </mergeCells>
  <printOptions/>
  <pageMargins left="0.7" right="0.7" top="0.75" bottom="0.75" header="0.3" footer="0.3"/>
  <pageSetup horizontalDpi="600" verticalDpi="600" orientation="portrait" r:id="rId1"/>
  <customProperties>
    <customPr name="_pios_id" r:id="rId2"/>
  </customProperties>
</worksheet>
</file>

<file path=xl/worksheets/sheet5.xml><?xml version="1.0" encoding="utf-8"?>
<worksheet xmlns="http://schemas.openxmlformats.org/spreadsheetml/2006/main" xmlns:r="http://schemas.openxmlformats.org/officeDocument/2006/relationships">
  <dimension ref="A1:F144"/>
  <sheetViews>
    <sheetView showGridLines="0" zoomScalePageLayoutView="0" workbookViewId="0" topLeftCell="A69">
      <selection activeCell="C88" sqref="C88:C103"/>
    </sheetView>
  </sheetViews>
  <sheetFormatPr defaultColWidth="11.421875" defaultRowHeight="15"/>
  <cols>
    <col min="1" max="1" width="65.28125" style="0" bestFit="1" customWidth="1"/>
    <col min="2" max="2" width="20.421875" style="6" bestFit="1" customWidth="1"/>
    <col min="3" max="4" width="20.421875" style="1" bestFit="1" customWidth="1"/>
  </cols>
  <sheetData>
    <row r="1" spans="1:4" s="2" customFormat="1" ht="30" customHeight="1">
      <c r="A1" s="178" t="s">
        <v>7</v>
      </c>
      <c r="B1" s="178"/>
      <c r="C1" s="178"/>
      <c r="D1" s="178"/>
    </row>
    <row r="2" spans="1:4" s="2" customFormat="1" ht="26.25">
      <c r="A2" s="179" t="s">
        <v>6</v>
      </c>
      <c r="B2" s="179"/>
      <c r="C2" s="179"/>
      <c r="D2" s="179"/>
    </row>
    <row r="3" spans="1:4" s="2" customFormat="1" ht="26.25">
      <c r="A3" s="180" t="s">
        <v>8</v>
      </c>
      <c r="B3" s="180"/>
      <c r="C3" s="180"/>
      <c r="D3" s="180"/>
    </row>
    <row r="4" spans="1:4" ht="30" customHeight="1">
      <c r="A4" s="3" t="s">
        <v>0</v>
      </c>
      <c r="B4" s="17" t="s">
        <v>1</v>
      </c>
      <c r="C4" s="4" t="s">
        <v>2</v>
      </c>
      <c r="D4" s="4" t="s">
        <v>3</v>
      </c>
    </row>
    <row r="5" spans="1:6" ht="15">
      <c r="A5" s="9" t="s">
        <v>4</v>
      </c>
      <c r="B5" s="18">
        <v>3127773051000</v>
      </c>
      <c r="C5" s="21" t="s">
        <v>9</v>
      </c>
      <c r="D5" s="18">
        <v>3127773051000</v>
      </c>
      <c r="E5" s="7"/>
      <c r="F5" s="7"/>
    </row>
    <row r="6" spans="1:6" ht="15">
      <c r="A6" s="9" t="s">
        <v>5</v>
      </c>
      <c r="B6" s="18">
        <v>3127773051000</v>
      </c>
      <c r="C6" s="21" t="s">
        <v>9</v>
      </c>
      <c r="D6" s="18">
        <v>3127773051000</v>
      </c>
      <c r="E6" s="7"/>
      <c r="F6" s="7"/>
    </row>
    <row r="7" spans="1:6" ht="15">
      <c r="A7" s="12" t="s">
        <v>10</v>
      </c>
      <c r="B7" s="19">
        <v>23016670000</v>
      </c>
      <c r="C7" s="22"/>
      <c r="D7" s="19">
        <v>23016670000</v>
      </c>
      <c r="E7" s="7"/>
      <c r="F7" s="7"/>
    </row>
    <row r="8" spans="1:6" ht="15">
      <c r="A8" s="8" t="s">
        <v>11</v>
      </c>
      <c r="B8" s="20">
        <v>2617517000</v>
      </c>
      <c r="C8" s="23" t="s">
        <v>9</v>
      </c>
      <c r="D8" s="20">
        <v>2617517000</v>
      </c>
      <c r="E8" s="7"/>
      <c r="F8" s="7"/>
    </row>
    <row r="9" spans="1:6" ht="15">
      <c r="A9" s="8" t="s">
        <v>12</v>
      </c>
      <c r="B9" s="20">
        <v>1485000000</v>
      </c>
      <c r="C9" s="23" t="s">
        <v>9</v>
      </c>
      <c r="D9" s="20">
        <v>1485000000</v>
      </c>
      <c r="E9" s="7"/>
      <c r="F9" s="7"/>
    </row>
    <row r="10" spans="1:6" ht="15">
      <c r="A10" s="8" t="s">
        <v>13</v>
      </c>
      <c r="B10" s="20">
        <v>1266000</v>
      </c>
      <c r="C10" s="23" t="s">
        <v>9</v>
      </c>
      <c r="D10" s="20">
        <v>1266000</v>
      </c>
      <c r="E10" s="7"/>
      <c r="F10" s="7"/>
    </row>
    <row r="11" spans="1:6" ht="15">
      <c r="A11" s="8" t="s">
        <v>14</v>
      </c>
      <c r="B11" s="20">
        <v>1055000</v>
      </c>
      <c r="C11" s="23" t="s">
        <v>9</v>
      </c>
      <c r="D11" s="20">
        <v>1055000</v>
      </c>
      <c r="E11" s="7"/>
      <c r="F11" s="7"/>
    </row>
    <row r="12" spans="1:6" ht="15">
      <c r="A12" s="8" t="s">
        <v>15</v>
      </c>
      <c r="B12" s="20">
        <v>39219000</v>
      </c>
      <c r="C12" s="23" t="s">
        <v>9</v>
      </c>
      <c r="D12" s="20">
        <v>39219000</v>
      </c>
      <c r="E12" s="7"/>
      <c r="F12" s="7"/>
    </row>
    <row r="13" spans="1:6" ht="15">
      <c r="A13" s="8" t="s">
        <v>16</v>
      </c>
      <c r="B13" s="20">
        <v>1000000</v>
      </c>
      <c r="C13" s="23" t="s">
        <v>9</v>
      </c>
      <c r="D13" s="20">
        <v>1000000</v>
      </c>
      <c r="E13" s="7"/>
      <c r="F13" s="7"/>
    </row>
    <row r="14" spans="1:6" ht="15">
      <c r="A14" s="8" t="s">
        <v>17</v>
      </c>
      <c r="B14" s="20">
        <v>2764000</v>
      </c>
      <c r="C14" s="23" t="s">
        <v>9</v>
      </c>
      <c r="D14" s="20">
        <v>2764000</v>
      </c>
      <c r="E14" s="7"/>
      <c r="F14" s="7"/>
    </row>
    <row r="15" spans="1:6" ht="15">
      <c r="A15" s="8" t="s">
        <v>18</v>
      </c>
      <c r="B15" s="20">
        <v>44026000</v>
      </c>
      <c r="C15" s="23" t="s">
        <v>9</v>
      </c>
      <c r="D15" s="20">
        <v>44026000</v>
      </c>
      <c r="E15" s="7"/>
      <c r="F15" s="7"/>
    </row>
    <row r="16" spans="1:6" ht="15">
      <c r="A16" s="8" t="s">
        <v>19</v>
      </c>
      <c r="B16" s="20">
        <v>502000</v>
      </c>
      <c r="C16" s="23" t="s">
        <v>9</v>
      </c>
      <c r="D16" s="20">
        <v>502000</v>
      </c>
      <c r="E16" s="7"/>
      <c r="F16" s="7"/>
    </row>
    <row r="17" spans="1:6" ht="15">
      <c r="A17" s="8" t="s">
        <v>20</v>
      </c>
      <c r="B17" s="20">
        <v>114000</v>
      </c>
      <c r="C17" s="23" t="s">
        <v>9</v>
      </c>
      <c r="D17" s="20">
        <v>114000</v>
      </c>
      <c r="E17" s="7"/>
      <c r="F17" s="7"/>
    </row>
    <row r="18" spans="1:6" ht="15">
      <c r="A18" s="8" t="s">
        <v>21</v>
      </c>
      <c r="B18" s="20">
        <v>479000</v>
      </c>
      <c r="C18" s="23" t="s">
        <v>9</v>
      </c>
      <c r="D18" s="20">
        <v>479000</v>
      </c>
      <c r="E18" s="7"/>
      <c r="F18" s="7"/>
    </row>
    <row r="19" spans="1:6" ht="15">
      <c r="A19" s="8" t="s">
        <v>22</v>
      </c>
      <c r="B19" s="20">
        <v>81000</v>
      </c>
      <c r="C19" s="23" t="s">
        <v>9</v>
      </c>
      <c r="D19" s="20">
        <v>81000</v>
      </c>
      <c r="E19" s="7"/>
      <c r="F19" s="7"/>
    </row>
    <row r="20" spans="1:6" ht="15">
      <c r="A20" s="8" t="s">
        <v>23</v>
      </c>
      <c r="B20" s="20">
        <v>785000</v>
      </c>
      <c r="C20" s="23" t="s">
        <v>9</v>
      </c>
      <c r="D20" s="20">
        <v>785000</v>
      </c>
      <c r="E20" s="7"/>
      <c r="F20" s="7"/>
    </row>
    <row r="21" spans="1:6" ht="15">
      <c r="A21" s="8" t="s">
        <v>24</v>
      </c>
      <c r="B21" s="20">
        <v>396000</v>
      </c>
      <c r="C21" s="23" t="s">
        <v>9</v>
      </c>
      <c r="D21" s="20">
        <v>396000</v>
      </c>
      <c r="E21" s="7"/>
      <c r="F21" s="7"/>
    </row>
    <row r="22" spans="1:6" ht="15">
      <c r="A22" s="8" t="s">
        <v>25</v>
      </c>
      <c r="B22" s="20">
        <v>1627000</v>
      </c>
      <c r="C22" s="23" t="s">
        <v>9</v>
      </c>
      <c r="D22" s="20">
        <v>1627000</v>
      </c>
      <c r="E22" s="7"/>
      <c r="F22" s="7"/>
    </row>
    <row r="23" spans="1:6" ht="15">
      <c r="A23" s="8" t="s">
        <v>26</v>
      </c>
      <c r="B23" s="20">
        <v>864000</v>
      </c>
      <c r="C23" s="23" t="s">
        <v>9</v>
      </c>
      <c r="D23" s="20">
        <v>864000</v>
      </c>
      <c r="E23" s="7"/>
      <c r="F23" s="7"/>
    </row>
    <row r="24" spans="1:6" ht="15">
      <c r="A24" s="8" t="s">
        <v>27</v>
      </c>
      <c r="B24" s="20">
        <v>630000</v>
      </c>
      <c r="C24" s="23" t="s">
        <v>9</v>
      </c>
      <c r="D24" s="20">
        <v>630000</v>
      </c>
      <c r="E24" s="7"/>
      <c r="F24" s="7"/>
    </row>
    <row r="25" spans="1:6" ht="15">
      <c r="A25" s="8" t="s">
        <v>28</v>
      </c>
      <c r="B25" s="20">
        <v>247000</v>
      </c>
      <c r="C25" s="23" t="s">
        <v>9</v>
      </c>
      <c r="D25" s="20">
        <v>247000</v>
      </c>
      <c r="E25" s="7"/>
      <c r="F25" s="7"/>
    </row>
    <row r="26" spans="1:6" ht="15">
      <c r="A26" s="8" t="s">
        <v>29</v>
      </c>
      <c r="B26" s="20">
        <v>8184000</v>
      </c>
      <c r="C26" s="23" t="s">
        <v>9</v>
      </c>
      <c r="D26" s="20">
        <v>8184000</v>
      </c>
      <c r="E26" s="7"/>
      <c r="F26" s="7"/>
    </row>
    <row r="27" spans="1:6" ht="15">
      <c r="A27" s="8" t="s">
        <v>30</v>
      </c>
      <c r="B27" s="20">
        <v>4224000</v>
      </c>
      <c r="C27" s="23" t="s">
        <v>9</v>
      </c>
      <c r="D27" s="20">
        <v>4224000</v>
      </c>
      <c r="E27" s="7"/>
      <c r="F27" s="7"/>
    </row>
    <row r="28" spans="1:6" ht="15">
      <c r="A28" s="8" t="s">
        <v>31</v>
      </c>
      <c r="B28" s="20">
        <v>10230000</v>
      </c>
      <c r="C28" s="23" t="s">
        <v>9</v>
      </c>
      <c r="D28" s="20">
        <v>10230000</v>
      </c>
      <c r="E28" s="7"/>
      <c r="F28" s="7"/>
    </row>
    <row r="29" spans="1:6" ht="15">
      <c r="A29" s="8" t="s">
        <v>32</v>
      </c>
      <c r="B29" s="20">
        <v>24180000</v>
      </c>
      <c r="C29" s="23" t="s">
        <v>9</v>
      </c>
      <c r="D29" s="20">
        <v>24180000</v>
      </c>
      <c r="E29" s="7"/>
      <c r="F29" s="7"/>
    </row>
    <row r="30" spans="1:6" ht="15">
      <c r="A30" s="8" t="s">
        <v>33</v>
      </c>
      <c r="B30" s="20">
        <v>8640000</v>
      </c>
      <c r="C30" s="23" t="s">
        <v>9</v>
      </c>
      <c r="D30" s="20">
        <v>8640000</v>
      </c>
      <c r="E30" s="7"/>
      <c r="F30" s="7"/>
    </row>
    <row r="31" spans="1:6" ht="15">
      <c r="A31" s="8" t="s">
        <v>34</v>
      </c>
      <c r="B31" s="20">
        <v>4058000</v>
      </c>
      <c r="C31" s="23" t="s">
        <v>9</v>
      </c>
      <c r="D31" s="20">
        <v>4058000</v>
      </c>
      <c r="E31" s="7"/>
      <c r="F31" s="7"/>
    </row>
    <row r="32" spans="1:6" ht="15">
      <c r="A32" s="8" t="s">
        <v>35</v>
      </c>
      <c r="B32" s="20">
        <v>13764000</v>
      </c>
      <c r="C32" s="23" t="s">
        <v>9</v>
      </c>
      <c r="D32" s="20">
        <v>13764000</v>
      </c>
      <c r="E32" s="7"/>
      <c r="F32" s="7"/>
    </row>
    <row r="33" spans="1:6" ht="15">
      <c r="A33" s="8" t="s">
        <v>36</v>
      </c>
      <c r="B33" s="20">
        <v>8960000</v>
      </c>
      <c r="C33" s="23" t="s">
        <v>9</v>
      </c>
      <c r="D33" s="20">
        <v>8960000</v>
      </c>
      <c r="E33" s="7"/>
      <c r="F33" s="7"/>
    </row>
    <row r="34" spans="1:6" ht="15">
      <c r="A34" s="8" t="s">
        <v>37</v>
      </c>
      <c r="B34" s="20">
        <v>2335000</v>
      </c>
      <c r="C34" s="23" t="s">
        <v>9</v>
      </c>
      <c r="D34" s="20">
        <v>2335000</v>
      </c>
      <c r="E34" s="7"/>
      <c r="F34" s="7"/>
    </row>
    <row r="35" spans="1:6" ht="15">
      <c r="A35" s="8" t="s">
        <v>38</v>
      </c>
      <c r="B35" s="20">
        <v>48397000</v>
      </c>
      <c r="C35" s="23" t="s">
        <v>9</v>
      </c>
      <c r="D35" s="20">
        <v>48397000</v>
      </c>
      <c r="E35" s="7"/>
      <c r="F35" s="7"/>
    </row>
    <row r="36" spans="1:6" ht="15">
      <c r="A36" s="8" t="s">
        <v>39</v>
      </c>
      <c r="B36" s="20">
        <v>1141000</v>
      </c>
      <c r="C36" s="23" t="s">
        <v>9</v>
      </c>
      <c r="D36" s="20">
        <v>1141000</v>
      </c>
      <c r="E36" s="7"/>
      <c r="F36" s="7"/>
    </row>
    <row r="37" spans="1:6" ht="15">
      <c r="A37" s="8" t="s">
        <v>40</v>
      </c>
      <c r="B37" s="20">
        <v>13650000</v>
      </c>
      <c r="C37" s="23" t="s">
        <v>9</v>
      </c>
      <c r="D37" s="20">
        <v>13650000</v>
      </c>
      <c r="E37" s="7"/>
      <c r="F37" s="7"/>
    </row>
    <row r="38" spans="1:6" ht="15">
      <c r="A38" s="8" t="s">
        <v>41</v>
      </c>
      <c r="B38" s="20">
        <v>319000</v>
      </c>
      <c r="C38" s="23" t="s">
        <v>9</v>
      </c>
      <c r="D38" s="20">
        <v>319000</v>
      </c>
      <c r="E38" s="7"/>
      <c r="F38" s="7"/>
    </row>
    <row r="39" spans="1:6" ht="15">
      <c r="A39" s="8" t="s">
        <v>42</v>
      </c>
      <c r="B39" s="20">
        <v>55467000</v>
      </c>
      <c r="C39" s="23" t="s">
        <v>9</v>
      </c>
      <c r="D39" s="20">
        <v>55467000</v>
      </c>
      <c r="E39" s="7"/>
      <c r="F39" s="7"/>
    </row>
    <row r="40" spans="1:6" ht="15">
      <c r="A40" s="8" t="s">
        <v>43</v>
      </c>
      <c r="B40" s="20">
        <v>199000</v>
      </c>
      <c r="C40" s="23" t="s">
        <v>9</v>
      </c>
      <c r="D40" s="20">
        <v>199000</v>
      </c>
      <c r="E40" s="7"/>
      <c r="F40" s="7"/>
    </row>
    <row r="41" spans="1:6" ht="15">
      <c r="A41" s="8" t="s">
        <v>44</v>
      </c>
      <c r="B41" s="20">
        <v>4507000</v>
      </c>
      <c r="C41" s="23" t="s">
        <v>9</v>
      </c>
      <c r="D41" s="20">
        <v>4507000</v>
      </c>
      <c r="E41" s="7"/>
      <c r="F41" s="7"/>
    </row>
    <row r="42" spans="1:6" ht="15">
      <c r="A42" s="8" t="s">
        <v>45</v>
      </c>
      <c r="B42" s="20">
        <v>9260000</v>
      </c>
      <c r="C42" s="23" t="s">
        <v>9</v>
      </c>
      <c r="D42" s="20">
        <v>9260000</v>
      </c>
      <c r="E42" s="7"/>
      <c r="F42" s="7"/>
    </row>
    <row r="43" spans="1:6" ht="15">
      <c r="A43" s="8" t="s">
        <v>46</v>
      </c>
      <c r="B43" s="20">
        <v>2505000</v>
      </c>
      <c r="C43" s="23" t="s">
        <v>9</v>
      </c>
      <c r="D43" s="20">
        <v>2505000</v>
      </c>
      <c r="E43" s="7"/>
      <c r="F43" s="7"/>
    </row>
    <row r="44" spans="1:6" ht="15">
      <c r="A44" s="8" t="s">
        <v>47</v>
      </c>
      <c r="B44" s="20">
        <v>5043000</v>
      </c>
      <c r="C44" s="23" t="s">
        <v>9</v>
      </c>
      <c r="D44" s="20">
        <v>5043000</v>
      </c>
      <c r="E44" s="7"/>
      <c r="F44" s="7"/>
    </row>
    <row r="45" spans="1:6" ht="15">
      <c r="A45" s="8" t="s">
        <v>48</v>
      </c>
      <c r="B45" s="20">
        <v>2875000</v>
      </c>
      <c r="C45" s="23" t="s">
        <v>9</v>
      </c>
      <c r="D45" s="20">
        <v>2875000</v>
      </c>
      <c r="E45" s="7"/>
      <c r="F45" s="7"/>
    </row>
    <row r="46" spans="1:6" ht="15">
      <c r="A46" s="8" t="s">
        <v>49</v>
      </c>
      <c r="B46" s="20">
        <v>258000</v>
      </c>
      <c r="C46" s="23" t="s">
        <v>9</v>
      </c>
      <c r="D46" s="20">
        <v>258000</v>
      </c>
      <c r="E46" s="7"/>
      <c r="F46" s="7"/>
    </row>
    <row r="47" spans="1:6" ht="15">
      <c r="A47" s="8" t="s">
        <v>50</v>
      </c>
      <c r="B47" s="20">
        <v>82433000</v>
      </c>
      <c r="C47" s="23" t="s">
        <v>9</v>
      </c>
      <c r="D47" s="20">
        <v>82433000</v>
      </c>
      <c r="E47" s="7"/>
      <c r="F47" s="7"/>
    </row>
    <row r="48" spans="1:6" ht="15">
      <c r="A48" s="8" t="s">
        <v>51</v>
      </c>
      <c r="B48" s="20">
        <v>15630000</v>
      </c>
      <c r="C48" s="23" t="s">
        <v>9</v>
      </c>
      <c r="D48" s="20">
        <v>15630000</v>
      </c>
      <c r="E48" s="7"/>
      <c r="F48" s="7"/>
    </row>
    <row r="49" spans="1:6" ht="15">
      <c r="A49" s="8" t="s">
        <v>52</v>
      </c>
      <c r="B49" s="20">
        <v>38000</v>
      </c>
      <c r="C49" s="23" t="s">
        <v>9</v>
      </c>
      <c r="D49" s="20">
        <v>38000</v>
      </c>
      <c r="E49" s="7"/>
      <c r="F49" s="7"/>
    </row>
    <row r="50" spans="1:6" ht="15">
      <c r="A50" s="8" t="s">
        <v>53</v>
      </c>
      <c r="B50" s="20">
        <v>3176000</v>
      </c>
      <c r="C50" s="23" t="s">
        <v>9</v>
      </c>
      <c r="D50" s="20">
        <v>3176000</v>
      </c>
      <c r="E50" s="7"/>
      <c r="F50" s="7"/>
    </row>
    <row r="51" spans="1:6" ht="15">
      <c r="A51" s="8" t="s">
        <v>54</v>
      </c>
      <c r="B51" s="20">
        <v>246000</v>
      </c>
      <c r="C51" s="23" t="s">
        <v>9</v>
      </c>
      <c r="D51" s="20">
        <v>246000</v>
      </c>
      <c r="E51" s="7"/>
      <c r="F51" s="7"/>
    </row>
    <row r="52" spans="1:6" ht="15">
      <c r="A52" s="8" t="s">
        <v>55</v>
      </c>
      <c r="B52" s="20">
        <v>109000</v>
      </c>
      <c r="C52" s="23" t="s">
        <v>9</v>
      </c>
      <c r="D52" s="20">
        <v>109000</v>
      </c>
      <c r="E52" s="7"/>
      <c r="F52" s="7"/>
    </row>
    <row r="53" spans="1:6" ht="15">
      <c r="A53" s="8" t="s">
        <v>56</v>
      </c>
      <c r="B53" s="20">
        <v>1019000</v>
      </c>
      <c r="C53" s="23" t="s">
        <v>9</v>
      </c>
      <c r="D53" s="20">
        <v>1019000</v>
      </c>
      <c r="E53" s="7"/>
      <c r="F53" s="7"/>
    </row>
    <row r="54" spans="1:6" ht="15">
      <c r="A54" s="8" t="s">
        <v>57</v>
      </c>
      <c r="B54" s="20">
        <v>2066000</v>
      </c>
      <c r="C54" s="23" t="s">
        <v>9</v>
      </c>
      <c r="D54" s="20">
        <v>2066000</v>
      </c>
      <c r="E54" s="7"/>
      <c r="F54" s="7"/>
    </row>
    <row r="55" spans="1:6" ht="15">
      <c r="A55" s="8" t="s">
        <v>58</v>
      </c>
      <c r="B55" s="20">
        <v>4255000</v>
      </c>
      <c r="C55" s="23" t="s">
        <v>9</v>
      </c>
      <c r="D55" s="20">
        <v>4255000</v>
      </c>
      <c r="E55" s="7"/>
      <c r="F55" s="7"/>
    </row>
    <row r="56" spans="1:6" ht="15">
      <c r="A56" s="8" t="s">
        <v>59</v>
      </c>
      <c r="B56" s="20">
        <v>20817000</v>
      </c>
      <c r="C56" s="23" t="s">
        <v>9</v>
      </c>
      <c r="D56" s="20">
        <v>20817000</v>
      </c>
      <c r="E56" s="7"/>
      <c r="F56" s="7"/>
    </row>
    <row r="57" spans="1:6" ht="15">
      <c r="A57" s="8" t="s">
        <v>60</v>
      </c>
      <c r="B57" s="20">
        <v>330208000</v>
      </c>
      <c r="C57" s="23" t="s">
        <v>9</v>
      </c>
      <c r="D57" s="20">
        <v>330208000</v>
      </c>
      <c r="E57" s="7"/>
      <c r="F57" s="7"/>
    </row>
    <row r="58" spans="1:6" ht="15">
      <c r="A58" s="8" t="s">
        <v>61</v>
      </c>
      <c r="B58" s="20">
        <v>818000</v>
      </c>
      <c r="C58" s="23" t="s">
        <v>9</v>
      </c>
      <c r="D58" s="20">
        <v>818000</v>
      </c>
      <c r="E58" s="7"/>
      <c r="F58" s="7"/>
    </row>
    <row r="59" spans="1:6" ht="15">
      <c r="A59" s="8" t="s">
        <v>62</v>
      </c>
      <c r="B59" s="20">
        <v>559000</v>
      </c>
      <c r="C59" s="23" t="s">
        <v>9</v>
      </c>
      <c r="D59" s="20">
        <v>559000</v>
      </c>
      <c r="E59" s="7"/>
      <c r="F59" s="7"/>
    </row>
    <row r="60" spans="1:6" ht="15">
      <c r="A60" s="8" t="s">
        <v>63</v>
      </c>
      <c r="B60" s="20">
        <v>6720000</v>
      </c>
      <c r="C60" s="23" t="s">
        <v>9</v>
      </c>
      <c r="D60" s="20">
        <v>6720000</v>
      </c>
      <c r="E60" s="7"/>
      <c r="F60" s="7"/>
    </row>
    <row r="61" spans="1:6" ht="15">
      <c r="A61" s="8" t="s">
        <v>64</v>
      </c>
      <c r="B61" s="20">
        <v>358915000</v>
      </c>
      <c r="C61" s="23" t="s">
        <v>9</v>
      </c>
      <c r="D61" s="20">
        <v>358915000</v>
      </c>
      <c r="E61" s="7"/>
      <c r="F61" s="7"/>
    </row>
    <row r="62" spans="1:6" ht="15">
      <c r="A62" s="8" t="s">
        <v>65</v>
      </c>
      <c r="B62" s="20">
        <v>253991000</v>
      </c>
      <c r="C62" s="23" t="s">
        <v>9</v>
      </c>
      <c r="D62" s="20">
        <v>253991000</v>
      </c>
      <c r="E62" s="7"/>
      <c r="F62" s="7"/>
    </row>
    <row r="63" spans="1:6" ht="15">
      <c r="A63" s="8" t="s">
        <v>66</v>
      </c>
      <c r="B63" s="20">
        <v>827000</v>
      </c>
      <c r="C63" s="23" t="s">
        <v>9</v>
      </c>
      <c r="D63" s="20">
        <v>827000</v>
      </c>
      <c r="E63" s="7"/>
      <c r="F63" s="7"/>
    </row>
    <row r="64" spans="1:6" ht="15">
      <c r="A64" s="8" t="s">
        <v>67</v>
      </c>
      <c r="B64" s="20">
        <v>576000</v>
      </c>
      <c r="C64" s="23" t="s">
        <v>9</v>
      </c>
      <c r="D64" s="20">
        <v>576000</v>
      </c>
      <c r="E64" s="7"/>
      <c r="F64" s="7"/>
    </row>
    <row r="65" spans="1:6" ht="15">
      <c r="A65" s="8" t="s">
        <v>68</v>
      </c>
      <c r="B65" s="20">
        <v>24000</v>
      </c>
      <c r="C65" s="23" t="s">
        <v>9</v>
      </c>
      <c r="D65" s="20">
        <v>24000</v>
      </c>
      <c r="E65" s="7"/>
      <c r="F65" s="7"/>
    </row>
    <row r="66" spans="1:6" ht="15">
      <c r="A66" s="8" t="s">
        <v>69</v>
      </c>
      <c r="B66" s="20">
        <v>687000</v>
      </c>
      <c r="C66" s="23" t="s">
        <v>9</v>
      </c>
      <c r="D66" s="20">
        <v>687000</v>
      </c>
      <c r="E66" s="7"/>
      <c r="F66" s="7"/>
    </row>
    <row r="67" spans="1:6" ht="15">
      <c r="A67" s="8" t="s">
        <v>70</v>
      </c>
      <c r="B67" s="20">
        <v>2605000</v>
      </c>
      <c r="C67" s="23" t="s">
        <v>9</v>
      </c>
      <c r="D67" s="20">
        <v>2605000</v>
      </c>
      <c r="E67" s="7"/>
      <c r="F67" s="7"/>
    </row>
    <row r="68" spans="1:6" ht="15">
      <c r="A68" s="8" t="s">
        <v>71</v>
      </c>
      <c r="B68" s="20">
        <v>1368000</v>
      </c>
      <c r="C68" s="23" t="s">
        <v>9</v>
      </c>
      <c r="D68" s="20">
        <v>1368000</v>
      </c>
      <c r="E68" s="7"/>
      <c r="F68" s="7"/>
    </row>
    <row r="69" spans="1:6" ht="15">
      <c r="A69" s="8" t="s">
        <v>72</v>
      </c>
      <c r="B69" s="20">
        <v>1515000</v>
      </c>
      <c r="C69" s="23" t="s">
        <v>9</v>
      </c>
      <c r="D69" s="20">
        <v>1515000</v>
      </c>
      <c r="E69" s="7"/>
      <c r="F69" s="7"/>
    </row>
    <row r="70" spans="1:6" ht="15">
      <c r="A70" s="8" t="s">
        <v>73</v>
      </c>
      <c r="B70" s="20">
        <v>55000</v>
      </c>
      <c r="C70" s="23" t="s">
        <v>9</v>
      </c>
      <c r="D70" s="20">
        <v>55000</v>
      </c>
      <c r="E70" s="7"/>
      <c r="F70" s="7"/>
    </row>
    <row r="71" spans="1:6" ht="15">
      <c r="A71" s="8" t="s">
        <v>74</v>
      </c>
      <c r="B71" s="20">
        <v>826000</v>
      </c>
      <c r="C71" s="23" t="s">
        <v>9</v>
      </c>
      <c r="D71" s="20">
        <v>826000</v>
      </c>
      <c r="E71" s="7"/>
      <c r="F71" s="7"/>
    </row>
    <row r="72" spans="1:6" ht="15">
      <c r="A72" s="8" t="s">
        <v>75</v>
      </c>
      <c r="B72" s="20">
        <v>103000</v>
      </c>
      <c r="C72" s="23" t="s">
        <v>9</v>
      </c>
      <c r="D72" s="20">
        <v>103000</v>
      </c>
      <c r="E72" s="7"/>
      <c r="F72" s="7"/>
    </row>
    <row r="73" spans="1:6" ht="15">
      <c r="A73" s="8" t="s">
        <v>76</v>
      </c>
      <c r="B73" s="20">
        <v>302000</v>
      </c>
      <c r="C73" s="23" t="s">
        <v>9</v>
      </c>
      <c r="D73" s="20">
        <v>302000</v>
      </c>
      <c r="E73" s="7"/>
      <c r="F73" s="7"/>
    </row>
    <row r="74" spans="1:6" ht="15">
      <c r="A74" s="8" t="s">
        <v>77</v>
      </c>
      <c r="B74" s="20">
        <v>4116000</v>
      </c>
      <c r="C74" s="23" t="s">
        <v>9</v>
      </c>
      <c r="D74" s="20">
        <v>4116000</v>
      </c>
      <c r="E74" s="7"/>
      <c r="F74" s="7"/>
    </row>
    <row r="75" spans="1:6" ht="15">
      <c r="A75" s="8" t="s">
        <v>78</v>
      </c>
      <c r="B75" s="20">
        <v>345000</v>
      </c>
      <c r="C75" s="23" t="s">
        <v>9</v>
      </c>
      <c r="D75" s="20">
        <v>345000</v>
      </c>
      <c r="E75" s="7"/>
      <c r="F75" s="7"/>
    </row>
    <row r="76" spans="1:6" ht="15">
      <c r="A76" s="8" t="s">
        <v>79</v>
      </c>
      <c r="B76" s="20">
        <v>1014000</v>
      </c>
      <c r="C76" s="23" t="s">
        <v>9</v>
      </c>
      <c r="D76" s="20">
        <v>1014000</v>
      </c>
      <c r="E76" s="7"/>
      <c r="F76" s="7"/>
    </row>
    <row r="77" spans="1:6" ht="15">
      <c r="A77" s="8" t="s">
        <v>80</v>
      </c>
      <c r="B77" s="20">
        <v>403969000</v>
      </c>
      <c r="C77" s="23" t="s">
        <v>9</v>
      </c>
      <c r="D77" s="20">
        <v>403969000</v>
      </c>
      <c r="E77" s="7"/>
      <c r="F77" s="7"/>
    </row>
    <row r="78" spans="1:6" ht="15">
      <c r="A78" s="8" t="s">
        <v>81</v>
      </c>
      <c r="B78" s="20">
        <v>2048000</v>
      </c>
      <c r="C78" s="23" t="s">
        <v>9</v>
      </c>
      <c r="D78" s="20">
        <v>2048000</v>
      </c>
      <c r="E78" s="7"/>
      <c r="F78" s="7"/>
    </row>
    <row r="79" spans="1:6" ht="15">
      <c r="A79" s="8" t="s">
        <v>82</v>
      </c>
      <c r="B79" s="20">
        <v>3000000</v>
      </c>
      <c r="C79" s="23" t="s">
        <v>9</v>
      </c>
      <c r="D79" s="20">
        <v>3000000</v>
      </c>
      <c r="E79" s="7"/>
      <c r="F79" s="7"/>
    </row>
    <row r="80" spans="1:6" ht="15">
      <c r="A80" s="8" t="s">
        <v>83</v>
      </c>
      <c r="B80" s="20">
        <v>3000000</v>
      </c>
      <c r="C80" s="23" t="s">
        <v>9</v>
      </c>
      <c r="D80" s="20">
        <v>3000000</v>
      </c>
      <c r="E80" s="7"/>
      <c r="F80" s="7"/>
    </row>
    <row r="81" spans="1:6" ht="15">
      <c r="A81" s="8" t="s">
        <v>84</v>
      </c>
      <c r="B81" s="20">
        <v>100524000</v>
      </c>
      <c r="C81" s="23" t="s">
        <v>9</v>
      </c>
      <c r="D81" s="20">
        <v>100524000</v>
      </c>
      <c r="E81" s="7"/>
      <c r="F81" s="7"/>
    </row>
    <row r="82" spans="1:6" ht="15">
      <c r="A82" s="8" t="s">
        <v>85</v>
      </c>
      <c r="B82" s="20">
        <v>218809000</v>
      </c>
      <c r="C82" s="23" t="s">
        <v>9</v>
      </c>
      <c r="D82" s="20">
        <v>218809000</v>
      </c>
      <c r="E82" s="7"/>
      <c r="F82" s="7"/>
    </row>
    <row r="83" spans="1:6" ht="15">
      <c r="A83" s="8" t="s">
        <v>86</v>
      </c>
      <c r="B83" s="20">
        <v>700000</v>
      </c>
      <c r="C83" s="23" t="s">
        <v>9</v>
      </c>
      <c r="D83" s="20">
        <v>700000</v>
      </c>
      <c r="E83" s="7"/>
      <c r="F83" s="7"/>
    </row>
    <row r="84" spans="1:6" ht="15">
      <c r="A84" s="8" t="s">
        <v>87</v>
      </c>
      <c r="B84" s="20">
        <v>2214000</v>
      </c>
      <c r="C84" s="23" t="s">
        <v>9</v>
      </c>
      <c r="D84" s="20">
        <v>2214000</v>
      </c>
      <c r="E84" s="7"/>
      <c r="F84" s="7"/>
    </row>
    <row r="85" spans="1:6" ht="15">
      <c r="A85" s="8" t="s">
        <v>88</v>
      </c>
      <c r="B85" s="20">
        <v>400000</v>
      </c>
      <c r="C85" s="23" t="s">
        <v>9</v>
      </c>
      <c r="D85" s="20">
        <v>400000</v>
      </c>
      <c r="E85" s="7"/>
      <c r="F85" s="7"/>
    </row>
    <row r="86" spans="1:6" ht="15">
      <c r="A86" s="8" t="s">
        <v>89</v>
      </c>
      <c r="B86" s="20">
        <v>3600000</v>
      </c>
      <c r="C86" s="23" t="s">
        <v>9</v>
      </c>
      <c r="D86" s="20">
        <v>3600000</v>
      </c>
      <c r="E86" s="7"/>
      <c r="F86" s="7"/>
    </row>
    <row r="87" spans="1:6" ht="15">
      <c r="A87" s="8" t="s">
        <v>90</v>
      </c>
      <c r="B87" s="20">
        <v>410005000</v>
      </c>
      <c r="C87" s="23" t="s">
        <v>9</v>
      </c>
      <c r="D87" s="20">
        <v>410005000</v>
      </c>
      <c r="E87" s="7"/>
      <c r="F87" s="7"/>
    </row>
    <row r="88" spans="1:6" ht="15">
      <c r="A88" s="31" t="s">
        <v>91</v>
      </c>
      <c r="B88" s="20">
        <v>16279000</v>
      </c>
      <c r="C88" s="23">
        <v>-800</v>
      </c>
      <c r="D88" s="24">
        <f>+B88+C88</f>
        <v>16278200</v>
      </c>
      <c r="E88" s="7"/>
      <c r="F88" s="7"/>
    </row>
    <row r="89" spans="1:6" ht="15">
      <c r="A89" s="8" t="s">
        <v>92</v>
      </c>
      <c r="B89" s="20">
        <v>25275000</v>
      </c>
      <c r="C89" s="23"/>
      <c r="D89" s="24">
        <f>+B89+C89</f>
        <v>25275000</v>
      </c>
      <c r="E89" s="7"/>
      <c r="F89" s="7"/>
    </row>
    <row r="90" spans="1:6" ht="15">
      <c r="A90" s="8" t="s">
        <v>93</v>
      </c>
      <c r="B90" s="20">
        <v>714435000</v>
      </c>
      <c r="C90" s="23">
        <v>2528</v>
      </c>
      <c r="D90" s="24">
        <f>+B90+C90</f>
        <v>714437528</v>
      </c>
      <c r="E90" s="7"/>
      <c r="F90" s="7"/>
    </row>
    <row r="91" spans="1:6" ht="15">
      <c r="A91" s="8" t="s">
        <v>94</v>
      </c>
      <c r="B91" s="20">
        <v>1412615000</v>
      </c>
      <c r="C91" s="23">
        <v>-148</v>
      </c>
      <c r="D91" s="24">
        <f>+B91+C91</f>
        <v>1412614852</v>
      </c>
      <c r="E91" s="7"/>
      <c r="F91" s="7"/>
    </row>
    <row r="92" spans="1:6" ht="15">
      <c r="A92" s="8" t="s">
        <v>95</v>
      </c>
      <c r="B92" s="20">
        <v>11037000</v>
      </c>
      <c r="C92" s="23" t="s">
        <v>9</v>
      </c>
      <c r="D92" s="24">
        <f aca="true" t="shared" si="0" ref="D92:D144">+B92*1</f>
        <v>11037000</v>
      </c>
      <c r="E92" s="7"/>
      <c r="F92" s="7"/>
    </row>
    <row r="93" spans="1:6" ht="15">
      <c r="A93" s="8" t="s">
        <v>96</v>
      </c>
      <c r="B93" s="20">
        <v>266000000</v>
      </c>
      <c r="C93" s="23" t="s">
        <v>9</v>
      </c>
      <c r="D93" s="24">
        <f t="shared" si="0"/>
        <v>266000000</v>
      </c>
      <c r="E93" s="7"/>
      <c r="F93" s="7"/>
    </row>
    <row r="94" spans="1:6" ht="15">
      <c r="A94" s="8" t="s">
        <v>97</v>
      </c>
      <c r="B94" s="20">
        <v>26531000</v>
      </c>
      <c r="C94" s="23" t="s">
        <v>9</v>
      </c>
      <c r="D94" s="24">
        <f t="shared" si="0"/>
        <v>26531000</v>
      </c>
      <c r="E94" s="7"/>
      <c r="F94" s="7"/>
    </row>
    <row r="95" spans="1:6" ht="15">
      <c r="A95" s="8" t="s">
        <v>98</v>
      </c>
      <c r="B95" s="20">
        <v>10000000</v>
      </c>
      <c r="C95" s="23" t="s">
        <v>9</v>
      </c>
      <c r="D95" s="24">
        <f t="shared" si="0"/>
        <v>10000000</v>
      </c>
      <c r="E95" s="7"/>
      <c r="F95" s="7"/>
    </row>
    <row r="96" spans="1:6" ht="15">
      <c r="A96" s="8" t="s">
        <v>99</v>
      </c>
      <c r="B96" s="20">
        <v>97953000</v>
      </c>
      <c r="C96" s="23" t="s">
        <v>9</v>
      </c>
      <c r="D96" s="24">
        <f t="shared" si="0"/>
        <v>97953000</v>
      </c>
      <c r="E96" s="7"/>
      <c r="F96" s="7"/>
    </row>
    <row r="97" spans="1:6" ht="15">
      <c r="A97" s="8" t="s">
        <v>100</v>
      </c>
      <c r="B97" s="20">
        <v>360000000</v>
      </c>
      <c r="C97" s="23" t="s">
        <v>9</v>
      </c>
      <c r="D97" s="24">
        <f t="shared" si="0"/>
        <v>360000000</v>
      </c>
      <c r="E97" s="7"/>
      <c r="F97" s="7"/>
    </row>
    <row r="98" spans="1:6" ht="15">
      <c r="A98" s="8" t="s">
        <v>101</v>
      </c>
      <c r="B98" s="20">
        <v>93800000</v>
      </c>
      <c r="C98" s="23" t="s">
        <v>9</v>
      </c>
      <c r="D98" s="24">
        <f t="shared" si="0"/>
        <v>93800000</v>
      </c>
      <c r="E98" s="7"/>
      <c r="F98" s="7"/>
    </row>
    <row r="99" spans="1:6" ht="15">
      <c r="A99" s="8" t="s">
        <v>102</v>
      </c>
      <c r="B99" s="20">
        <v>378550000</v>
      </c>
      <c r="C99" s="23" t="s">
        <v>9</v>
      </c>
      <c r="D99" s="24">
        <f t="shared" si="0"/>
        <v>378550000</v>
      </c>
      <c r="E99" s="7"/>
      <c r="F99" s="7"/>
    </row>
    <row r="100" spans="1:6" ht="15">
      <c r="A100" s="8" t="s">
        <v>103</v>
      </c>
      <c r="B100" s="20">
        <v>22500000</v>
      </c>
      <c r="C100" s="23" t="s">
        <v>9</v>
      </c>
      <c r="D100" s="24">
        <f t="shared" si="0"/>
        <v>22500000</v>
      </c>
      <c r="E100" s="7"/>
      <c r="F100" s="7"/>
    </row>
    <row r="101" spans="1:6" ht="15">
      <c r="A101" s="8" t="s">
        <v>104</v>
      </c>
      <c r="B101" s="20">
        <v>5760000</v>
      </c>
      <c r="C101" s="23" t="s">
        <v>9</v>
      </c>
      <c r="D101" s="24">
        <f t="shared" si="0"/>
        <v>5760000</v>
      </c>
      <c r="E101" s="7"/>
      <c r="F101" s="7"/>
    </row>
    <row r="102" spans="1:6" ht="15">
      <c r="A102" s="8" t="s">
        <v>105</v>
      </c>
      <c r="B102" s="20">
        <v>2971372000</v>
      </c>
      <c r="C102" s="23">
        <v>-671</v>
      </c>
      <c r="D102" s="24">
        <f>+B102*1+C102</f>
        <v>2971371329</v>
      </c>
      <c r="E102" s="7"/>
      <c r="F102" s="7"/>
    </row>
    <row r="103" spans="1:6" ht="15">
      <c r="A103" s="8" t="s">
        <v>106</v>
      </c>
      <c r="B103" s="20">
        <v>2442712000</v>
      </c>
      <c r="C103" s="23">
        <v>-909</v>
      </c>
      <c r="D103" s="24">
        <f>+B103*1+C103</f>
        <v>2442711091</v>
      </c>
      <c r="E103" s="7"/>
      <c r="F103" s="7"/>
    </row>
    <row r="104" spans="1:6" ht="15">
      <c r="A104" s="8" t="s">
        <v>107</v>
      </c>
      <c r="B104" s="20">
        <v>22355000</v>
      </c>
      <c r="C104" s="23" t="s">
        <v>9</v>
      </c>
      <c r="D104" s="24">
        <f t="shared" si="0"/>
        <v>22355000</v>
      </c>
      <c r="E104" s="7"/>
      <c r="F104" s="7"/>
    </row>
    <row r="105" spans="1:6" ht="15">
      <c r="A105" s="8" t="s">
        <v>108</v>
      </c>
      <c r="B105" s="20">
        <v>14678000</v>
      </c>
      <c r="C105" s="23" t="s">
        <v>9</v>
      </c>
      <c r="D105" s="24">
        <f t="shared" si="0"/>
        <v>14678000</v>
      </c>
      <c r="E105" s="7"/>
      <c r="F105" s="7"/>
    </row>
    <row r="106" spans="1:6" ht="15">
      <c r="A106" s="8" t="s">
        <v>109</v>
      </c>
      <c r="B106" s="20">
        <v>1771000000</v>
      </c>
      <c r="C106" s="23" t="s">
        <v>9</v>
      </c>
      <c r="D106" s="24">
        <f t="shared" si="0"/>
        <v>1771000000</v>
      </c>
      <c r="E106" s="7"/>
      <c r="F106" s="7"/>
    </row>
    <row r="107" spans="1:6" ht="15">
      <c r="A107" s="8" t="s">
        <v>110</v>
      </c>
      <c r="B107" s="20">
        <v>9900000</v>
      </c>
      <c r="C107" s="23" t="s">
        <v>9</v>
      </c>
      <c r="D107" s="24">
        <f t="shared" si="0"/>
        <v>9900000</v>
      </c>
      <c r="E107" s="7"/>
      <c r="F107" s="7"/>
    </row>
    <row r="108" spans="1:6" ht="15">
      <c r="A108" s="8" t="s">
        <v>111</v>
      </c>
      <c r="B108" s="20">
        <v>120000000</v>
      </c>
      <c r="C108" s="23" t="s">
        <v>9</v>
      </c>
      <c r="D108" s="24">
        <f t="shared" si="0"/>
        <v>120000000</v>
      </c>
      <c r="E108" s="7"/>
      <c r="F108" s="7"/>
    </row>
    <row r="109" spans="1:6" ht="15">
      <c r="A109" s="8" t="s">
        <v>112</v>
      </c>
      <c r="B109" s="20">
        <v>2003959000</v>
      </c>
      <c r="C109" s="23" t="s">
        <v>9</v>
      </c>
      <c r="D109" s="24">
        <f t="shared" si="0"/>
        <v>2003959000</v>
      </c>
      <c r="E109" s="7"/>
      <c r="F109" s="7"/>
    </row>
    <row r="110" spans="1:6" ht="15">
      <c r="A110" s="8" t="s">
        <v>113</v>
      </c>
      <c r="B110" s="20">
        <v>200000000</v>
      </c>
      <c r="C110" s="23" t="s">
        <v>9</v>
      </c>
      <c r="D110" s="24">
        <f t="shared" si="0"/>
        <v>200000000</v>
      </c>
      <c r="E110" s="7"/>
      <c r="F110" s="7"/>
    </row>
    <row r="111" spans="1:6" ht="15">
      <c r="A111" s="8" t="s">
        <v>114</v>
      </c>
      <c r="B111" s="20">
        <v>40654000</v>
      </c>
      <c r="C111" s="23" t="s">
        <v>9</v>
      </c>
      <c r="D111" s="24">
        <f t="shared" si="0"/>
        <v>40654000</v>
      </c>
      <c r="E111" s="7"/>
      <c r="F111" s="7"/>
    </row>
    <row r="112" spans="1:6" ht="15">
      <c r="A112" s="8" t="s">
        <v>115</v>
      </c>
      <c r="B112" s="20">
        <v>108000000</v>
      </c>
      <c r="C112" s="23" t="s">
        <v>9</v>
      </c>
      <c r="D112" s="24">
        <f t="shared" si="0"/>
        <v>108000000</v>
      </c>
      <c r="E112" s="7"/>
      <c r="F112" s="7"/>
    </row>
    <row r="113" spans="1:6" ht="15">
      <c r="A113" s="8" t="s">
        <v>116</v>
      </c>
      <c r="B113" s="20">
        <v>164691000</v>
      </c>
      <c r="C113" s="23" t="s">
        <v>9</v>
      </c>
      <c r="D113" s="24">
        <f t="shared" si="0"/>
        <v>164691000</v>
      </c>
      <c r="E113" s="7"/>
      <c r="F113" s="7"/>
    </row>
    <row r="114" spans="1:6" ht="15">
      <c r="A114" s="8" t="s">
        <v>117</v>
      </c>
      <c r="B114" s="20">
        <v>1238650000</v>
      </c>
      <c r="C114" s="23" t="s">
        <v>9</v>
      </c>
      <c r="D114" s="24">
        <f t="shared" si="0"/>
        <v>1238650000</v>
      </c>
      <c r="E114" s="7"/>
      <c r="F114" s="7"/>
    </row>
    <row r="115" spans="1:6" ht="15">
      <c r="A115" s="8" t="s">
        <v>118</v>
      </c>
      <c r="B115" s="20">
        <v>349623000</v>
      </c>
      <c r="C115" s="23" t="s">
        <v>9</v>
      </c>
      <c r="D115" s="24">
        <f t="shared" si="0"/>
        <v>349623000</v>
      </c>
      <c r="E115" s="7"/>
      <c r="F115" s="7"/>
    </row>
    <row r="116" spans="1:6" ht="15">
      <c r="A116" s="8" t="s">
        <v>119</v>
      </c>
      <c r="B116" s="20">
        <v>348289000</v>
      </c>
      <c r="C116" s="23" t="s">
        <v>9</v>
      </c>
      <c r="D116" s="24">
        <f t="shared" si="0"/>
        <v>348289000</v>
      </c>
      <c r="E116" s="7"/>
      <c r="F116" s="7"/>
    </row>
    <row r="117" spans="1:6" ht="15">
      <c r="A117" s="8" t="s">
        <v>120</v>
      </c>
      <c r="B117" s="20">
        <v>492000000</v>
      </c>
      <c r="C117" s="23" t="s">
        <v>9</v>
      </c>
      <c r="D117" s="24">
        <f t="shared" si="0"/>
        <v>492000000</v>
      </c>
      <c r="E117" s="7"/>
      <c r="F117" s="7"/>
    </row>
    <row r="118" spans="1:6" ht="15">
      <c r="A118" s="8" t="s">
        <v>121</v>
      </c>
      <c r="B118" s="20">
        <v>608652000</v>
      </c>
      <c r="C118" s="23" t="s">
        <v>9</v>
      </c>
      <c r="D118" s="24">
        <f t="shared" si="0"/>
        <v>608652000</v>
      </c>
      <c r="E118" s="7"/>
      <c r="F118" s="7"/>
    </row>
    <row r="119" spans="1:6" ht="15">
      <c r="A119" s="8" t="s">
        <v>122</v>
      </c>
      <c r="B119" s="20">
        <v>3104756381000</v>
      </c>
      <c r="C119" s="23" t="s">
        <v>9</v>
      </c>
      <c r="D119" s="24">
        <f t="shared" si="0"/>
        <v>3104756381000</v>
      </c>
      <c r="E119" s="7"/>
      <c r="F119" s="7"/>
    </row>
    <row r="120" spans="1:6" ht="15">
      <c r="A120" s="8" t="s">
        <v>123</v>
      </c>
      <c r="B120" s="20">
        <v>328387499000</v>
      </c>
      <c r="C120" s="23" t="s">
        <v>9</v>
      </c>
      <c r="D120" s="24">
        <f t="shared" si="0"/>
        <v>328387499000</v>
      </c>
      <c r="E120" s="7"/>
      <c r="F120" s="7"/>
    </row>
    <row r="121" spans="1:6" ht="15">
      <c r="A121" s="8" t="s">
        <v>124</v>
      </c>
      <c r="B121" s="20">
        <v>2757193000</v>
      </c>
      <c r="C121" s="23" t="s">
        <v>9</v>
      </c>
      <c r="D121" s="24">
        <f t="shared" si="0"/>
        <v>2757193000</v>
      </c>
      <c r="E121" s="7"/>
      <c r="F121" s="7"/>
    </row>
    <row r="122" spans="1:6" ht="15">
      <c r="A122" s="8" t="s">
        <v>125</v>
      </c>
      <c r="B122" s="20">
        <v>16832087000</v>
      </c>
      <c r="C122" s="23" t="s">
        <v>9</v>
      </c>
      <c r="D122" s="24">
        <f t="shared" si="0"/>
        <v>16832087000</v>
      </c>
      <c r="E122" s="7"/>
      <c r="F122" s="7"/>
    </row>
    <row r="123" spans="1:6" ht="15">
      <c r="A123" s="8" t="s">
        <v>126</v>
      </c>
      <c r="B123" s="20">
        <v>146678760000</v>
      </c>
      <c r="C123" s="23" t="s">
        <v>9</v>
      </c>
      <c r="D123" s="24">
        <f t="shared" si="0"/>
        <v>146678760000</v>
      </c>
      <c r="E123" s="7"/>
      <c r="F123" s="7"/>
    </row>
    <row r="124" spans="1:6" ht="15">
      <c r="A124" s="8" t="s">
        <v>127</v>
      </c>
      <c r="B124" s="20">
        <v>1230000000</v>
      </c>
      <c r="C124" s="23" t="s">
        <v>9</v>
      </c>
      <c r="D124" s="24">
        <f t="shared" si="0"/>
        <v>1230000000</v>
      </c>
      <c r="E124" s="7"/>
      <c r="F124" s="7"/>
    </row>
    <row r="125" spans="1:6" ht="15">
      <c r="A125" s="8" t="s">
        <v>128</v>
      </c>
      <c r="B125" s="20">
        <v>1588636000</v>
      </c>
      <c r="C125" s="23" t="s">
        <v>9</v>
      </c>
      <c r="D125" s="24">
        <f t="shared" si="0"/>
        <v>1588636000</v>
      </c>
      <c r="E125" s="7"/>
      <c r="F125" s="7"/>
    </row>
    <row r="126" spans="1:6" ht="15">
      <c r="A126" s="8" t="s">
        <v>129</v>
      </c>
      <c r="B126" s="20">
        <v>2778286000</v>
      </c>
      <c r="C126" s="23" t="s">
        <v>9</v>
      </c>
      <c r="D126" s="24">
        <f t="shared" si="0"/>
        <v>2778286000</v>
      </c>
      <c r="E126" s="7"/>
      <c r="F126" s="7"/>
    </row>
    <row r="127" spans="1:6" ht="15">
      <c r="A127" s="8" t="s">
        <v>130</v>
      </c>
      <c r="B127" s="20">
        <v>1419776000</v>
      </c>
      <c r="C127" s="23" t="s">
        <v>9</v>
      </c>
      <c r="D127" s="24">
        <f t="shared" si="0"/>
        <v>1419776000</v>
      </c>
      <c r="E127" s="7"/>
      <c r="F127" s="7"/>
    </row>
    <row r="128" spans="1:6" ht="15">
      <c r="A128" s="8" t="s">
        <v>131</v>
      </c>
      <c r="B128" s="20">
        <v>14273944000</v>
      </c>
      <c r="C128" s="23" t="s">
        <v>9</v>
      </c>
      <c r="D128" s="24">
        <f t="shared" si="0"/>
        <v>14273944000</v>
      </c>
      <c r="E128" s="7"/>
      <c r="F128" s="7"/>
    </row>
    <row r="129" spans="1:6" ht="15">
      <c r="A129" s="8" t="s">
        <v>132</v>
      </c>
      <c r="B129" s="20">
        <v>1528961000</v>
      </c>
      <c r="C129" s="23" t="s">
        <v>9</v>
      </c>
      <c r="D129" s="24">
        <f t="shared" si="0"/>
        <v>1528961000</v>
      </c>
      <c r="E129" s="7"/>
      <c r="F129" s="7"/>
    </row>
    <row r="130" spans="1:6" ht="15">
      <c r="A130" s="8" t="s">
        <v>133</v>
      </c>
      <c r="B130" s="20">
        <v>18000000</v>
      </c>
      <c r="C130" s="23" t="s">
        <v>9</v>
      </c>
      <c r="D130" s="24">
        <f t="shared" si="0"/>
        <v>18000000</v>
      </c>
      <c r="E130" s="7"/>
      <c r="F130" s="7"/>
    </row>
    <row r="131" spans="1:6" ht="15">
      <c r="A131" s="8" t="s">
        <v>134</v>
      </c>
      <c r="B131" s="20">
        <v>7419008000</v>
      </c>
      <c r="C131" s="23" t="s">
        <v>9</v>
      </c>
      <c r="D131" s="24">
        <f t="shared" si="0"/>
        <v>7419008000</v>
      </c>
      <c r="E131" s="7"/>
      <c r="F131" s="7"/>
    </row>
    <row r="132" spans="1:6" ht="15">
      <c r="A132" s="8" t="s">
        <v>135</v>
      </c>
      <c r="B132" s="20">
        <v>35727366000</v>
      </c>
      <c r="C132" s="23" t="s">
        <v>9</v>
      </c>
      <c r="D132" s="24">
        <f t="shared" si="0"/>
        <v>35727366000</v>
      </c>
      <c r="E132" s="7"/>
      <c r="F132" s="7"/>
    </row>
    <row r="133" spans="1:6" ht="15">
      <c r="A133" s="8" t="s">
        <v>136</v>
      </c>
      <c r="B133" s="20">
        <v>18102727000</v>
      </c>
      <c r="C133" s="23" t="s">
        <v>9</v>
      </c>
      <c r="D133" s="24">
        <f t="shared" si="0"/>
        <v>18102727000</v>
      </c>
      <c r="E133" s="7"/>
      <c r="F133" s="7"/>
    </row>
    <row r="134" spans="1:6" ht="15">
      <c r="A134" s="8" t="s">
        <v>137</v>
      </c>
      <c r="B134" s="20">
        <v>1910624000</v>
      </c>
      <c r="C134" s="23" t="s">
        <v>9</v>
      </c>
      <c r="D134" s="24">
        <f t="shared" si="0"/>
        <v>1910624000</v>
      </c>
      <c r="E134" s="7"/>
      <c r="F134" s="7"/>
    </row>
    <row r="135" spans="1:6" ht="15">
      <c r="A135" s="8" t="s">
        <v>138</v>
      </c>
      <c r="B135" s="20">
        <v>30000000</v>
      </c>
      <c r="C135" s="23" t="s">
        <v>9</v>
      </c>
      <c r="D135" s="24">
        <f t="shared" si="0"/>
        <v>30000000</v>
      </c>
      <c r="E135" s="7"/>
      <c r="F135" s="7"/>
    </row>
    <row r="136" spans="1:6" ht="15">
      <c r="A136" s="8" t="s">
        <v>139</v>
      </c>
      <c r="B136" s="20">
        <v>1459998000</v>
      </c>
      <c r="C136" s="23" t="s">
        <v>9</v>
      </c>
      <c r="D136" s="24">
        <f t="shared" si="0"/>
        <v>1459998000</v>
      </c>
      <c r="E136" s="7"/>
      <c r="F136" s="7"/>
    </row>
    <row r="137" spans="1:6" ht="15">
      <c r="A137" s="8" t="s">
        <v>140</v>
      </c>
      <c r="B137" s="20">
        <v>510743000</v>
      </c>
      <c r="C137" s="23" t="s">
        <v>9</v>
      </c>
      <c r="D137" s="24">
        <f t="shared" si="0"/>
        <v>510743000</v>
      </c>
      <c r="E137" s="7"/>
      <c r="F137" s="7"/>
    </row>
    <row r="138" spans="1:6" ht="15">
      <c r="A138" s="8" t="s">
        <v>141</v>
      </c>
      <c r="B138" s="20">
        <v>1142810000</v>
      </c>
      <c r="C138" s="23" t="s">
        <v>9</v>
      </c>
      <c r="D138" s="24">
        <f t="shared" si="0"/>
        <v>1142810000</v>
      </c>
      <c r="E138" s="7"/>
      <c r="F138" s="7"/>
    </row>
    <row r="139" spans="1:6" ht="15">
      <c r="A139" s="8" t="s">
        <v>142</v>
      </c>
      <c r="B139" s="20">
        <v>5734905000</v>
      </c>
      <c r="C139" s="23" t="s">
        <v>9</v>
      </c>
      <c r="D139" s="24">
        <f t="shared" si="0"/>
        <v>5734905000</v>
      </c>
      <c r="E139" s="7"/>
      <c r="F139" s="7"/>
    </row>
    <row r="140" spans="1:6" ht="15">
      <c r="A140" s="8" t="s">
        <v>143</v>
      </c>
      <c r="B140" s="20">
        <v>1648000000</v>
      </c>
      <c r="C140" s="23" t="s">
        <v>9</v>
      </c>
      <c r="D140" s="24">
        <f t="shared" si="0"/>
        <v>1648000000</v>
      </c>
      <c r="E140" s="7"/>
      <c r="F140" s="7"/>
    </row>
    <row r="141" spans="1:6" ht="15">
      <c r="A141" s="8" t="s">
        <v>144</v>
      </c>
      <c r="B141" s="20">
        <v>2447981786000</v>
      </c>
      <c r="C141" s="23" t="s">
        <v>9</v>
      </c>
      <c r="D141" s="24">
        <f t="shared" si="0"/>
        <v>2447981786000</v>
      </c>
      <c r="E141" s="7"/>
      <c r="F141" s="7"/>
    </row>
    <row r="142" spans="1:6" ht="15">
      <c r="A142" s="8" t="s">
        <v>145</v>
      </c>
      <c r="B142" s="20">
        <v>54939316000</v>
      </c>
      <c r="C142" s="23" t="s">
        <v>9</v>
      </c>
      <c r="D142" s="24">
        <f t="shared" si="0"/>
        <v>54939316000</v>
      </c>
      <c r="E142" s="7"/>
      <c r="F142" s="7"/>
    </row>
    <row r="143" spans="1:6" ht="15">
      <c r="A143" s="8" t="s">
        <v>146</v>
      </c>
      <c r="B143" s="20">
        <v>3236948000</v>
      </c>
      <c r="C143" s="23" t="s">
        <v>9</v>
      </c>
      <c r="D143" s="24">
        <f t="shared" si="0"/>
        <v>3236948000</v>
      </c>
      <c r="E143" s="7"/>
      <c r="F143" s="7"/>
    </row>
    <row r="144" spans="1:6" ht="15">
      <c r="A144" s="8" t="s">
        <v>147</v>
      </c>
      <c r="B144" s="20">
        <v>7419008000</v>
      </c>
      <c r="C144" s="23" t="s">
        <v>9</v>
      </c>
      <c r="D144" s="24">
        <f t="shared" si="0"/>
        <v>7419008000</v>
      </c>
      <c r="E144" s="7"/>
      <c r="F144" s="7"/>
    </row>
  </sheetData>
  <sheetProtection/>
  <mergeCells count="3">
    <mergeCell ref="A1:D1"/>
    <mergeCell ref="A2:D2"/>
    <mergeCell ref="A3:D3"/>
  </mergeCells>
  <printOptions/>
  <pageMargins left="0.7" right="0.7" top="0.75" bottom="0.75" header="0.3" footer="0.3"/>
  <pageSetup horizontalDpi="600" verticalDpi="600" orientation="portrait" r:id="rId1"/>
  <customProperties>
    <customPr name="_pios_id" r:id="rId2"/>
  </customProperties>
  <ignoredErrors>
    <ignoredError sqref="D102" formula="1"/>
  </ignoredErrors>
</worksheet>
</file>

<file path=xl/worksheets/sheet6.xml><?xml version="1.0" encoding="utf-8"?>
<worksheet xmlns="http://schemas.openxmlformats.org/spreadsheetml/2006/main" xmlns:r="http://schemas.openxmlformats.org/officeDocument/2006/relationships">
  <dimension ref="A1:E147"/>
  <sheetViews>
    <sheetView showGridLines="0" zoomScalePageLayoutView="0" workbookViewId="0" topLeftCell="A119">
      <selection activeCell="D7" sqref="D7:D144"/>
    </sheetView>
  </sheetViews>
  <sheetFormatPr defaultColWidth="11.421875" defaultRowHeight="15"/>
  <cols>
    <col min="1" max="1" width="71.140625" style="0" bestFit="1" customWidth="1"/>
    <col min="2" max="2" width="20.421875" style="6" bestFit="1" customWidth="1"/>
    <col min="3" max="4" width="20.421875" style="1" bestFit="1" customWidth="1"/>
  </cols>
  <sheetData>
    <row r="1" spans="1:4" s="2" customFormat="1" ht="30" customHeight="1">
      <c r="A1" s="178" t="s">
        <v>7</v>
      </c>
      <c r="B1" s="178"/>
      <c r="C1" s="178"/>
      <c r="D1" s="178"/>
    </row>
    <row r="2" spans="1:4" s="2" customFormat="1" ht="26.25">
      <c r="A2" s="179" t="s">
        <v>6</v>
      </c>
      <c r="B2" s="179"/>
      <c r="C2" s="179"/>
      <c r="D2" s="179"/>
    </row>
    <row r="3" spans="1:4" s="2" customFormat="1" ht="26.25">
      <c r="A3" s="180" t="s">
        <v>148</v>
      </c>
      <c r="B3" s="180"/>
      <c r="C3" s="180"/>
      <c r="D3" s="180"/>
    </row>
    <row r="4" spans="1:4" ht="30" customHeight="1">
      <c r="A4" s="3" t="s">
        <v>0</v>
      </c>
      <c r="B4" s="17" t="s">
        <v>1</v>
      </c>
      <c r="C4" s="4" t="s">
        <v>2</v>
      </c>
      <c r="D4" s="4" t="s">
        <v>3</v>
      </c>
    </row>
    <row r="5" spans="1:5" ht="15">
      <c r="A5" s="9" t="s">
        <v>4</v>
      </c>
      <c r="B5" s="10">
        <v>3127773051000</v>
      </c>
      <c r="C5" s="26" t="s">
        <v>9</v>
      </c>
      <c r="D5" s="27">
        <v>3127773051000</v>
      </c>
      <c r="E5" s="7"/>
    </row>
    <row r="6" spans="1:5" ht="15">
      <c r="A6" s="9" t="s">
        <v>5</v>
      </c>
      <c r="B6" s="10">
        <v>3127773051000</v>
      </c>
      <c r="C6" s="26" t="s">
        <v>9</v>
      </c>
      <c r="D6" s="27">
        <f>+D7+D119</f>
        <v>3127773051000</v>
      </c>
      <c r="E6" s="7"/>
    </row>
    <row r="7" spans="1:5" ht="15">
      <c r="A7" s="12" t="s">
        <v>10</v>
      </c>
      <c r="B7" s="13">
        <v>23016670000</v>
      </c>
      <c r="C7" s="28">
        <v>0</v>
      </c>
      <c r="D7" s="29">
        <f>SUM(D8:D118)</f>
        <v>23016670000</v>
      </c>
      <c r="E7" s="7"/>
    </row>
    <row r="8" spans="1:5" ht="15">
      <c r="A8" s="8" t="s">
        <v>11</v>
      </c>
      <c r="B8" s="15">
        <v>2617517000</v>
      </c>
      <c r="C8" s="28">
        <v>0</v>
      </c>
      <c r="D8" s="29">
        <f>+B8+C8</f>
        <v>2617517000</v>
      </c>
      <c r="E8" s="7"/>
    </row>
    <row r="9" spans="1:5" ht="15">
      <c r="A9" s="8" t="s">
        <v>12</v>
      </c>
      <c r="B9" s="15">
        <v>1485000000</v>
      </c>
      <c r="C9" s="28">
        <v>0</v>
      </c>
      <c r="D9" s="29">
        <f aca="true" t="shared" si="0" ref="D9:D71">+B9+C9</f>
        <v>1485000000</v>
      </c>
      <c r="E9" s="7"/>
    </row>
    <row r="10" spans="1:5" ht="15">
      <c r="A10" s="8" t="s">
        <v>13</v>
      </c>
      <c r="B10" s="15">
        <v>1266000</v>
      </c>
      <c r="C10" s="28">
        <v>0</v>
      </c>
      <c r="D10" s="29">
        <f t="shared" si="0"/>
        <v>1266000</v>
      </c>
      <c r="E10" s="7"/>
    </row>
    <row r="11" spans="1:5" ht="15">
      <c r="A11" s="8" t="s">
        <v>14</v>
      </c>
      <c r="B11" s="15">
        <v>1055000</v>
      </c>
      <c r="C11" s="28">
        <v>0</v>
      </c>
      <c r="D11" s="29">
        <f t="shared" si="0"/>
        <v>1055000</v>
      </c>
      <c r="E11" s="7"/>
    </row>
    <row r="12" spans="1:5" ht="15">
      <c r="A12" s="8" t="s">
        <v>15</v>
      </c>
      <c r="B12" s="15">
        <v>39219000</v>
      </c>
      <c r="C12" s="28">
        <v>0</v>
      </c>
      <c r="D12" s="29">
        <f t="shared" si="0"/>
        <v>39219000</v>
      </c>
      <c r="E12" s="7"/>
    </row>
    <row r="13" spans="1:5" ht="15">
      <c r="A13" s="8" t="s">
        <v>16</v>
      </c>
      <c r="B13" s="15">
        <v>1000000</v>
      </c>
      <c r="C13" s="28">
        <v>0</v>
      </c>
      <c r="D13" s="29">
        <f t="shared" si="0"/>
        <v>1000000</v>
      </c>
      <c r="E13" s="7"/>
    </row>
    <row r="14" spans="1:5" ht="15">
      <c r="A14" s="8" t="s">
        <v>17</v>
      </c>
      <c r="B14" s="15">
        <v>2764000</v>
      </c>
      <c r="C14" s="28">
        <v>0</v>
      </c>
      <c r="D14" s="29">
        <f t="shared" si="0"/>
        <v>2764000</v>
      </c>
      <c r="E14" s="7"/>
    </row>
    <row r="15" spans="1:5" ht="15">
      <c r="A15" s="8" t="s">
        <v>18</v>
      </c>
      <c r="B15" s="15">
        <v>44026000</v>
      </c>
      <c r="C15" s="28">
        <v>0</v>
      </c>
      <c r="D15" s="29">
        <f t="shared" si="0"/>
        <v>44026000</v>
      </c>
      <c r="E15" s="7"/>
    </row>
    <row r="16" spans="1:5" ht="15">
      <c r="A16" s="8" t="s">
        <v>19</v>
      </c>
      <c r="B16" s="15">
        <v>502000</v>
      </c>
      <c r="C16" s="28">
        <v>0</v>
      </c>
      <c r="D16" s="29">
        <f t="shared" si="0"/>
        <v>502000</v>
      </c>
      <c r="E16" s="7"/>
    </row>
    <row r="17" spans="1:5" ht="15">
      <c r="A17" s="8" t="s">
        <v>20</v>
      </c>
      <c r="B17" s="15">
        <v>114000</v>
      </c>
      <c r="C17" s="28">
        <v>0</v>
      </c>
      <c r="D17" s="29">
        <f t="shared" si="0"/>
        <v>114000</v>
      </c>
      <c r="E17" s="7"/>
    </row>
    <row r="18" spans="1:5" ht="15">
      <c r="A18" s="8" t="s">
        <v>21</v>
      </c>
      <c r="B18" s="15">
        <v>479000</v>
      </c>
      <c r="C18" s="28">
        <v>0</v>
      </c>
      <c r="D18" s="29">
        <f t="shared" si="0"/>
        <v>479000</v>
      </c>
      <c r="E18" s="7"/>
    </row>
    <row r="19" spans="1:5" ht="15">
      <c r="A19" s="8" t="s">
        <v>22</v>
      </c>
      <c r="B19" s="15">
        <v>81000</v>
      </c>
      <c r="C19" s="28">
        <v>0</v>
      </c>
      <c r="D19" s="29">
        <f t="shared" si="0"/>
        <v>81000</v>
      </c>
      <c r="E19" s="7"/>
    </row>
    <row r="20" spans="1:5" ht="15">
      <c r="A20" s="8" t="s">
        <v>23</v>
      </c>
      <c r="B20" s="15">
        <v>785000</v>
      </c>
      <c r="C20" s="28">
        <v>0</v>
      </c>
      <c r="D20" s="29">
        <f t="shared" si="0"/>
        <v>785000</v>
      </c>
      <c r="E20" s="7"/>
    </row>
    <row r="21" spans="1:5" ht="15">
      <c r="A21" s="8" t="s">
        <v>24</v>
      </c>
      <c r="B21" s="15">
        <v>396000</v>
      </c>
      <c r="C21" s="28">
        <v>0</v>
      </c>
      <c r="D21" s="29">
        <f t="shared" si="0"/>
        <v>396000</v>
      </c>
      <c r="E21" s="7"/>
    </row>
    <row r="22" spans="1:5" ht="15">
      <c r="A22" s="8" t="s">
        <v>25</v>
      </c>
      <c r="B22" s="15">
        <v>1627000</v>
      </c>
      <c r="C22" s="28">
        <v>0</v>
      </c>
      <c r="D22" s="29">
        <f t="shared" si="0"/>
        <v>1627000</v>
      </c>
      <c r="E22" s="7"/>
    </row>
    <row r="23" spans="1:5" ht="15">
      <c r="A23" s="8" t="s">
        <v>26</v>
      </c>
      <c r="B23" s="15">
        <v>864000</v>
      </c>
      <c r="C23" s="28">
        <v>0</v>
      </c>
      <c r="D23" s="29">
        <f t="shared" si="0"/>
        <v>864000</v>
      </c>
      <c r="E23" s="7"/>
    </row>
    <row r="24" spans="1:5" ht="15">
      <c r="A24" s="8" t="s">
        <v>27</v>
      </c>
      <c r="B24" s="15">
        <v>630000</v>
      </c>
      <c r="C24" s="28">
        <v>0</v>
      </c>
      <c r="D24" s="29">
        <f t="shared" si="0"/>
        <v>630000</v>
      </c>
      <c r="E24" s="7"/>
    </row>
    <row r="25" spans="1:5" ht="15">
      <c r="A25" s="8" t="s">
        <v>28</v>
      </c>
      <c r="B25" s="15">
        <v>247000</v>
      </c>
      <c r="C25" s="28">
        <v>0</v>
      </c>
      <c r="D25" s="29">
        <f t="shared" si="0"/>
        <v>247000</v>
      </c>
      <c r="E25" s="7"/>
    </row>
    <row r="26" spans="1:5" ht="15">
      <c r="A26" s="8" t="s">
        <v>29</v>
      </c>
      <c r="B26" s="15">
        <v>8184000</v>
      </c>
      <c r="C26" s="28">
        <v>0</v>
      </c>
      <c r="D26" s="29">
        <f t="shared" si="0"/>
        <v>8184000</v>
      </c>
      <c r="E26" s="7"/>
    </row>
    <row r="27" spans="1:5" ht="15">
      <c r="A27" s="8" t="s">
        <v>30</v>
      </c>
      <c r="B27" s="15">
        <v>4224000</v>
      </c>
      <c r="C27" s="28">
        <v>0</v>
      </c>
      <c r="D27" s="29">
        <f t="shared" si="0"/>
        <v>4224000</v>
      </c>
      <c r="E27" s="7"/>
    </row>
    <row r="28" spans="1:5" ht="15">
      <c r="A28" s="8" t="s">
        <v>31</v>
      </c>
      <c r="B28" s="15">
        <v>10230000</v>
      </c>
      <c r="C28" s="28">
        <v>0</v>
      </c>
      <c r="D28" s="29">
        <f t="shared" si="0"/>
        <v>10230000</v>
      </c>
      <c r="E28" s="7"/>
    </row>
    <row r="29" spans="1:5" ht="15">
      <c r="A29" s="8" t="s">
        <v>32</v>
      </c>
      <c r="B29" s="15">
        <v>24180000</v>
      </c>
      <c r="C29" s="28">
        <v>0</v>
      </c>
      <c r="D29" s="29">
        <f t="shared" si="0"/>
        <v>24180000</v>
      </c>
      <c r="E29" s="7"/>
    </row>
    <row r="30" spans="1:5" ht="15">
      <c r="A30" s="8" t="s">
        <v>33</v>
      </c>
      <c r="B30" s="15">
        <v>8640000</v>
      </c>
      <c r="C30" s="28">
        <v>0</v>
      </c>
      <c r="D30" s="29">
        <f t="shared" si="0"/>
        <v>8640000</v>
      </c>
      <c r="E30" s="7"/>
    </row>
    <row r="31" spans="1:5" ht="15">
      <c r="A31" s="8" t="s">
        <v>34</v>
      </c>
      <c r="B31" s="15">
        <v>4058000</v>
      </c>
      <c r="C31" s="28">
        <v>0</v>
      </c>
      <c r="D31" s="29">
        <f t="shared" si="0"/>
        <v>4058000</v>
      </c>
      <c r="E31" s="7"/>
    </row>
    <row r="32" spans="1:5" ht="15">
      <c r="A32" s="8" t="s">
        <v>35</v>
      </c>
      <c r="B32" s="15">
        <v>13764000</v>
      </c>
      <c r="C32" s="28">
        <v>0</v>
      </c>
      <c r="D32" s="29">
        <f t="shared" si="0"/>
        <v>13764000</v>
      </c>
      <c r="E32" s="7"/>
    </row>
    <row r="33" spans="1:5" ht="15">
      <c r="A33" s="8" t="s">
        <v>36</v>
      </c>
      <c r="B33" s="15">
        <v>8960000</v>
      </c>
      <c r="C33" s="28">
        <v>0</v>
      </c>
      <c r="D33" s="29">
        <f t="shared" si="0"/>
        <v>8960000</v>
      </c>
      <c r="E33" s="7"/>
    </row>
    <row r="34" spans="1:5" ht="15">
      <c r="A34" s="8" t="s">
        <v>37</v>
      </c>
      <c r="B34" s="15">
        <v>2335000</v>
      </c>
      <c r="C34" s="28">
        <v>0</v>
      </c>
      <c r="D34" s="29">
        <f t="shared" si="0"/>
        <v>2335000</v>
      </c>
      <c r="E34" s="7"/>
    </row>
    <row r="35" spans="1:5" ht="15">
      <c r="A35" s="8" t="s">
        <v>38</v>
      </c>
      <c r="B35" s="15">
        <v>48397000</v>
      </c>
      <c r="C35" s="28">
        <v>0</v>
      </c>
      <c r="D35" s="29">
        <f t="shared" si="0"/>
        <v>48397000</v>
      </c>
      <c r="E35" s="7"/>
    </row>
    <row r="36" spans="1:5" ht="15">
      <c r="A36" s="8" t="s">
        <v>39</v>
      </c>
      <c r="B36" s="15">
        <v>1141000</v>
      </c>
      <c r="C36" s="28">
        <v>0</v>
      </c>
      <c r="D36" s="29">
        <f t="shared" si="0"/>
        <v>1141000</v>
      </c>
      <c r="E36" s="7"/>
    </row>
    <row r="37" spans="1:5" ht="15">
      <c r="A37" s="8" t="s">
        <v>40</v>
      </c>
      <c r="B37" s="15">
        <v>13650000</v>
      </c>
      <c r="C37" s="28">
        <v>0</v>
      </c>
      <c r="D37" s="29">
        <f t="shared" si="0"/>
        <v>13650000</v>
      </c>
      <c r="E37" s="7"/>
    </row>
    <row r="38" spans="1:5" ht="15">
      <c r="A38" s="8" t="s">
        <v>41</v>
      </c>
      <c r="B38" s="15">
        <v>319000</v>
      </c>
      <c r="C38" s="28">
        <v>0</v>
      </c>
      <c r="D38" s="29">
        <f t="shared" si="0"/>
        <v>319000</v>
      </c>
      <c r="E38" s="7"/>
    </row>
    <row r="39" spans="1:5" ht="15">
      <c r="A39" s="8" t="s">
        <v>42</v>
      </c>
      <c r="B39" s="15">
        <v>55467000</v>
      </c>
      <c r="C39" s="28">
        <v>0</v>
      </c>
      <c r="D39" s="29">
        <f t="shared" si="0"/>
        <v>55467000</v>
      </c>
      <c r="E39" s="7"/>
    </row>
    <row r="40" spans="1:5" ht="15">
      <c r="A40" s="8" t="s">
        <v>43</v>
      </c>
      <c r="B40" s="15">
        <v>199000</v>
      </c>
      <c r="C40" s="28">
        <v>0</v>
      </c>
      <c r="D40" s="29">
        <f t="shared" si="0"/>
        <v>199000</v>
      </c>
      <c r="E40" s="7"/>
    </row>
    <row r="41" spans="1:5" ht="15">
      <c r="A41" s="8" t="s">
        <v>44</v>
      </c>
      <c r="B41" s="15">
        <v>4507000</v>
      </c>
      <c r="C41" s="28">
        <v>0</v>
      </c>
      <c r="D41" s="29">
        <f t="shared" si="0"/>
        <v>4507000</v>
      </c>
      <c r="E41" s="7"/>
    </row>
    <row r="42" spans="1:5" ht="15">
      <c r="A42" s="8" t="s">
        <v>45</v>
      </c>
      <c r="B42" s="15">
        <v>9260000</v>
      </c>
      <c r="C42" s="28">
        <v>0</v>
      </c>
      <c r="D42" s="29">
        <f t="shared" si="0"/>
        <v>9260000</v>
      </c>
      <c r="E42" s="7"/>
    </row>
    <row r="43" spans="1:5" ht="15">
      <c r="A43" s="8" t="s">
        <v>46</v>
      </c>
      <c r="B43" s="15">
        <v>2505000</v>
      </c>
      <c r="C43" s="28">
        <v>0</v>
      </c>
      <c r="D43" s="29">
        <f t="shared" si="0"/>
        <v>2505000</v>
      </c>
      <c r="E43" s="7"/>
    </row>
    <row r="44" spans="1:5" ht="15">
      <c r="A44" s="8" t="s">
        <v>47</v>
      </c>
      <c r="B44" s="15">
        <v>5043000</v>
      </c>
      <c r="C44" s="28">
        <v>0</v>
      </c>
      <c r="D44" s="29">
        <f t="shared" si="0"/>
        <v>5043000</v>
      </c>
      <c r="E44" s="7"/>
    </row>
    <row r="45" spans="1:5" ht="15">
      <c r="A45" s="8" t="s">
        <v>48</v>
      </c>
      <c r="B45" s="15">
        <v>2875000</v>
      </c>
      <c r="C45" s="28">
        <v>0</v>
      </c>
      <c r="D45" s="29">
        <f t="shared" si="0"/>
        <v>2875000</v>
      </c>
      <c r="E45" s="7"/>
    </row>
    <row r="46" spans="1:5" ht="15">
      <c r="A46" s="8" t="s">
        <v>49</v>
      </c>
      <c r="B46" s="15">
        <v>258000</v>
      </c>
      <c r="C46" s="28">
        <v>0</v>
      </c>
      <c r="D46" s="29">
        <f t="shared" si="0"/>
        <v>258000</v>
      </c>
      <c r="E46" s="7"/>
    </row>
    <row r="47" spans="1:5" ht="15">
      <c r="A47" s="8" t="s">
        <v>50</v>
      </c>
      <c r="B47" s="15">
        <v>82433000</v>
      </c>
      <c r="C47" s="28">
        <v>0</v>
      </c>
      <c r="D47" s="29">
        <f t="shared" si="0"/>
        <v>82433000</v>
      </c>
      <c r="E47" s="7"/>
    </row>
    <row r="48" spans="1:5" ht="15">
      <c r="A48" s="8" t="s">
        <v>51</v>
      </c>
      <c r="B48" s="15">
        <v>15630000</v>
      </c>
      <c r="C48" s="28">
        <v>0</v>
      </c>
      <c r="D48" s="29">
        <f t="shared" si="0"/>
        <v>15630000</v>
      </c>
      <c r="E48" s="7"/>
    </row>
    <row r="49" spans="1:5" ht="15">
      <c r="A49" s="8" t="s">
        <v>52</v>
      </c>
      <c r="B49" s="15">
        <v>38000</v>
      </c>
      <c r="C49" s="28">
        <v>0</v>
      </c>
      <c r="D49" s="29">
        <f t="shared" si="0"/>
        <v>38000</v>
      </c>
      <c r="E49" s="7"/>
    </row>
    <row r="50" spans="1:5" ht="15">
      <c r="A50" s="8" t="s">
        <v>53</v>
      </c>
      <c r="B50" s="15">
        <v>3176000</v>
      </c>
      <c r="C50" s="28">
        <v>0</v>
      </c>
      <c r="D50" s="29">
        <f t="shared" si="0"/>
        <v>3176000</v>
      </c>
      <c r="E50" s="7"/>
    </row>
    <row r="51" spans="1:5" ht="15">
      <c r="A51" s="8" t="s">
        <v>54</v>
      </c>
      <c r="B51" s="15">
        <v>246000</v>
      </c>
      <c r="C51" s="28">
        <v>0</v>
      </c>
      <c r="D51" s="29">
        <f t="shared" si="0"/>
        <v>246000</v>
      </c>
      <c r="E51" s="7"/>
    </row>
    <row r="52" spans="1:5" ht="15">
      <c r="A52" s="8" t="s">
        <v>55</v>
      </c>
      <c r="B52" s="15">
        <v>109000</v>
      </c>
      <c r="C52" s="28">
        <v>0</v>
      </c>
      <c r="D52" s="29">
        <f t="shared" si="0"/>
        <v>109000</v>
      </c>
      <c r="E52" s="7"/>
    </row>
    <row r="53" spans="1:5" ht="15">
      <c r="A53" s="8" t="s">
        <v>56</v>
      </c>
      <c r="B53" s="15">
        <v>1019000</v>
      </c>
      <c r="C53" s="28">
        <v>0</v>
      </c>
      <c r="D53" s="29">
        <f t="shared" si="0"/>
        <v>1019000</v>
      </c>
      <c r="E53" s="7"/>
    </row>
    <row r="54" spans="1:5" ht="15">
      <c r="A54" s="8" t="s">
        <v>57</v>
      </c>
      <c r="B54" s="15">
        <v>2066000</v>
      </c>
      <c r="C54" s="28">
        <v>0</v>
      </c>
      <c r="D54" s="29">
        <f t="shared" si="0"/>
        <v>2066000</v>
      </c>
      <c r="E54" s="7"/>
    </row>
    <row r="55" spans="1:5" ht="15">
      <c r="A55" s="8" t="s">
        <v>58</v>
      </c>
      <c r="B55" s="15">
        <v>4255000</v>
      </c>
      <c r="C55" s="28">
        <v>0</v>
      </c>
      <c r="D55" s="29">
        <f t="shared" si="0"/>
        <v>4255000</v>
      </c>
      <c r="E55" s="7"/>
    </row>
    <row r="56" spans="1:5" ht="15">
      <c r="A56" s="8" t="s">
        <v>59</v>
      </c>
      <c r="B56" s="15">
        <v>20817000</v>
      </c>
      <c r="C56" s="28">
        <v>0</v>
      </c>
      <c r="D56" s="29">
        <f t="shared" si="0"/>
        <v>20817000</v>
      </c>
      <c r="E56" s="7"/>
    </row>
    <row r="57" spans="1:5" ht="15">
      <c r="A57" s="8" t="s">
        <v>60</v>
      </c>
      <c r="B57" s="15">
        <v>330208000</v>
      </c>
      <c r="C57" s="28">
        <v>0</v>
      </c>
      <c r="D57" s="29">
        <f t="shared" si="0"/>
        <v>330208000</v>
      </c>
      <c r="E57" s="7"/>
    </row>
    <row r="58" spans="1:5" ht="15">
      <c r="A58" s="8" t="s">
        <v>61</v>
      </c>
      <c r="B58" s="15">
        <v>818000</v>
      </c>
      <c r="C58" s="28">
        <v>0</v>
      </c>
      <c r="D58" s="29">
        <f t="shared" si="0"/>
        <v>818000</v>
      </c>
      <c r="E58" s="7"/>
    </row>
    <row r="59" spans="1:5" ht="15">
      <c r="A59" s="8" t="s">
        <v>62</v>
      </c>
      <c r="B59" s="15">
        <v>559000</v>
      </c>
      <c r="C59" s="28">
        <v>0</v>
      </c>
      <c r="D59" s="29">
        <f t="shared" si="0"/>
        <v>559000</v>
      </c>
      <c r="E59" s="7"/>
    </row>
    <row r="60" spans="1:5" ht="15">
      <c r="A60" s="8" t="s">
        <v>63</v>
      </c>
      <c r="B60" s="15">
        <v>6720000</v>
      </c>
      <c r="C60" s="28">
        <v>0</v>
      </c>
      <c r="D60" s="29">
        <f t="shared" si="0"/>
        <v>6720000</v>
      </c>
      <c r="E60" s="7"/>
    </row>
    <row r="61" spans="1:5" ht="15">
      <c r="A61" s="8" t="s">
        <v>64</v>
      </c>
      <c r="B61" s="15">
        <v>358915000</v>
      </c>
      <c r="C61" s="28">
        <v>0</v>
      </c>
      <c r="D61" s="29">
        <f t="shared" si="0"/>
        <v>358915000</v>
      </c>
      <c r="E61" s="7"/>
    </row>
    <row r="62" spans="1:5" ht="15">
      <c r="A62" s="8" t="s">
        <v>65</v>
      </c>
      <c r="B62" s="15">
        <v>253991000</v>
      </c>
      <c r="C62" s="28">
        <v>0</v>
      </c>
      <c r="D62" s="29">
        <f t="shared" si="0"/>
        <v>253991000</v>
      </c>
      <c r="E62" s="7"/>
    </row>
    <row r="63" spans="1:5" ht="15">
      <c r="A63" s="8" t="s">
        <v>66</v>
      </c>
      <c r="B63" s="15">
        <v>827000</v>
      </c>
      <c r="C63" s="28">
        <v>0</v>
      </c>
      <c r="D63" s="29">
        <f t="shared" si="0"/>
        <v>827000</v>
      </c>
      <c r="E63" s="7"/>
    </row>
    <row r="64" spans="1:5" ht="15">
      <c r="A64" s="8" t="s">
        <v>67</v>
      </c>
      <c r="B64" s="15">
        <v>576000</v>
      </c>
      <c r="C64" s="28">
        <v>0</v>
      </c>
      <c r="D64" s="29">
        <f t="shared" si="0"/>
        <v>576000</v>
      </c>
      <c r="E64" s="7"/>
    </row>
    <row r="65" spans="1:5" ht="15">
      <c r="A65" s="8" t="s">
        <v>68</v>
      </c>
      <c r="B65" s="15">
        <v>24000</v>
      </c>
      <c r="C65" s="28">
        <v>0</v>
      </c>
      <c r="D65" s="29">
        <f t="shared" si="0"/>
        <v>24000</v>
      </c>
      <c r="E65" s="7"/>
    </row>
    <row r="66" spans="1:5" ht="15">
      <c r="A66" s="8" t="s">
        <v>69</v>
      </c>
      <c r="B66" s="15">
        <v>687000</v>
      </c>
      <c r="C66" s="28">
        <v>0</v>
      </c>
      <c r="D66" s="29">
        <f t="shared" si="0"/>
        <v>687000</v>
      </c>
      <c r="E66" s="7"/>
    </row>
    <row r="67" spans="1:5" ht="15">
      <c r="A67" s="8" t="s">
        <v>70</v>
      </c>
      <c r="B67" s="15">
        <v>2605000</v>
      </c>
      <c r="C67" s="28">
        <v>0</v>
      </c>
      <c r="D67" s="29">
        <f t="shared" si="0"/>
        <v>2605000</v>
      </c>
      <c r="E67" s="7"/>
    </row>
    <row r="68" spans="1:5" ht="15">
      <c r="A68" s="8" t="s">
        <v>71</v>
      </c>
      <c r="B68" s="15">
        <v>1368000</v>
      </c>
      <c r="C68" s="28">
        <v>0</v>
      </c>
      <c r="D68" s="29">
        <f t="shared" si="0"/>
        <v>1368000</v>
      </c>
      <c r="E68" s="7"/>
    </row>
    <row r="69" spans="1:5" ht="15">
      <c r="A69" s="8" t="s">
        <v>72</v>
      </c>
      <c r="B69" s="15">
        <v>1515000</v>
      </c>
      <c r="C69" s="28">
        <v>0</v>
      </c>
      <c r="D69" s="29">
        <f t="shared" si="0"/>
        <v>1515000</v>
      </c>
      <c r="E69" s="7"/>
    </row>
    <row r="70" spans="1:5" ht="15">
      <c r="A70" s="8" t="s">
        <v>73</v>
      </c>
      <c r="B70" s="15">
        <v>55000</v>
      </c>
      <c r="C70" s="28">
        <v>0</v>
      </c>
      <c r="D70" s="29">
        <f t="shared" si="0"/>
        <v>55000</v>
      </c>
      <c r="E70" s="7"/>
    </row>
    <row r="71" spans="1:5" ht="15">
      <c r="A71" s="8" t="s">
        <v>74</v>
      </c>
      <c r="B71" s="15">
        <v>826000</v>
      </c>
      <c r="C71" s="28">
        <v>0</v>
      </c>
      <c r="D71" s="29">
        <f t="shared" si="0"/>
        <v>826000</v>
      </c>
      <c r="E71" s="7"/>
    </row>
    <row r="72" spans="1:5" ht="15">
      <c r="A72" s="8" t="s">
        <v>75</v>
      </c>
      <c r="B72" s="15">
        <v>103000</v>
      </c>
      <c r="C72" s="28">
        <v>0</v>
      </c>
      <c r="D72" s="29">
        <f aca="true" t="shared" si="1" ref="D72:D135">+B72+C72</f>
        <v>103000</v>
      </c>
      <c r="E72" s="7"/>
    </row>
    <row r="73" spans="1:5" ht="15">
      <c r="A73" s="8" t="s">
        <v>76</v>
      </c>
      <c r="B73" s="15">
        <v>302000</v>
      </c>
      <c r="C73" s="28">
        <v>0</v>
      </c>
      <c r="D73" s="29">
        <f t="shared" si="1"/>
        <v>302000</v>
      </c>
      <c r="E73" s="7"/>
    </row>
    <row r="74" spans="1:5" ht="15">
      <c r="A74" s="8" t="s">
        <v>77</v>
      </c>
      <c r="B74" s="15">
        <v>4116000</v>
      </c>
      <c r="C74" s="28">
        <v>0</v>
      </c>
      <c r="D74" s="29">
        <f t="shared" si="1"/>
        <v>4116000</v>
      </c>
      <c r="E74" s="7"/>
    </row>
    <row r="75" spans="1:5" ht="15">
      <c r="A75" s="8" t="s">
        <v>78</v>
      </c>
      <c r="B75" s="15">
        <v>345000</v>
      </c>
      <c r="C75" s="28">
        <v>0</v>
      </c>
      <c r="D75" s="29">
        <f t="shared" si="1"/>
        <v>345000</v>
      </c>
      <c r="E75" s="7"/>
    </row>
    <row r="76" spans="1:5" ht="15">
      <c r="A76" s="8" t="s">
        <v>79</v>
      </c>
      <c r="B76" s="15">
        <v>1014000</v>
      </c>
      <c r="C76" s="28">
        <v>0</v>
      </c>
      <c r="D76" s="29">
        <f t="shared" si="1"/>
        <v>1014000</v>
      </c>
      <c r="E76" s="7"/>
    </row>
    <row r="77" spans="1:5" ht="15">
      <c r="A77" s="8" t="s">
        <v>80</v>
      </c>
      <c r="B77" s="15">
        <v>403969000</v>
      </c>
      <c r="C77" s="28">
        <v>0</v>
      </c>
      <c r="D77" s="29">
        <f t="shared" si="1"/>
        <v>403969000</v>
      </c>
      <c r="E77" s="7"/>
    </row>
    <row r="78" spans="1:5" ht="15">
      <c r="A78" s="8" t="s">
        <v>81</v>
      </c>
      <c r="B78" s="15">
        <v>2048000</v>
      </c>
      <c r="C78" s="28">
        <v>0</v>
      </c>
      <c r="D78" s="29">
        <f t="shared" si="1"/>
        <v>2048000</v>
      </c>
      <c r="E78" s="7"/>
    </row>
    <row r="79" spans="1:5" ht="15">
      <c r="A79" s="8" t="s">
        <v>82</v>
      </c>
      <c r="B79" s="15">
        <v>3000000</v>
      </c>
      <c r="C79" s="28">
        <v>0</v>
      </c>
      <c r="D79" s="29">
        <f t="shared" si="1"/>
        <v>3000000</v>
      </c>
      <c r="E79" s="7"/>
    </row>
    <row r="80" spans="1:5" ht="15">
      <c r="A80" s="8" t="s">
        <v>83</v>
      </c>
      <c r="B80" s="15">
        <v>3000000</v>
      </c>
      <c r="C80" s="28">
        <v>0</v>
      </c>
      <c r="D80" s="29">
        <f t="shared" si="1"/>
        <v>3000000</v>
      </c>
      <c r="E80" s="7"/>
    </row>
    <row r="81" spans="1:5" ht="15">
      <c r="A81" s="8" t="s">
        <v>84</v>
      </c>
      <c r="B81" s="15">
        <v>100524000</v>
      </c>
      <c r="C81" s="28">
        <v>0</v>
      </c>
      <c r="D81" s="29">
        <f t="shared" si="1"/>
        <v>100524000</v>
      </c>
      <c r="E81" s="7"/>
    </row>
    <row r="82" spans="1:5" ht="15">
      <c r="A82" s="8" t="s">
        <v>85</v>
      </c>
      <c r="B82" s="15">
        <v>218809000</v>
      </c>
      <c r="C82" s="28">
        <v>0</v>
      </c>
      <c r="D82" s="29">
        <f t="shared" si="1"/>
        <v>218809000</v>
      </c>
      <c r="E82" s="7"/>
    </row>
    <row r="83" spans="1:5" ht="15">
      <c r="A83" s="8" t="s">
        <v>86</v>
      </c>
      <c r="B83" s="15">
        <v>700000</v>
      </c>
      <c r="C83" s="28">
        <v>0</v>
      </c>
      <c r="D83" s="29">
        <f t="shared" si="1"/>
        <v>700000</v>
      </c>
      <c r="E83" s="7"/>
    </row>
    <row r="84" spans="1:5" ht="15">
      <c r="A84" s="8" t="s">
        <v>87</v>
      </c>
      <c r="B84" s="15">
        <v>2214000</v>
      </c>
      <c r="C84" s="28">
        <v>0</v>
      </c>
      <c r="D84" s="29">
        <f t="shared" si="1"/>
        <v>2214000</v>
      </c>
      <c r="E84" s="7"/>
    </row>
    <row r="85" spans="1:5" ht="15">
      <c r="A85" s="8" t="s">
        <v>88</v>
      </c>
      <c r="B85" s="15">
        <v>400000</v>
      </c>
      <c r="C85" s="28">
        <v>0</v>
      </c>
      <c r="D85" s="29">
        <f t="shared" si="1"/>
        <v>400000</v>
      </c>
      <c r="E85" s="7"/>
    </row>
    <row r="86" spans="1:5" ht="15">
      <c r="A86" s="8" t="s">
        <v>89</v>
      </c>
      <c r="B86" s="15">
        <v>3600000</v>
      </c>
      <c r="C86" s="28">
        <v>0</v>
      </c>
      <c r="D86" s="29">
        <f t="shared" si="1"/>
        <v>3600000</v>
      </c>
      <c r="E86" s="7"/>
    </row>
    <row r="87" spans="1:5" ht="15">
      <c r="A87" s="8" t="s">
        <v>90</v>
      </c>
      <c r="B87" s="15">
        <v>410005000</v>
      </c>
      <c r="C87" s="28">
        <v>0</v>
      </c>
      <c r="D87" s="29">
        <f t="shared" si="1"/>
        <v>410005000</v>
      </c>
      <c r="E87" s="7"/>
    </row>
    <row r="88" spans="1:5" ht="15">
      <c r="A88" s="8" t="s">
        <v>91</v>
      </c>
      <c r="B88" s="15">
        <v>16279200</v>
      </c>
      <c r="C88" s="28">
        <v>0</v>
      </c>
      <c r="D88" s="29">
        <f t="shared" si="1"/>
        <v>16279200</v>
      </c>
      <c r="E88" s="7"/>
    </row>
    <row r="89" spans="1:5" ht="15">
      <c r="A89" s="8" t="s">
        <v>92</v>
      </c>
      <c r="B89" s="15">
        <v>25276000</v>
      </c>
      <c r="C89" s="28">
        <v>0</v>
      </c>
      <c r="D89" s="29">
        <f t="shared" si="1"/>
        <v>25276000</v>
      </c>
      <c r="E89" s="7"/>
    </row>
    <row r="90" spans="1:5" ht="15">
      <c r="A90" s="8" t="s">
        <v>93</v>
      </c>
      <c r="B90" s="15">
        <v>714435528</v>
      </c>
      <c r="C90" s="28">
        <v>0</v>
      </c>
      <c r="D90" s="29">
        <f t="shared" si="1"/>
        <v>714435528</v>
      </c>
      <c r="E90" s="7"/>
    </row>
    <row r="91" spans="1:5" ht="15">
      <c r="A91" s="8" t="s">
        <v>94</v>
      </c>
      <c r="B91" s="15">
        <v>1412614852</v>
      </c>
      <c r="C91" s="28">
        <v>0</v>
      </c>
      <c r="D91" s="29">
        <f t="shared" si="1"/>
        <v>1412614852</v>
      </c>
      <c r="E91" s="7"/>
    </row>
    <row r="92" spans="1:5" ht="15">
      <c r="A92" s="8" t="s">
        <v>95</v>
      </c>
      <c r="B92" s="15">
        <v>11037000</v>
      </c>
      <c r="C92" s="28">
        <v>0</v>
      </c>
      <c r="D92" s="29">
        <f t="shared" si="1"/>
        <v>11037000</v>
      </c>
      <c r="E92" s="7"/>
    </row>
    <row r="93" spans="1:5" ht="15">
      <c r="A93" s="8" t="s">
        <v>96</v>
      </c>
      <c r="B93" s="15">
        <v>266000000</v>
      </c>
      <c r="C93" s="28">
        <v>0</v>
      </c>
      <c r="D93" s="29">
        <f t="shared" si="1"/>
        <v>266000000</v>
      </c>
      <c r="E93" s="7"/>
    </row>
    <row r="94" spans="1:5" ht="15">
      <c r="A94" s="8" t="s">
        <v>97</v>
      </c>
      <c r="B94" s="15">
        <v>26531000</v>
      </c>
      <c r="C94" s="28">
        <v>0</v>
      </c>
      <c r="D94" s="29">
        <f t="shared" si="1"/>
        <v>26531000</v>
      </c>
      <c r="E94" s="7"/>
    </row>
    <row r="95" spans="1:5" ht="15">
      <c r="A95" s="8" t="s">
        <v>98</v>
      </c>
      <c r="B95" s="15">
        <v>10000000</v>
      </c>
      <c r="C95" s="28">
        <v>0</v>
      </c>
      <c r="D95" s="29">
        <f t="shared" si="1"/>
        <v>10000000</v>
      </c>
      <c r="E95" s="7"/>
    </row>
    <row r="96" spans="1:5" ht="15">
      <c r="A96" s="8" t="s">
        <v>99</v>
      </c>
      <c r="B96" s="15">
        <v>97953000</v>
      </c>
      <c r="C96" s="28">
        <v>0</v>
      </c>
      <c r="D96" s="29">
        <f t="shared" si="1"/>
        <v>97953000</v>
      </c>
      <c r="E96" s="7"/>
    </row>
    <row r="97" spans="1:5" ht="15">
      <c r="A97" s="8" t="s">
        <v>100</v>
      </c>
      <c r="B97" s="15">
        <v>360000000</v>
      </c>
      <c r="C97" s="28">
        <v>0</v>
      </c>
      <c r="D97" s="29">
        <f t="shared" si="1"/>
        <v>360000000</v>
      </c>
      <c r="E97" s="7"/>
    </row>
    <row r="98" spans="1:5" ht="15">
      <c r="A98" s="8" t="s">
        <v>101</v>
      </c>
      <c r="B98" s="15">
        <v>93800000</v>
      </c>
      <c r="C98" s="28">
        <v>0</v>
      </c>
      <c r="D98" s="29">
        <f t="shared" si="1"/>
        <v>93800000</v>
      </c>
      <c r="E98" s="7"/>
    </row>
    <row r="99" spans="1:5" ht="15">
      <c r="A99" s="8" t="s">
        <v>102</v>
      </c>
      <c r="B99" s="15">
        <v>378550000</v>
      </c>
      <c r="C99" s="28">
        <v>0</v>
      </c>
      <c r="D99" s="29">
        <f t="shared" si="1"/>
        <v>378550000</v>
      </c>
      <c r="E99" s="7"/>
    </row>
    <row r="100" spans="1:5" ht="15">
      <c r="A100" s="8" t="s">
        <v>103</v>
      </c>
      <c r="B100" s="15">
        <v>22500000</v>
      </c>
      <c r="C100" s="28">
        <v>0</v>
      </c>
      <c r="D100" s="29">
        <f t="shared" si="1"/>
        <v>22500000</v>
      </c>
      <c r="E100" s="7"/>
    </row>
    <row r="101" spans="1:5" ht="15">
      <c r="A101" s="8" t="s">
        <v>104</v>
      </c>
      <c r="B101" s="15">
        <v>5760000</v>
      </c>
      <c r="C101" s="28">
        <v>0</v>
      </c>
      <c r="D101" s="29">
        <f t="shared" si="1"/>
        <v>5760000</v>
      </c>
      <c r="E101" s="7"/>
    </row>
    <row r="102" spans="1:5" ht="15">
      <c r="A102" s="8" t="s">
        <v>105</v>
      </c>
      <c r="B102" s="15">
        <v>2971371329</v>
      </c>
      <c r="C102" s="28">
        <v>0</v>
      </c>
      <c r="D102" s="29">
        <f t="shared" si="1"/>
        <v>2971371329</v>
      </c>
      <c r="E102" s="7"/>
    </row>
    <row r="103" spans="1:5" ht="15">
      <c r="A103" s="8" t="s">
        <v>106</v>
      </c>
      <c r="B103" s="15">
        <v>2442711091</v>
      </c>
      <c r="C103" s="28">
        <v>0</v>
      </c>
      <c r="D103" s="29">
        <f t="shared" si="1"/>
        <v>2442711091</v>
      </c>
      <c r="E103" s="7"/>
    </row>
    <row r="104" spans="1:5" ht="15">
      <c r="A104" s="8" t="s">
        <v>107</v>
      </c>
      <c r="B104" s="15">
        <v>22355000</v>
      </c>
      <c r="C104" s="28">
        <v>0</v>
      </c>
      <c r="D104" s="29">
        <f t="shared" si="1"/>
        <v>22355000</v>
      </c>
      <c r="E104" s="7"/>
    </row>
    <row r="105" spans="1:5" ht="15">
      <c r="A105" s="8" t="s">
        <v>108</v>
      </c>
      <c r="B105" s="15">
        <v>14678000</v>
      </c>
      <c r="C105" s="28">
        <v>0</v>
      </c>
      <c r="D105" s="29">
        <f t="shared" si="1"/>
        <v>14678000</v>
      </c>
      <c r="E105" s="7"/>
    </row>
    <row r="106" spans="1:5" ht="15">
      <c r="A106" s="8" t="s">
        <v>109</v>
      </c>
      <c r="B106" s="15">
        <v>1771000000</v>
      </c>
      <c r="C106" s="28">
        <v>0</v>
      </c>
      <c r="D106" s="29">
        <f t="shared" si="1"/>
        <v>1771000000</v>
      </c>
      <c r="E106" s="7"/>
    </row>
    <row r="107" spans="1:5" ht="15">
      <c r="A107" s="8" t="s">
        <v>110</v>
      </c>
      <c r="B107" s="15">
        <v>9900000</v>
      </c>
      <c r="C107" s="28">
        <v>0</v>
      </c>
      <c r="D107" s="29">
        <f t="shared" si="1"/>
        <v>9900000</v>
      </c>
      <c r="E107" s="7"/>
    </row>
    <row r="108" spans="1:5" ht="15">
      <c r="A108" s="8" t="s">
        <v>111</v>
      </c>
      <c r="B108" s="15">
        <v>120000000</v>
      </c>
      <c r="C108" s="28">
        <v>0</v>
      </c>
      <c r="D108" s="29">
        <f t="shared" si="1"/>
        <v>120000000</v>
      </c>
      <c r="E108" s="7"/>
    </row>
    <row r="109" spans="1:5" ht="15">
      <c r="A109" s="8" t="s">
        <v>112</v>
      </c>
      <c r="B109" s="15">
        <v>2003959000</v>
      </c>
      <c r="C109" s="28">
        <v>0</v>
      </c>
      <c r="D109" s="29">
        <f t="shared" si="1"/>
        <v>2003959000</v>
      </c>
      <c r="E109" s="7"/>
    </row>
    <row r="110" spans="1:5" ht="15">
      <c r="A110" s="8" t="s">
        <v>113</v>
      </c>
      <c r="B110" s="15">
        <v>200000000</v>
      </c>
      <c r="C110" s="28">
        <v>0</v>
      </c>
      <c r="D110" s="29">
        <f t="shared" si="1"/>
        <v>200000000</v>
      </c>
      <c r="E110" s="7"/>
    </row>
    <row r="111" spans="1:5" ht="15">
      <c r="A111" s="8" t="s">
        <v>114</v>
      </c>
      <c r="B111" s="15">
        <v>40654000</v>
      </c>
      <c r="C111" s="28">
        <v>0</v>
      </c>
      <c r="D111" s="29">
        <f t="shared" si="1"/>
        <v>40654000</v>
      </c>
      <c r="E111" s="7"/>
    </row>
    <row r="112" spans="1:5" ht="15">
      <c r="A112" s="8" t="s">
        <v>115</v>
      </c>
      <c r="B112" s="15">
        <v>108000000</v>
      </c>
      <c r="C112" s="28">
        <v>0</v>
      </c>
      <c r="D112" s="29">
        <f t="shared" si="1"/>
        <v>108000000</v>
      </c>
      <c r="E112" s="7"/>
    </row>
    <row r="113" spans="1:5" ht="15">
      <c r="A113" s="8" t="s">
        <v>116</v>
      </c>
      <c r="B113" s="15">
        <v>164691000</v>
      </c>
      <c r="C113" s="28">
        <v>0</v>
      </c>
      <c r="D113" s="29">
        <f t="shared" si="1"/>
        <v>164691000</v>
      </c>
      <c r="E113" s="7"/>
    </row>
    <row r="114" spans="1:5" ht="15">
      <c r="A114" s="8" t="s">
        <v>117</v>
      </c>
      <c r="B114" s="15">
        <v>1238650000</v>
      </c>
      <c r="C114" s="28">
        <v>0</v>
      </c>
      <c r="D114" s="29">
        <f t="shared" si="1"/>
        <v>1238650000</v>
      </c>
      <c r="E114" s="7"/>
    </row>
    <row r="115" spans="1:5" ht="15">
      <c r="A115" s="8" t="s">
        <v>118</v>
      </c>
      <c r="B115" s="15">
        <v>349623000</v>
      </c>
      <c r="C115" s="28">
        <v>0</v>
      </c>
      <c r="D115" s="29">
        <f t="shared" si="1"/>
        <v>349623000</v>
      </c>
      <c r="E115" s="7"/>
    </row>
    <row r="116" spans="1:5" ht="15">
      <c r="A116" s="8" t="s">
        <v>119</v>
      </c>
      <c r="B116" s="15">
        <v>348289000</v>
      </c>
      <c r="C116" s="28">
        <v>0</v>
      </c>
      <c r="D116" s="29">
        <f t="shared" si="1"/>
        <v>348289000</v>
      </c>
      <c r="E116" s="7"/>
    </row>
    <row r="117" spans="1:5" ht="15">
      <c r="A117" s="8" t="s">
        <v>120</v>
      </c>
      <c r="B117" s="15">
        <v>492000000</v>
      </c>
      <c r="C117" s="28">
        <v>0</v>
      </c>
      <c r="D117" s="29">
        <f t="shared" si="1"/>
        <v>492000000</v>
      </c>
      <c r="E117" s="7"/>
    </row>
    <row r="118" spans="1:5" ht="15">
      <c r="A118" s="8" t="s">
        <v>121</v>
      </c>
      <c r="B118" s="15">
        <v>608652000</v>
      </c>
      <c r="C118" s="28">
        <v>0</v>
      </c>
      <c r="D118" s="29">
        <f t="shared" si="1"/>
        <v>608652000</v>
      </c>
      <c r="E118" s="7"/>
    </row>
    <row r="119" spans="1:5" ht="15">
      <c r="A119" s="8" t="s">
        <v>122</v>
      </c>
      <c r="B119" s="29">
        <f>SUM(B120:B144)</f>
        <v>3104756381000</v>
      </c>
      <c r="C119" s="28">
        <v>0</v>
      </c>
      <c r="D119" s="29">
        <f>SUM(D120:D144)</f>
        <v>3104756381000</v>
      </c>
      <c r="E119" s="7"/>
    </row>
    <row r="120" spans="1:5" ht="15">
      <c r="A120" s="8" t="s">
        <v>123</v>
      </c>
      <c r="B120" s="15">
        <v>328387499000</v>
      </c>
      <c r="C120" s="28">
        <v>0</v>
      </c>
      <c r="D120" s="29">
        <f t="shared" si="1"/>
        <v>328387499000</v>
      </c>
      <c r="E120" s="7"/>
    </row>
    <row r="121" spans="1:5" ht="15">
      <c r="A121" s="8" t="s">
        <v>124</v>
      </c>
      <c r="B121" s="15">
        <v>2757193000</v>
      </c>
      <c r="C121" s="28">
        <v>0</v>
      </c>
      <c r="D121" s="29">
        <f t="shared" si="1"/>
        <v>2757193000</v>
      </c>
      <c r="E121" s="7"/>
    </row>
    <row r="122" spans="1:5" ht="15">
      <c r="A122" s="8" t="s">
        <v>125</v>
      </c>
      <c r="B122" s="15">
        <v>16832087000</v>
      </c>
      <c r="C122" s="28">
        <v>0</v>
      </c>
      <c r="D122" s="29">
        <f t="shared" si="1"/>
        <v>16832087000</v>
      </c>
      <c r="E122" s="7"/>
    </row>
    <row r="123" spans="1:5" ht="15">
      <c r="A123" s="8" t="s">
        <v>126</v>
      </c>
      <c r="B123" s="15">
        <v>146678760000</v>
      </c>
      <c r="C123" s="28">
        <v>0</v>
      </c>
      <c r="D123" s="29">
        <f t="shared" si="1"/>
        <v>146678760000</v>
      </c>
      <c r="E123" s="7"/>
    </row>
    <row r="124" spans="1:5" ht="15">
      <c r="A124" s="8" t="s">
        <v>127</v>
      </c>
      <c r="B124" s="15">
        <v>1230000000</v>
      </c>
      <c r="C124" s="28">
        <v>0</v>
      </c>
      <c r="D124" s="29">
        <f t="shared" si="1"/>
        <v>1230000000</v>
      </c>
      <c r="E124" s="7"/>
    </row>
    <row r="125" spans="1:5" ht="15">
      <c r="A125" s="8" t="s">
        <v>128</v>
      </c>
      <c r="B125" s="15">
        <v>1588636000</v>
      </c>
      <c r="C125" s="28">
        <v>0</v>
      </c>
      <c r="D125" s="29">
        <f t="shared" si="1"/>
        <v>1588636000</v>
      </c>
      <c r="E125" s="7"/>
    </row>
    <row r="126" spans="1:5" ht="15">
      <c r="A126" s="8" t="s">
        <v>129</v>
      </c>
      <c r="B126" s="15">
        <v>2778286000</v>
      </c>
      <c r="C126" s="28">
        <v>0</v>
      </c>
      <c r="D126" s="29">
        <f t="shared" si="1"/>
        <v>2778286000</v>
      </c>
      <c r="E126" s="7"/>
    </row>
    <row r="127" spans="1:5" ht="15">
      <c r="A127" s="8" t="s">
        <v>130</v>
      </c>
      <c r="B127" s="15">
        <v>1419776000</v>
      </c>
      <c r="C127" s="28">
        <v>0</v>
      </c>
      <c r="D127" s="29">
        <f t="shared" si="1"/>
        <v>1419776000</v>
      </c>
      <c r="E127" s="7"/>
    </row>
    <row r="128" spans="1:5" ht="15">
      <c r="A128" s="8" t="s">
        <v>131</v>
      </c>
      <c r="B128" s="15">
        <v>14273944000</v>
      </c>
      <c r="C128" s="28">
        <v>0</v>
      </c>
      <c r="D128" s="29">
        <f t="shared" si="1"/>
        <v>14273944000</v>
      </c>
      <c r="E128" s="7"/>
    </row>
    <row r="129" spans="1:5" ht="15">
      <c r="A129" s="8" t="s">
        <v>132</v>
      </c>
      <c r="B129" s="15">
        <v>1528961000</v>
      </c>
      <c r="C129" s="28">
        <v>0</v>
      </c>
      <c r="D129" s="29">
        <f t="shared" si="1"/>
        <v>1528961000</v>
      </c>
      <c r="E129" s="7"/>
    </row>
    <row r="130" spans="1:5" ht="15">
      <c r="A130" s="8" t="s">
        <v>133</v>
      </c>
      <c r="B130" s="15">
        <v>18000000</v>
      </c>
      <c r="C130" s="28">
        <v>0</v>
      </c>
      <c r="D130" s="29">
        <f t="shared" si="1"/>
        <v>18000000</v>
      </c>
      <c r="E130" s="7"/>
    </row>
    <row r="131" spans="1:5" ht="15">
      <c r="A131" s="8" t="s">
        <v>134</v>
      </c>
      <c r="B131" s="15">
        <v>7419008000</v>
      </c>
      <c r="C131" s="28">
        <v>0</v>
      </c>
      <c r="D131" s="29">
        <f t="shared" si="1"/>
        <v>7419008000</v>
      </c>
      <c r="E131" s="7"/>
    </row>
    <row r="132" spans="1:5" ht="15">
      <c r="A132" s="8" t="s">
        <v>135</v>
      </c>
      <c r="B132" s="15">
        <v>35727366000</v>
      </c>
      <c r="C132" s="28">
        <v>0</v>
      </c>
      <c r="D132" s="29">
        <f t="shared" si="1"/>
        <v>35727366000</v>
      </c>
      <c r="E132" s="7"/>
    </row>
    <row r="133" spans="1:5" ht="15">
      <c r="A133" s="8" t="s">
        <v>136</v>
      </c>
      <c r="B133" s="15">
        <v>18102727000</v>
      </c>
      <c r="C133" s="28">
        <v>0</v>
      </c>
      <c r="D133" s="29">
        <f t="shared" si="1"/>
        <v>18102727000</v>
      </c>
      <c r="E133" s="7"/>
    </row>
    <row r="134" spans="1:5" ht="15">
      <c r="A134" s="8" t="s">
        <v>137</v>
      </c>
      <c r="B134" s="15">
        <v>1910624000</v>
      </c>
      <c r="C134" s="28">
        <v>0</v>
      </c>
      <c r="D134" s="29">
        <f t="shared" si="1"/>
        <v>1910624000</v>
      </c>
      <c r="E134" s="7"/>
    </row>
    <row r="135" spans="1:5" ht="15">
      <c r="A135" s="8" t="s">
        <v>138</v>
      </c>
      <c r="B135" s="15">
        <v>30000000</v>
      </c>
      <c r="C135" s="28">
        <v>0</v>
      </c>
      <c r="D135" s="29">
        <f t="shared" si="1"/>
        <v>30000000</v>
      </c>
      <c r="E135" s="7"/>
    </row>
    <row r="136" spans="1:5" ht="15">
      <c r="A136" s="31" t="s">
        <v>139</v>
      </c>
      <c r="B136" s="15">
        <v>1459998000</v>
      </c>
      <c r="C136" s="25">
        <v>-565371546</v>
      </c>
      <c r="D136" s="29">
        <f aca="true" t="shared" si="2" ref="D136:D144">+B136+C136</f>
        <v>894626454</v>
      </c>
      <c r="E136" s="7"/>
    </row>
    <row r="137" spans="1:5" ht="15">
      <c r="A137" s="8" t="s">
        <v>140</v>
      </c>
      <c r="B137" s="15">
        <v>510743000</v>
      </c>
      <c r="C137" s="25">
        <v>0</v>
      </c>
      <c r="D137" s="29">
        <f t="shared" si="2"/>
        <v>510743000</v>
      </c>
      <c r="E137" s="7"/>
    </row>
    <row r="138" spans="1:5" ht="15">
      <c r="A138" s="8" t="s">
        <v>141</v>
      </c>
      <c r="B138" s="15">
        <v>1142810000</v>
      </c>
      <c r="C138" s="25">
        <v>0</v>
      </c>
      <c r="D138" s="29">
        <f t="shared" si="2"/>
        <v>1142810000</v>
      </c>
      <c r="E138" s="7"/>
    </row>
    <row r="139" spans="1:5" ht="15">
      <c r="A139" s="8" t="s">
        <v>142</v>
      </c>
      <c r="B139" s="15">
        <v>5734905000</v>
      </c>
      <c r="C139" s="25">
        <v>0</v>
      </c>
      <c r="D139" s="29">
        <f t="shared" si="2"/>
        <v>5734905000</v>
      </c>
      <c r="E139" s="7"/>
    </row>
    <row r="140" spans="1:5" ht="15">
      <c r="A140" s="8" t="s">
        <v>143</v>
      </c>
      <c r="B140" s="15">
        <v>1648000000</v>
      </c>
      <c r="C140" s="25">
        <v>0</v>
      </c>
      <c r="D140" s="29">
        <f t="shared" si="2"/>
        <v>1648000000</v>
      </c>
      <c r="E140" s="7"/>
    </row>
    <row r="141" spans="1:5" ht="15">
      <c r="A141" s="8" t="s">
        <v>144</v>
      </c>
      <c r="B141" s="15">
        <v>2447981786000</v>
      </c>
      <c r="C141" s="25">
        <v>565371546</v>
      </c>
      <c r="D141" s="29">
        <f t="shared" si="2"/>
        <v>2448547157546</v>
      </c>
      <c r="E141" s="7"/>
    </row>
    <row r="142" spans="1:5" ht="15">
      <c r="A142" s="8" t="s">
        <v>145</v>
      </c>
      <c r="B142" s="15">
        <v>54939316000</v>
      </c>
      <c r="C142" s="28">
        <v>0</v>
      </c>
      <c r="D142" s="29">
        <f t="shared" si="2"/>
        <v>54939316000</v>
      </c>
      <c r="E142" s="7"/>
    </row>
    <row r="143" spans="1:5" ht="15">
      <c r="A143" s="8" t="s">
        <v>146</v>
      </c>
      <c r="B143" s="15">
        <v>3236948000</v>
      </c>
      <c r="C143" s="28">
        <v>0</v>
      </c>
      <c r="D143" s="29">
        <f t="shared" si="2"/>
        <v>3236948000</v>
      </c>
      <c r="E143" s="7"/>
    </row>
    <row r="144" spans="1:5" ht="15">
      <c r="A144" s="8" t="s">
        <v>147</v>
      </c>
      <c r="B144" s="15">
        <v>7419008000</v>
      </c>
      <c r="C144" s="28">
        <v>0</v>
      </c>
      <c r="D144" s="29">
        <f t="shared" si="2"/>
        <v>7419008000</v>
      </c>
      <c r="E144" s="7"/>
    </row>
    <row r="147" spans="1:4" ht="47.25" customHeight="1">
      <c r="A147" s="181" t="s">
        <v>149</v>
      </c>
      <c r="B147" s="181"/>
      <c r="C147" s="181"/>
      <c r="D147" s="181"/>
    </row>
  </sheetData>
  <sheetProtection/>
  <mergeCells count="4">
    <mergeCell ref="A1:D1"/>
    <mergeCell ref="A2:D2"/>
    <mergeCell ref="A3:D3"/>
    <mergeCell ref="A147:D147"/>
  </mergeCells>
  <printOptions/>
  <pageMargins left="0.7" right="0.7" top="0.75" bottom="0.75" header="0.3" footer="0.3"/>
  <pageSetup horizontalDpi="600" verticalDpi="600" orientation="portrait" r:id="rId1"/>
  <customProperties>
    <customPr name="_pios_id" r:id="rId2"/>
  </customProperties>
</worksheet>
</file>

<file path=xl/worksheets/sheet7.xml><?xml version="1.0" encoding="utf-8"?>
<worksheet xmlns="http://schemas.openxmlformats.org/spreadsheetml/2006/main" xmlns:r="http://schemas.openxmlformats.org/officeDocument/2006/relationships">
  <dimension ref="A1:E147"/>
  <sheetViews>
    <sheetView showGridLines="0" zoomScalePageLayoutView="0" workbookViewId="0" topLeftCell="A97">
      <selection activeCell="C120" sqref="C120:C144"/>
    </sheetView>
  </sheetViews>
  <sheetFormatPr defaultColWidth="11.421875" defaultRowHeight="15"/>
  <cols>
    <col min="1" max="1" width="71.140625" style="0" bestFit="1" customWidth="1"/>
    <col min="2" max="2" width="20.421875" style="6" bestFit="1" customWidth="1"/>
    <col min="3" max="4" width="20.421875" style="1" bestFit="1" customWidth="1"/>
  </cols>
  <sheetData>
    <row r="1" spans="1:4" s="2" customFormat="1" ht="30" customHeight="1">
      <c r="A1" s="178" t="s">
        <v>7</v>
      </c>
      <c r="B1" s="178"/>
      <c r="C1" s="178"/>
      <c r="D1" s="178"/>
    </row>
    <row r="2" spans="1:4" s="2" customFormat="1" ht="26.25">
      <c r="A2" s="179" t="s">
        <v>6</v>
      </c>
      <c r="B2" s="179"/>
      <c r="C2" s="179"/>
      <c r="D2" s="179"/>
    </row>
    <row r="3" spans="1:4" s="2" customFormat="1" ht="26.25">
      <c r="A3" s="180" t="s">
        <v>150</v>
      </c>
      <c r="B3" s="180"/>
      <c r="C3" s="180"/>
      <c r="D3" s="180"/>
    </row>
    <row r="4" spans="1:5" ht="30" customHeight="1">
      <c r="A4" s="3" t="s">
        <v>0</v>
      </c>
      <c r="B4" s="17" t="s">
        <v>1</v>
      </c>
      <c r="C4" s="4" t="s">
        <v>2</v>
      </c>
      <c r="D4" s="4" t="s">
        <v>3</v>
      </c>
      <c r="E4" s="30" t="s">
        <v>151</v>
      </c>
    </row>
    <row r="5" spans="1:4" ht="15">
      <c r="A5" s="9" t="s">
        <v>4</v>
      </c>
      <c r="B5" s="10">
        <v>3127773051000</v>
      </c>
      <c r="C5" s="26" t="s">
        <v>9</v>
      </c>
      <c r="D5" s="27">
        <v>3127773051000</v>
      </c>
    </row>
    <row r="6" spans="1:4" ht="15">
      <c r="A6" s="9" t="s">
        <v>5</v>
      </c>
      <c r="B6" s="10">
        <v>3127773051000</v>
      </c>
      <c r="C6" s="26" t="s">
        <v>9</v>
      </c>
      <c r="D6" s="27">
        <f>+D7+D119</f>
        <v>3127773051000</v>
      </c>
    </row>
    <row r="7" spans="1:4" ht="15">
      <c r="A7" s="12" t="s">
        <v>10</v>
      </c>
      <c r="B7" s="13">
        <v>23016670000</v>
      </c>
      <c r="C7" s="28">
        <v>0</v>
      </c>
      <c r="D7" s="29">
        <f>SUM(D8:D118)</f>
        <v>23016670000</v>
      </c>
    </row>
    <row r="8" spans="1:4" ht="15">
      <c r="A8" s="8" t="s">
        <v>11</v>
      </c>
      <c r="B8" s="15">
        <v>2617517000</v>
      </c>
      <c r="C8" s="28">
        <v>0</v>
      </c>
      <c r="D8" s="29">
        <f>+B8+C8</f>
        <v>2617517000</v>
      </c>
    </row>
    <row r="9" spans="1:4" ht="15">
      <c r="A9" s="8" t="s">
        <v>12</v>
      </c>
      <c r="B9" s="15">
        <v>1485000000</v>
      </c>
      <c r="C9" s="28">
        <v>0</v>
      </c>
      <c r="D9" s="29">
        <f aca="true" t="shared" si="0" ref="D9:D72">+B9+C9</f>
        <v>1485000000</v>
      </c>
    </row>
    <row r="10" spans="1:4" ht="15">
      <c r="A10" s="8" t="s">
        <v>13</v>
      </c>
      <c r="B10" s="15">
        <v>1266000</v>
      </c>
      <c r="C10" s="28">
        <v>0</v>
      </c>
      <c r="D10" s="29">
        <f t="shared" si="0"/>
        <v>1266000</v>
      </c>
    </row>
    <row r="11" spans="1:4" ht="15">
      <c r="A11" s="8" t="s">
        <v>14</v>
      </c>
      <c r="B11" s="15">
        <v>1055000</v>
      </c>
      <c r="C11" s="28">
        <v>0</v>
      </c>
      <c r="D11" s="29">
        <f t="shared" si="0"/>
        <v>1055000</v>
      </c>
    </row>
    <row r="12" spans="1:4" ht="15">
      <c r="A12" s="8" t="s">
        <v>15</v>
      </c>
      <c r="B12" s="15">
        <v>39219000</v>
      </c>
      <c r="C12" s="28">
        <v>0</v>
      </c>
      <c r="D12" s="29">
        <f t="shared" si="0"/>
        <v>39219000</v>
      </c>
    </row>
    <row r="13" spans="1:4" ht="15">
      <c r="A13" s="8" t="s">
        <v>16</v>
      </c>
      <c r="B13" s="15">
        <v>1000000</v>
      </c>
      <c r="C13" s="28">
        <v>0</v>
      </c>
      <c r="D13" s="29">
        <f t="shared" si="0"/>
        <v>1000000</v>
      </c>
    </row>
    <row r="14" spans="1:4" ht="15">
      <c r="A14" s="8" t="s">
        <v>17</v>
      </c>
      <c r="B14" s="15">
        <v>2764000</v>
      </c>
      <c r="C14" s="28">
        <v>0</v>
      </c>
      <c r="D14" s="29">
        <f t="shared" si="0"/>
        <v>2764000</v>
      </c>
    </row>
    <row r="15" spans="1:4" ht="15">
      <c r="A15" s="8" t="s">
        <v>18</v>
      </c>
      <c r="B15" s="15">
        <v>44026000</v>
      </c>
      <c r="C15" s="28">
        <v>0</v>
      </c>
      <c r="D15" s="29">
        <f t="shared" si="0"/>
        <v>44026000</v>
      </c>
    </row>
    <row r="16" spans="1:4" ht="15">
      <c r="A16" s="8" t="s">
        <v>19</v>
      </c>
      <c r="B16" s="15">
        <v>502000</v>
      </c>
      <c r="C16" s="28">
        <v>0</v>
      </c>
      <c r="D16" s="29">
        <f t="shared" si="0"/>
        <v>502000</v>
      </c>
    </row>
    <row r="17" spans="1:4" ht="15">
      <c r="A17" s="8" t="s">
        <v>20</v>
      </c>
      <c r="B17" s="15">
        <v>114000</v>
      </c>
      <c r="C17" s="28">
        <v>0</v>
      </c>
      <c r="D17" s="29">
        <f t="shared" si="0"/>
        <v>114000</v>
      </c>
    </row>
    <row r="18" spans="1:4" ht="15">
      <c r="A18" s="8" t="s">
        <v>21</v>
      </c>
      <c r="B18" s="15">
        <v>479000</v>
      </c>
      <c r="C18" s="28">
        <v>0</v>
      </c>
      <c r="D18" s="29">
        <f t="shared" si="0"/>
        <v>479000</v>
      </c>
    </row>
    <row r="19" spans="1:4" ht="15">
      <c r="A19" s="8" t="s">
        <v>22</v>
      </c>
      <c r="B19" s="15">
        <v>81000</v>
      </c>
      <c r="C19" s="28">
        <v>0</v>
      </c>
      <c r="D19" s="29">
        <f t="shared" si="0"/>
        <v>81000</v>
      </c>
    </row>
    <row r="20" spans="1:4" ht="15">
      <c r="A20" s="8" t="s">
        <v>23</v>
      </c>
      <c r="B20" s="15">
        <v>785000</v>
      </c>
      <c r="C20" s="28">
        <v>0</v>
      </c>
      <c r="D20" s="29">
        <f t="shared" si="0"/>
        <v>785000</v>
      </c>
    </row>
    <row r="21" spans="1:4" ht="15">
      <c r="A21" s="8" t="s">
        <v>24</v>
      </c>
      <c r="B21" s="15">
        <v>396000</v>
      </c>
      <c r="C21" s="28">
        <v>0</v>
      </c>
      <c r="D21" s="29">
        <f t="shared" si="0"/>
        <v>396000</v>
      </c>
    </row>
    <row r="22" spans="1:4" ht="15">
      <c r="A22" s="8" t="s">
        <v>25</v>
      </c>
      <c r="B22" s="15">
        <v>1627000</v>
      </c>
      <c r="C22" s="28">
        <v>0</v>
      </c>
      <c r="D22" s="29">
        <f t="shared" si="0"/>
        <v>1627000</v>
      </c>
    </row>
    <row r="23" spans="1:4" ht="15">
      <c r="A23" s="8" t="s">
        <v>26</v>
      </c>
      <c r="B23" s="15">
        <v>864000</v>
      </c>
      <c r="C23" s="28">
        <v>0</v>
      </c>
      <c r="D23" s="29">
        <f t="shared" si="0"/>
        <v>864000</v>
      </c>
    </row>
    <row r="24" spans="1:4" ht="15">
      <c r="A24" s="8" t="s">
        <v>27</v>
      </c>
      <c r="B24" s="15">
        <v>630000</v>
      </c>
      <c r="C24" s="28">
        <v>0</v>
      </c>
      <c r="D24" s="29">
        <f t="shared" si="0"/>
        <v>630000</v>
      </c>
    </row>
    <row r="25" spans="1:4" ht="15">
      <c r="A25" s="8" t="s">
        <v>28</v>
      </c>
      <c r="B25" s="15">
        <v>247000</v>
      </c>
      <c r="C25" s="28">
        <v>0</v>
      </c>
      <c r="D25" s="29">
        <f t="shared" si="0"/>
        <v>247000</v>
      </c>
    </row>
    <row r="26" spans="1:4" ht="15">
      <c r="A26" s="8" t="s">
        <v>29</v>
      </c>
      <c r="B26" s="15">
        <v>8184000</v>
      </c>
      <c r="C26" s="28">
        <v>0</v>
      </c>
      <c r="D26" s="29">
        <f t="shared" si="0"/>
        <v>8184000</v>
      </c>
    </row>
    <row r="27" spans="1:4" ht="15">
      <c r="A27" s="8" t="s">
        <v>30</v>
      </c>
      <c r="B27" s="15">
        <v>4224000</v>
      </c>
      <c r="C27" s="28">
        <v>0</v>
      </c>
      <c r="D27" s="29">
        <f t="shared" si="0"/>
        <v>4224000</v>
      </c>
    </row>
    <row r="28" spans="1:4" ht="15">
      <c r="A28" s="8" t="s">
        <v>31</v>
      </c>
      <c r="B28" s="15">
        <v>10230000</v>
      </c>
      <c r="C28" s="28">
        <v>0</v>
      </c>
      <c r="D28" s="29">
        <f t="shared" si="0"/>
        <v>10230000</v>
      </c>
    </row>
    <row r="29" spans="1:4" ht="15">
      <c r="A29" s="8" t="s">
        <v>32</v>
      </c>
      <c r="B29" s="15">
        <v>24180000</v>
      </c>
      <c r="C29" s="28">
        <v>0</v>
      </c>
      <c r="D29" s="29">
        <f t="shared" si="0"/>
        <v>24180000</v>
      </c>
    </row>
    <row r="30" spans="1:4" ht="15">
      <c r="A30" s="8" t="s">
        <v>33</v>
      </c>
      <c r="B30" s="15">
        <v>8640000</v>
      </c>
      <c r="C30" s="28">
        <v>0</v>
      </c>
      <c r="D30" s="29">
        <f t="shared" si="0"/>
        <v>8640000</v>
      </c>
    </row>
    <row r="31" spans="1:4" ht="15">
      <c r="A31" s="8" t="s">
        <v>34</v>
      </c>
      <c r="B31" s="15">
        <v>4058000</v>
      </c>
      <c r="C31" s="28">
        <v>0</v>
      </c>
      <c r="D31" s="29">
        <f t="shared" si="0"/>
        <v>4058000</v>
      </c>
    </row>
    <row r="32" spans="1:4" ht="15">
      <c r="A32" s="8" t="s">
        <v>35</v>
      </c>
      <c r="B32" s="15">
        <v>13764000</v>
      </c>
      <c r="C32" s="28">
        <v>0</v>
      </c>
      <c r="D32" s="29">
        <f t="shared" si="0"/>
        <v>13764000</v>
      </c>
    </row>
    <row r="33" spans="1:4" ht="15">
      <c r="A33" s="8" t="s">
        <v>36</v>
      </c>
      <c r="B33" s="15">
        <v>8960000</v>
      </c>
      <c r="C33" s="28">
        <v>0</v>
      </c>
      <c r="D33" s="29">
        <f t="shared" si="0"/>
        <v>8960000</v>
      </c>
    </row>
    <row r="34" spans="1:4" ht="15">
      <c r="A34" s="8" t="s">
        <v>37</v>
      </c>
      <c r="B34" s="15">
        <v>2335000</v>
      </c>
      <c r="C34" s="28">
        <v>0</v>
      </c>
      <c r="D34" s="29">
        <f t="shared" si="0"/>
        <v>2335000</v>
      </c>
    </row>
    <row r="35" spans="1:4" ht="15">
      <c r="A35" s="8" t="s">
        <v>38</v>
      </c>
      <c r="B35" s="15">
        <v>48397000</v>
      </c>
      <c r="C35" s="28">
        <v>0</v>
      </c>
      <c r="D35" s="29">
        <f t="shared" si="0"/>
        <v>48397000</v>
      </c>
    </row>
    <row r="36" spans="1:4" ht="15">
      <c r="A36" s="8" t="s">
        <v>39</v>
      </c>
      <c r="B36" s="15">
        <v>1141000</v>
      </c>
      <c r="C36" s="28">
        <v>0</v>
      </c>
      <c r="D36" s="29">
        <f t="shared" si="0"/>
        <v>1141000</v>
      </c>
    </row>
    <row r="37" spans="1:4" ht="15">
      <c r="A37" s="8" t="s">
        <v>40</v>
      </c>
      <c r="B37" s="15">
        <v>13650000</v>
      </c>
      <c r="C37" s="28">
        <v>0</v>
      </c>
      <c r="D37" s="29">
        <f t="shared" si="0"/>
        <v>13650000</v>
      </c>
    </row>
    <row r="38" spans="1:4" ht="15">
      <c r="A38" s="8" t="s">
        <v>41</v>
      </c>
      <c r="B38" s="15">
        <v>319000</v>
      </c>
      <c r="C38" s="28">
        <v>0</v>
      </c>
      <c r="D38" s="29">
        <f t="shared" si="0"/>
        <v>319000</v>
      </c>
    </row>
    <row r="39" spans="1:4" ht="15">
      <c r="A39" s="8" t="s">
        <v>42</v>
      </c>
      <c r="B39" s="15">
        <v>55467000</v>
      </c>
      <c r="C39" s="28">
        <v>0</v>
      </c>
      <c r="D39" s="29">
        <f t="shared" si="0"/>
        <v>55467000</v>
      </c>
    </row>
    <row r="40" spans="1:4" ht="15">
      <c r="A40" s="8" t="s">
        <v>43</v>
      </c>
      <c r="B40" s="15">
        <v>199000</v>
      </c>
      <c r="C40" s="28">
        <v>0</v>
      </c>
      <c r="D40" s="29">
        <f t="shared" si="0"/>
        <v>199000</v>
      </c>
    </row>
    <row r="41" spans="1:4" ht="15">
      <c r="A41" s="8" t="s">
        <v>44</v>
      </c>
      <c r="B41" s="15">
        <v>4507000</v>
      </c>
      <c r="C41" s="28">
        <v>0</v>
      </c>
      <c r="D41" s="29">
        <f t="shared" si="0"/>
        <v>4507000</v>
      </c>
    </row>
    <row r="42" spans="1:4" ht="15">
      <c r="A42" s="8" t="s">
        <v>45</v>
      </c>
      <c r="B42" s="15">
        <v>9260000</v>
      </c>
      <c r="C42" s="28">
        <v>0</v>
      </c>
      <c r="D42" s="29">
        <f t="shared" si="0"/>
        <v>9260000</v>
      </c>
    </row>
    <row r="43" spans="1:4" ht="15">
      <c r="A43" s="8" t="s">
        <v>46</v>
      </c>
      <c r="B43" s="15">
        <v>2505000</v>
      </c>
      <c r="C43" s="28">
        <v>0</v>
      </c>
      <c r="D43" s="29">
        <f t="shared" si="0"/>
        <v>2505000</v>
      </c>
    </row>
    <row r="44" spans="1:4" ht="15">
      <c r="A44" s="8" t="s">
        <v>47</v>
      </c>
      <c r="B44" s="15">
        <v>5043000</v>
      </c>
      <c r="C44" s="28">
        <v>0</v>
      </c>
      <c r="D44" s="29">
        <f t="shared" si="0"/>
        <v>5043000</v>
      </c>
    </row>
    <row r="45" spans="1:4" ht="15">
      <c r="A45" s="8" t="s">
        <v>48</v>
      </c>
      <c r="B45" s="15">
        <v>2875000</v>
      </c>
      <c r="C45" s="28">
        <v>0</v>
      </c>
      <c r="D45" s="29">
        <f t="shared" si="0"/>
        <v>2875000</v>
      </c>
    </row>
    <row r="46" spans="1:4" ht="15">
      <c r="A46" s="8" t="s">
        <v>49</v>
      </c>
      <c r="B46" s="15">
        <v>258000</v>
      </c>
      <c r="C46" s="28">
        <v>0</v>
      </c>
      <c r="D46" s="29">
        <f t="shared" si="0"/>
        <v>258000</v>
      </c>
    </row>
    <row r="47" spans="1:4" ht="15">
      <c r="A47" s="8" t="s">
        <v>50</v>
      </c>
      <c r="B47" s="15">
        <v>82433000</v>
      </c>
      <c r="C47" s="28">
        <v>0</v>
      </c>
      <c r="D47" s="29">
        <f t="shared" si="0"/>
        <v>82433000</v>
      </c>
    </row>
    <row r="48" spans="1:4" ht="15">
      <c r="A48" s="8" t="s">
        <v>51</v>
      </c>
      <c r="B48" s="15">
        <v>15630000</v>
      </c>
      <c r="C48" s="28">
        <v>0</v>
      </c>
      <c r="D48" s="29">
        <f t="shared" si="0"/>
        <v>15630000</v>
      </c>
    </row>
    <row r="49" spans="1:4" ht="15">
      <c r="A49" s="8" t="s">
        <v>52</v>
      </c>
      <c r="B49" s="15">
        <v>38000</v>
      </c>
      <c r="C49" s="28">
        <v>0</v>
      </c>
      <c r="D49" s="29">
        <f t="shared" si="0"/>
        <v>38000</v>
      </c>
    </row>
    <row r="50" spans="1:4" ht="15">
      <c r="A50" s="8" t="s">
        <v>53</v>
      </c>
      <c r="B50" s="15">
        <v>3176000</v>
      </c>
      <c r="C50" s="28">
        <v>0</v>
      </c>
      <c r="D50" s="29">
        <f t="shared" si="0"/>
        <v>3176000</v>
      </c>
    </row>
    <row r="51" spans="1:4" ht="15">
      <c r="A51" s="8" t="s">
        <v>54</v>
      </c>
      <c r="B51" s="15">
        <v>246000</v>
      </c>
      <c r="C51" s="28">
        <v>0</v>
      </c>
      <c r="D51" s="29">
        <f t="shared" si="0"/>
        <v>246000</v>
      </c>
    </row>
    <row r="52" spans="1:4" ht="15">
      <c r="A52" s="8" t="s">
        <v>55</v>
      </c>
      <c r="B52" s="15">
        <v>109000</v>
      </c>
      <c r="C52" s="28">
        <v>0</v>
      </c>
      <c r="D52" s="29">
        <f t="shared" si="0"/>
        <v>109000</v>
      </c>
    </row>
    <row r="53" spans="1:4" ht="15">
      <c r="A53" s="8" t="s">
        <v>56</v>
      </c>
      <c r="B53" s="15">
        <v>1019000</v>
      </c>
      <c r="C53" s="28">
        <v>0</v>
      </c>
      <c r="D53" s="29">
        <f t="shared" si="0"/>
        <v>1019000</v>
      </c>
    </row>
    <row r="54" spans="1:4" ht="15">
      <c r="A54" s="8" t="s">
        <v>57</v>
      </c>
      <c r="B54" s="15">
        <v>2066000</v>
      </c>
      <c r="C54" s="28">
        <v>0</v>
      </c>
      <c r="D54" s="29">
        <f t="shared" si="0"/>
        <v>2066000</v>
      </c>
    </row>
    <row r="55" spans="1:4" ht="15">
      <c r="A55" s="8" t="s">
        <v>58</v>
      </c>
      <c r="B55" s="15">
        <v>4255000</v>
      </c>
      <c r="C55" s="28">
        <v>0</v>
      </c>
      <c r="D55" s="29">
        <f t="shared" si="0"/>
        <v>4255000</v>
      </c>
    </row>
    <row r="56" spans="1:4" ht="15">
      <c r="A56" s="8" t="s">
        <v>59</v>
      </c>
      <c r="B56" s="15">
        <v>20817000</v>
      </c>
      <c r="C56" s="28">
        <v>0</v>
      </c>
      <c r="D56" s="29">
        <f t="shared" si="0"/>
        <v>20817000</v>
      </c>
    </row>
    <row r="57" spans="1:4" ht="15">
      <c r="A57" s="8" t="s">
        <v>60</v>
      </c>
      <c r="B57" s="15">
        <v>330208000</v>
      </c>
      <c r="C57" s="28">
        <v>0</v>
      </c>
      <c r="D57" s="29">
        <f t="shared" si="0"/>
        <v>330208000</v>
      </c>
    </row>
    <row r="58" spans="1:4" ht="15">
      <c r="A58" s="8" t="s">
        <v>61</v>
      </c>
      <c r="B58" s="15">
        <v>818000</v>
      </c>
      <c r="C58" s="28">
        <v>0</v>
      </c>
      <c r="D58" s="29">
        <f t="shared" si="0"/>
        <v>818000</v>
      </c>
    </row>
    <row r="59" spans="1:4" ht="15">
      <c r="A59" s="8" t="s">
        <v>62</v>
      </c>
      <c r="B59" s="15">
        <v>559000</v>
      </c>
      <c r="C59" s="28">
        <v>0</v>
      </c>
      <c r="D59" s="29">
        <f t="shared" si="0"/>
        <v>559000</v>
      </c>
    </row>
    <row r="60" spans="1:4" ht="15">
      <c r="A60" s="8" t="s">
        <v>63</v>
      </c>
      <c r="B60" s="15">
        <v>6720000</v>
      </c>
      <c r="C60" s="28">
        <v>0</v>
      </c>
      <c r="D60" s="29">
        <f t="shared" si="0"/>
        <v>6720000</v>
      </c>
    </row>
    <row r="61" spans="1:4" ht="15">
      <c r="A61" s="8" t="s">
        <v>64</v>
      </c>
      <c r="B61" s="15">
        <v>358915000</v>
      </c>
      <c r="C61" s="28">
        <v>0</v>
      </c>
      <c r="D61" s="29">
        <f t="shared" si="0"/>
        <v>358915000</v>
      </c>
    </row>
    <row r="62" spans="1:4" ht="15">
      <c r="A62" s="8" t="s">
        <v>65</v>
      </c>
      <c r="B62" s="15">
        <v>253991000</v>
      </c>
      <c r="C62" s="28">
        <v>0</v>
      </c>
      <c r="D62" s="29">
        <f t="shared" si="0"/>
        <v>253991000</v>
      </c>
    </row>
    <row r="63" spans="1:4" ht="15">
      <c r="A63" s="8" t="s">
        <v>66</v>
      </c>
      <c r="B63" s="15">
        <v>827000</v>
      </c>
      <c r="C63" s="28">
        <v>0</v>
      </c>
      <c r="D63" s="29">
        <f t="shared" si="0"/>
        <v>827000</v>
      </c>
    </row>
    <row r="64" spans="1:4" ht="15">
      <c r="A64" s="8" t="s">
        <v>67</v>
      </c>
      <c r="B64" s="15">
        <v>576000</v>
      </c>
      <c r="C64" s="28">
        <v>0</v>
      </c>
      <c r="D64" s="29">
        <f t="shared" si="0"/>
        <v>576000</v>
      </c>
    </row>
    <row r="65" spans="1:4" ht="15">
      <c r="A65" s="8" t="s">
        <v>68</v>
      </c>
      <c r="B65" s="15">
        <v>24000</v>
      </c>
      <c r="C65" s="28">
        <v>0</v>
      </c>
      <c r="D65" s="29">
        <f t="shared" si="0"/>
        <v>24000</v>
      </c>
    </row>
    <row r="66" spans="1:4" ht="15">
      <c r="A66" s="8" t="s">
        <v>69</v>
      </c>
      <c r="B66" s="15">
        <v>687000</v>
      </c>
      <c r="C66" s="28">
        <v>0</v>
      </c>
      <c r="D66" s="29">
        <f t="shared" si="0"/>
        <v>687000</v>
      </c>
    </row>
    <row r="67" spans="1:4" ht="15">
      <c r="A67" s="8" t="s">
        <v>70</v>
      </c>
      <c r="B67" s="15">
        <v>2605000</v>
      </c>
      <c r="C67" s="28">
        <v>0</v>
      </c>
      <c r="D67" s="29">
        <f t="shared" si="0"/>
        <v>2605000</v>
      </c>
    </row>
    <row r="68" spans="1:4" ht="15">
      <c r="A68" s="8" t="s">
        <v>71</v>
      </c>
      <c r="B68" s="15">
        <v>1368000</v>
      </c>
      <c r="C68" s="28">
        <v>0</v>
      </c>
      <c r="D68" s="29">
        <f t="shared" si="0"/>
        <v>1368000</v>
      </c>
    </row>
    <row r="69" spans="1:4" ht="15">
      <c r="A69" s="8" t="s">
        <v>72</v>
      </c>
      <c r="B69" s="15">
        <v>1515000</v>
      </c>
      <c r="C69" s="28">
        <v>0</v>
      </c>
      <c r="D69" s="29">
        <f t="shared" si="0"/>
        <v>1515000</v>
      </c>
    </row>
    <row r="70" spans="1:4" ht="15">
      <c r="A70" s="8" t="s">
        <v>73</v>
      </c>
      <c r="B70" s="15">
        <v>55000</v>
      </c>
      <c r="C70" s="28">
        <v>0</v>
      </c>
      <c r="D70" s="29">
        <f t="shared" si="0"/>
        <v>55000</v>
      </c>
    </row>
    <row r="71" spans="1:4" ht="15">
      <c r="A71" s="8" t="s">
        <v>74</v>
      </c>
      <c r="B71" s="15">
        <v>826000</v>
      </c>
      <c r="C71" s="28">
        <v>0</v>
      </c>
      <c r="D71" s="29">
        <f t="shared" si="0"/>
        <v>826000</v>
      </c>
    </row>
    <row r="72" spans="1:4" ht="15">
      <c r="A72" s="8" t="s">
        <v>75</v>
      </c>
      <c r="B72" s="15">
        <v>103000</v>
      </c>
      <c r="C72" s="28">
        <v>0</v>
      </c>
      <c r="D72" s="29">
        <f t="shared" si="0"/>
        <v>103000</v>
      </c>
    </row>
    <row r="73" spans="1:4" ht="15">
      <c r="A73" s="8" t="s">
        <v>76</v>
      </c>
      <c r="B73" s="15">
        <v>302000</v>
      </c>
      <c r="C73" s="28">
        <v>0</v>
      </c>
      <c r="D73" s="29">
        <f aca="true" t="shared" si="1" ref="D73:D136">+B73+C73</f>
        <v>302000</v>
      </c>
    </row>
    <row r="74" spans="1:4" ht="15">
      <c r="A74" s="8" t="s">
        <v>77</v>
      </c>
      <c r="B74" s="15">
        <v>4116000</v>
      </c>
      <c r="C74" s="28">
        <v>0</v>
      </c>
      <c r="D74" s="29">
        <f t="shared" si="1"/>
        <v>4116000</v>
      </c>
    </row>
    <row r="75" spans="1:4" ht="15">
      <c r="A75" s="8" t="s">
        <v>78</v>
      </c>
      <c r="B75" s="15">
        <v>345000</v>
      </c>
      <c r="C75" s="28">
        <v>0</v>
      </c>
      <c r="D75" s="29">
        <f t="shared" si="1"/>
        <v>345000</v>
      </c>
    </row>
    <row r="76" spans="1:4" ht="15">
      <c r="A76" s="8" t="s">
        <v>79</v>
      </c>
      <c r="B76" s="15">
        <v>1014000</v>
      </c>
      <c r="C76" s="28">
        <v>0</v>
      </c>
      <c r="D76" s="29">
        <f t="shared" si="1"/>
        <v>1014000</v>
      </c>
    </row>
    <row r="77" spans="1:4" ht="15">
      <c r="A77" s="8" t="s">
        <v>80</v>
      </c>
      <c r="B77" s="15">
        <v>403969000</v>
      </c>
      <c r="C77" s="28">
        <v>0</v>
      </c>
      <c r="D77" s="29">
        <f t="shared" si="1"/>
        <v>403969000</v>
      </c>
    </row>
    <row r="78" spans="1:4" ht="15">
      <c r="A78" s="8" t="s">
        <v>81</v>
      </c>
      <c r="B78" s="15">
        <v>2048000</v>
      </c>
      <c r="C78" s="28">
        <v>0</v>
      </c>
      <c r="D78" s="29">
        <f t="shared" si="1"/>
        <v>2048000</v>
      </c>
    </row>
    <row r="79" spans="1:4" ht="15">
      <c r="A79" s="8" t="s">
        <v>82</v>
      </c>
      <c r="B79" s="15">
        <v>3000000</v>
      </c>
      <c r="C79" s="28">
        <v>0</v>
      </c>
      <c r="D79" s="29">
        <f t="shared" si="1"/>
        <v>3000000</v>
      </c>
    </row>
    <row r="80" spans="1:4" ht="15">
      <c r="A80" s="8" t="s">
        <v>83</v>
      </c>
      <c r="B80" s="15">
        <v>3000000</v>
      </c>
      <c r="C80" s="28">
        <v>0</v>
      </c>
      <c r="D80" s="29">
        <f t="shared" si="1"/>
        <v>3000000</v>
      </c>
    </row>
    <row r="81" spans="1:4" ht="15">
      <c r="A81" s="8" t="s">
        <v>84</v>
      </c>
      <c r="B81" s="15">
        <v>100524000</v>
      </c>
      <c r="C81" s="28">
        <v>0</v>
      </c>
      <c r="D81" s="29">
        <f t="shared" si="1"/>
        <v>100524000</v>
      </c>
    </row>
    <row r="82" spans="1:4" ht="15">
      <c r="A82" s="8" t="s">
        <v>85</v>
      </c>
      <c r="B82" s="15">
        <v>218809000</v>
      </c>
      <c r="C82" s="28">
        <v>0</v>
      </c>
      <c r="D82" s="29">
        <f t="shared" si="1"/>
        <v>218809000</v>
      </c>
    </row>
    <row r="83" spans="1:4" ht="15">
      <c r="A83" s="8" t="s">
        <v>86</v>
      </c>
      <c r="B83" s="15">
        <v>700000</v>
      </c>
      <c r="C83" s="28">
        <v>0</v>
      </c>
      <c r="D83" s="29">
        <f t="shared" si="1"/>
        <v>700000</v>
      </c>
    </row>
    <row r="84" spans="1:4" ht="15">
      <c r="A84" s="8" t="s">
        <v>87</v>
      </c>
      <c r="B84" s="15">
        <v>2214000</v>
      </c>
      <c r="C84" s="28">
        <v>0</v>
      </c>
      <c r="D84" s="29">
        <f t="shared" si="1"/>
        <v>2214000</v>
      </c>
    </row>
    <row r="85" spans="1:4" ht="15">
      <c r="A85" s="8" t="s">
        <v>88</v>
      </c>
      <c r="B85" s="15">
        <v>400000</v>
      </c>
      <c r="C85" s="28">
        <v>0</v>
      </c>
      <c r="D85" s="29">
        <f t="shared" si="1"/>
        <v>400000</v>
      </c>
    </row>
    <row r="86" spans="1:4" ht="15">
      <c r="A86" s="8" t="s">
        <v>89</v>
      </c>
      <c r="B86" s="15">
        <v>3600000</v>
      </c>
      <c r="C86" s="28">
        <v>0</v>
      </c>
      <c r="D86" s="29">
        <f t="shared" si="1"/>
        <v>3600000</v>
      </c>
    </row>
    <row r="87" spans="1:4" ht="15">
      <c r="A87" s="8" t="s">
        <v>90</v>
      </c>
      <c r="B87" s="15">
        <v>410005000</v>
      </c>
      <c r="C87" s="28">
        <v>0</v>
      </c>
      <c r="D87" s="29">
        <f t="shared" si="1"/>
        <v>410005000</v>
      </c>
    </row>
    <row r="88" spans="1:4" ht="15">
      <c r="A88" s="8" t="s">
        <v>91</v>
      </c>
      <c r="B88" s="15">
        <v>16279200</v>
      </c>
      <c r="C88" s="28">
        <v>0</v>
      </c>
      <c r="D88" s="29">
        <f t="shared" si="1"/>
        <v>16279200</v>
      </c>
    </row>
    <row r="89" spans="1:4" ht="15">
      <c r="A89" s="8" t="s">
        <v>92</v>
      </c>
      <c r="B89" s="15">
        <v>25276000</v>
      </c>
      <c r="C89" s="28">
        <v>0</v>
      </c>
      <c r="D89" s="29">
        <f t="shared" si="1"/>
        <v>25276000</v>
      </c>
    </row>
    <row r="90" spans="1:4" ht="15">
      <c r="A90" s="8" t="s">
        <v>93</v>
      </c>
      <c r="B90" s="15">
        <v>714435528</v>
      </c>
      <c r="C90" s="28">
        <v>0</v>
      </c>
      <c r="D90" s="29">
        <f t="shared" si="1"/>
        <v>714435528</v>
      </c>
    </row>
    <row r="91" spans="1:4" ht="15">
      <c r="A91" s="8" t="s">
        <v>94</v>
      </c>
      <c r="B91" s="15">
        <v>1412614852</v>
      </c>
      <c r="C91" s="28">
        <v>0</v>
      </c>
      <c r="D91" s="29">
        <f t="shared" si="1"/>
        <v>1412614852</v>
      </c>
    </row>
    <row r="92" spans="1:4" ht="15">
      <c r="A92" s="8" t="s">
        <v>95</v>
      </c>
      <c r="B92" s="15">
        <v>11037000</v>
      </c>
      <c r="C92" s="28">
        <v>0</v>
      </c>
      <c r="D92" s="29">
        <f t="shared" si="1"/>
        <v>11037000</v>
      </c>
    </row>
    <row r="93" spans="1:4" ht="15">
      <c r="A93" s="8" t="s">
        <v>96</v>
      </c>
      <c r="B93" s="15">
        <v>266000000</v>
      </c>
      <c r="C93" s="28">
        <v>-66000000</v>
      </c>
      <c r="D93" s="29">
        <f t="shared" si="1"/>
        <v>200000000</v>
      </c>
    </row>
    <row r="94" spans="1:4" ht="15">
      <c r="A94" s="8" t="s">
        <v>97</v>
      </c>
      <c r="B94" s="15">
        <v>26531000</v>
      </c>
      <c r="C94" s="28">
        <v>0</v>
      </c>
      <c r="D94" s="29">
        <f t="shared" si="1"/>
        <v>26531000</v>
      </c>
    </row>
    <row r="95" spans="1:4" ht="15">
      <c r="A95" s="8" t="s">
        <v>98</v>
      </c>
      <c r="B95" s="15">
        <v>10000000</v>
      </c>
      <c r="C95" s="28">
        <v>10000000</v>
      </c>
      <c r="D95" s="29">
        <f t="shared" si="1"/>
        <v>20000000</v>
      </c>
    </row>
    <row r="96" spans="1:4" ht="15">
      <c r="A96" s="8" t="s">
        <v>99</v>
      </c>
      <c r="B96" s="15">
        <v>97953000</v>
      </c>
      <c r="C96" s="28">
        <v>0</v>
      </c>
      <c r="D96" s="29">
        <f t="shared" si="1"/>
        <v>97953000</v>
      </c>
    </row>
    <row r="97" spans="1:4" ht="15">
      <c r="A97" s="8" t="s">
        <v>100</v>
      </c>
      <c r="B97" s="15">
        <v>360000000</v>
      </c>
      <c r="C97" s="28">
        <v>0</v>
      </c>
      <c r="D97" s="29">
        <f t="shared" si="1"/>
        <v>360000000</v>
      </c>
    </row>
    <row r="98" spans="1:4" ht="15">
      <c r="A98" s="8" t="s">
        <v>101</v>
      </c>
      <c r="B98" s="15">
        <v>93800000</v>
      </c>
      <c r="C98" s="28">
        <v>0</v>
      </c>
      <c r="D98" s="29">
        <f t="shared" si="1"/>
        <v>93800000</v>
      </c>
    </row>
    <row r="99" spans="1:4" ht="15">
      <c r="A99" s="8" t="s">
        <v>102</v>
      </c>
      <c r="B99" s="15">
        <v>378550000</v>
      </c>
      <c r="C99" s="28">
        <v>0</v>
      </c>
      <c r="D99" s="29">
        <f t="shared" si="1"/>
        <v>378550000</v>
      </c>
    </row>
    <row r="100" spans="1:4" ht="15">
      <c r="A100" s="8" t="s">
        <v>103</v>
      </c>
      <c r="B100" s="15">
        <v>22500000</v>
      </c>
      <c r="C100" s="28">
        <v>0</v>
      </c>
      <c r="D100" s="29">
        <f t="shared" si="1"/>
        <v>22500000</v>
      </c>
    </row>
    <row r="101" spans="1:4" ht="15">
      <c r="A101" s="8" t="s">
        <v>104</v>
      </c>
      <c r="B101" s="15">
        <v>5760000</v>
      </c>
      <c r="C101" s="28">
        <v>0</v>
      </c>
      <c r="D101" s="29">
        <f t="shared" si="1"/>
        <v>5760000</v>
      </c>
    </row>
    <row r="102" spans="1:4" ht="15">
      <c r="A102" s="8" t="s">
        <v>105</v>
      </c>
      <c r="B102" s="15">
        <v>2971371329</v>
      </c>
      <c r="C102" s="28">
        <v>66000000</v>
      </c>
      <c r="D102" s="29">
        <f t="shared" si="1"/>
        <v>3037371329</v>
      </c>
    </row>
    <row r="103" spans="1:4" ht="15">
      <c r="A103" s="8" t="s">
        <v>106</v>
      </c>
      <c r="B103" s="15">
        <v>2442711091</v>
      </c>
      <c r="C103" s="28">
        <v>126500000</v>
      </c>
      <c r="D103" s="29">
        <f t="shared" si="1"/>
        <v>2569211091</v>
      </c>
    </row>
    <row r="104" spans="1:4" ht="15">
      <c r="A104" s="8" t="s">
        <v>107</v>
      </c>
      <c r="B104" s="15">
        <v>22355000</v>
      </c>
      <c r="C104" s="28"/>
      <c r="D104" s="29">
        <f t="shared" si="1"/>
        <v>22355000</v>
      </c>
    </row>
    <row r="105" spans="1:4" ht="15">
      <c r="A105" s="8" t="s">
        <v>108</v>
      </c>
      <c r="B105" s="15">
        <v>14678000</v>
      </c>
      <c r="C105" s="28">
        <v>0</v>
      </c>
      <c r="D105" s="29">
        <f t="shared" si="1"/>
        <v>14678000</v>
      </c>
    </row>
    <row r="106" spans="1:4" ht="15">
      <c r="A106" s="8" t="s">
        <v>109</v>
      </c>
      <c r="B106" s="15">
        <v>1771000000</v>
      </c>
      <c r="C106" s="28">
        <v>0</v>
      </c>
      <c r="D106" s="29">
        <f t="shared" si="1"/>
        <v>1771000000</v>
      </c>
    </row>
    <row r="107" spans="1:4" ht="15">
      <c r="A107" s="8" t="s">
        <v>110</v>
      </c>
      <c r="B107" s="15">
        <v>9900000</v>
      </c>
      <c r="C107" s="28">
        <v>0</v>
      </c>
      <c r="D107" s="29">
        <f t="shared" si="1"/>
        <v>9900000</v>
      </c>
    </row>
    <row r="108" spans="1:4" ht="15">
      <c r="A108" s="8" t="s">
        <v>111</v>
      </c>
      <c r="B108" s="15">
        <v>120000000</v>
      </c>
      <c r="C108" s="28">
        <v>0</v>
      </c>
      <c r="D108" s="29">
        <f t="shared" si="1"/>
        <v>120000000</v>
      </c>
    </row>
    <row r="109" spans="1:4" ht="15">
      <c r="A109" s="8" t="s">
        <v>112</v>
      </c>
      <c r="B109" s="15">
        <v>2003959000</v>
      </c>
      <c r="C109" s="28">
        <v>0</v>
      </c>
      <c r="D109" s="29">
        <f t="shared" si="1"/>
        <v>2003959000</v>
      </c>
    </row>
    <row r="110" spans="1:4" ht="15">
      <c r="A110" s="8" t="s">
        <v>113</v>
      </c>
      <c r="B110" s="15">
        <v>200000000</v>
      </c>
      <c r="C110" s="28">
        <v>0</v>
      </c>
      <c r="D110" s="29">
        <f t="shared" si="1"/>
        <v>200000000</v>
      </c>
    </row>
    <row r="111" spans="1:4" ht="15">
      <c r="A111" s="8" t="s">
        <v>114</v>
      </c>
      <c r="B111" s="15">
        <v>40654000</v>
      </c>
      <c r="C111" s="28">
        <v>0</v>
      </c>
      <c r="D111" s="29">
        <f t="shared" si="1"/>
        <v>40654000</v>
      </c>
    </row>
    <row r="112" spans="1:4" ht="15">
      <c r="A112" s="8" t="s">
        <v>115</v>
      </c>
      <c r="B112" s="15">
        <v>108000000</v>
      </c>
      <c r="C112" s="28">
        <v>0</v>
      </c>
      <c r="D112" s="29">
        <f t="shared" si="1"/>
        <v>108000000</v>
      </c>
    </row>
    <row r="113" spans="1:4" ht="15">
      <c r="A113" s="8" t="s">
        <v>116</v>
      </c>
      <c r="B113" s="15">
        <v>164691000</v>
      </c>
      <c r="C113" s="28">
        <v>0</v>
      </c>
      <c r="D113" s="29">
        <f t="shared" si="1"/>
        <v>164691000</v>
      </c>
    </row>
    <row r="114" spans="1:4" ht="15">
      <c r="A114" s="8" t="s">
        <v>117</v>
      </c>
      <c r="B114" s="15">
        <v>1238650000</v>
      </c>
      <c r="C114" s="28">
        <v>-136500000</v>
      </c>
      <c r="D114" s="29">
        <f t="shared" si="1"/>
        <v>1102150000</v>
      </c>
    </row>
    <row r="115" spans="1:4" ht="15">
      <c r="A115" s="8" t="s">
        <v>118</v>
      </c>
      <c r="B115" s="15">
        <v>349623000</v>
      </c>
      <c r="C115" s="28">
        <v>0</v>
      </c>
      <c r="D115" s="29">
        <f t="shared" si="1"/>
        <v>349623000</v>
      </c>
    </row>
    <row r="116" spans="1:4" ht="15">
      <c r="A116" s="8" t="s">
        <v>119</v>
      </c>
      <c r="B116" s="15">
        <v>348289000</v>
      </c>
      <c r="C116" s="28">
        <v>0</v>
      </c>
      <c r="D116" s="29">
        <f t="shared" si="1"/>
        <v>348289000</v>
      </c>
    </row>
    <row r="117" spans="1:4" ht="15">
      <c r="A117" s="8" t="s">
        <v>120</v>
      </c>
      <c r="B117" s="15">
        <v>492000000</v>
      </c>
      <c r="C117" s="28">
        <v>0</v>
      </c>
      <c r="D117" s="29">
        <f t="shared" si="1"/>
        <v>492000000</v>
      </c>
    </row>
    <row r="118" spans="1:4" ht="15">
      <c r="A118" s="8" t="s">
        <v>121</v>
      </c>
      <c r="B118" s="15">
        <v>608652000</v>
      </c>
      <c r="C118" s="28">
        <v>0</v>
      </c>
      <c r="D118" s="29">
        <f t="shared" si="1"/>
        <v>608652000</v>
      </c>
    </row>
    <row r="119" spans="1:4" ht="15">
      <c r="A119" s="8" t="s">
        <v>122</v>
      </c>
      <c r="B119" s="15">
        <v>3104756381000</v>
      </c>
      <c r="C119" s="28">
        <v>0</v>
      </c>
      <c r="D119" s="29">
        <f>SUM(D120:D144)</f>
        <v>3104756381000</v>
      </c>
    </row>
    <row r="120" spans="1:5" ht="15">
      <c r="A120" s="8" t="s">
        <v>123</v>
      </c>
      <c r="B120" s="15">
        <v>328387499000</v>
      </c>
      <c r="C120" s="28">
        <v>-200000000</v>
      </c>
      <c r="D120" s="29">
        <f t="shared" si="1"/>
        <v>328187499000</v>
      </c>
      <c r="E120" t="s">
        <v>152</v>
      </c>
    </row>
    <row r="121" spans="1:4" ht="15">
      <c r="A121" s="8" t="s">
        <v>124</v>
      </c>
      <c r="B121" s="15">
        <v>2757193000</v>
      </c>
      <c r="C121" s="28">
        <v>0</v>
      </c>
      <c r="D121" s="29">
        <f t="shared" si="1"/>
        <v>2757193000</v>
      </c>
    </row>
    <row r="122" spans="1:4" ht="15">
      <c r="A122" s="8" t="s">
        <v>125</v>
      </c>
      <c r="B122" s="15">
        <v>16832087000</v>
      </c>
      <c r="C122" s="28">
        <v>0</v>
      </c>
      <c r="D122" s="29">
        <f t="shared" si="1"/>
        <v>16832087000</v>
      </c>
    </row>
    <row r="123" spans="1:4" ht="15">
      <c r="A123" s="8" t="s">
        <v>126</v>
      </c>
      <c r="B123" s="15">
        <v>146678760000</v>
      </c>
      <c r="C123" s="28">
        <v>0</v>
      </c>
      <c r="D123" s="29">
        <f t="shared" si="1"/>
        <v>146678760000</v>
      </c>
    </row>
    <row r="124" spans="1:5" ht="15">
      <c r="A124" s="8" t="s">
        <v>127</v>
      </c>
      <c r="B124" s="15">
        <v>1230000000</v>
      </c>
      <c r="C124" s="28">
        <v>200000000</v>
      </c>
      <c r="D124" s="29">
        <f t="shared" si="1"/>
        <v>1430000000</v>
      </c>
      <c r="E124" t="s">
        <v>152</v>
      </c>
    </row>
    <row r="125" spans="1:4" ht="15">
      <c r="A125" s="8" t="s">
        <v>128</v>
      </c>
      <c r="B125" s="15">
        <v>1588636000</v>
      </c>
      <c r="C125" s="28">
        <v>0</v>
      </c>
      <c r="D125" s="29">
        <f t="shared" si="1"/>
        <v>1588636000</v>
      </c>
    </row>
    <row r="126" spans="1:4" ht="15">
      <c r="A126" s="8" t="s">
        <v>129</v>
      </c>
      <c r="B126" s="15">
        <v>2778286000</v>
      </c>
      <c r="C126" s="28">
        <v>0</v>
      </c>
      <c r="D126" s="29">
        <f t="shared" si="1"/>
        <v>2778286000</v>
      </c>
    </row>
    <row r="127" spans="1:4" ht="15">
      <c r="A127" s="8" t="s">
        <v>130</v>
      </c>
      <c r="B127" s="15">
        <v>1419776000</v>
      </c>
      <c r="C127" s="28">
        <v>0</v>
      </c>
      <c r="D127" s="29">
        <f t="shared" si="1"/>
        <v>1419776000</v>
      </c>
    </row>
    <row r="128" spans="1:4" ht="15">
      <c r="A128" s="8" t="s">
        <v>131</v>
      </c>
      <c r="B128" s="15">
        <v>14273944000</v>
      </c>
      <c r="C128" s="28">
        <v>0</v>
      </c>
      <c r="D128" s="29">
        <f t="shared" si="1"/>
        <v>14273944000</v>
      </c>
    </row>
    <row r="129" spans="1:4" ht="15">
      <c r="A129" s="8" t="s">
        <v>132</v>
      </c>
      <c r="B129" s="15">
        <v>1528961000</v>
      </c>
      <c r="C129" s="28">
        <v>0</v>
      </c>
      <c r="D129" s="29">
        <f t="shared" si="1"/>
        <v>1528961000</v>
      </c>
    </row>
    <row r="130" spans="1:4" ht="15">
      <c r="A130" s="8" t="s">
        <v>133</v>
      </c>
      <c r="B130" s="15">
        <v>18000000</v>
      </c>
      <c r="C130" s="28">
        <v>0</v>
      </c>
      <c r="D130" s="29">
        <f t="shared" si="1"/>
        <v>18000000</v>
      </c>
    </row>
    <row r="131" spans="1:4" ht="15">
      <c r="A131" s="8" t="s">
        <v>134</v>
      </c>
      <c r="B131" s="15">
        <v>7419008000</v>
      </c>
      <c r="C131" s="28">
        <v>0</v>
      </c>
      <c r="D131" s="29">
        <f t="shared" si="1"/>
        <v>7419008000</v>
      </c>
    </row>
    <row r="132" spans="1:4" ht="15">
      <c r="A132" s="8" t="s">
        <v>135</v>
      </c>
      <c r="B132" s="15">
        <v>35727366000</v>
      </c>
      <c r="C132" s="28">
        <v>0</v>
      </c>
      <c r="D132" s="29">
        <f t="shared" si="1"/>
        <v>35727366000</v>
      </c>
    </row>
    <row r="133" spans="1:4" ht="15">
      <c r="A133" s="8" t="s">
        <v>136</v>
      </c>
      <c r="B133" s="15">
        <v>18102727000</v>
      </c>
      <c r="C133" s="28">
        <v>0</v>
      </c>
      <c r="D133" s="29">
        <f t="shared" si="1"/>
        <v>18102727000</v>
      </c>
    </row>
    <row r="134" spans="1:4" ht="15">
      <c r="A134" s="8" t="s">
        <v>137</v>
      </c>
      <c r="B134" s="15">
        <v>1910624000</v>
      </c>
      <c r="C134" s="28">
        <v>0</v>
      </c>
      <c r="D134" s="29">
        <f t="shared" si="1"/>
        <v>1910624000</v>
      </c>
    </row>
    <row r="135" spans="1:4" ht="15">
      <c r="A135" s="8" t="s">
        <v>138</v>
      </c>
      <c r="B135" s="15">
        <v>30000000</v>
      </c>
      <c r="C135" s="28">
        <v>0</v>
      </c>
      <c r="D135" s="29">
        <f t="shared" si="1"/>
        <v>30000000</v>
      </c>
    </row>
    <row r="136" spans="1:4" ht="15">
      <c r="A136" s="8" t="s">
        <v>139</v>
      </c>
      <c r="B136" s="15">
        <v>894626454</v>
      </c>
      <c r="C136" s="25">
        <v>0</v>
      </c>
      <c r="D136" s="29">
        <f t="shared" si="1"/>
        <v>894626454</v>
      </c>
    </row>
    <row r="137" spans="1:4" ht="15">
      <c r="A137" s="8" t="s">
        <v>140</v>
      </c>
      <c r="B137" s="15">
        <v>510743000</v>
      </c>
      <c r="C137" s="25">
        <v>0</v>
      </c>
      <c r="D137" s="29">
        <f aca="true" t="shared" si="2" ref="D137:D144">+B137+C137</f>
        <v>510743000</v>
      </c>
    </row>
    <row r="138" spans="1:5" ht="15">
      <c r="A138" s="8" t="s">
        <v>141</v>
      </c>
      <c r="B138" s="15">
        <v>1142810000</v>
      </c>
      <c r="C138" s="25">
        <v>70000000</v>
      </c>
      <c r="D138" s="29">
        <f t="shared" si="2"/>
        <v>1212810000</v>
      </c>
      <c r="E138" t="s">
        <v>152</v>
      </c>
    </row>
    <row r="139" spans="1:4" ht="15">
      <c r="A139" s="8" t="s">
        <v>142</v>
      </c>
      <c r="B139" s="15">
        <v>5734905000</v>
      </c>
      <c r="C139" s="25">
        <v>0</v>
      </c>
      <c r="D139" s="29">
        <f t="shared" si="2"/>
        <v>5734905000</v>
      </c>
    </row>
    <row r="140" spans="1:4" ht="15">
      <c r="A140" s="8" t="s">
        <v>143</v>
      </c>
      <c r="B140" s="15">
        <v>1648000000</v>
      </c>
      <c r="C140" s="25">
        <v>0</v>
      </c>
      <c r="D140" s="29">
        <f t="shared" si="2"/>
        <v>1648000000</v>
      </c>
    </row>
    <row r="141" spans="1:5" ht="15">
      <c r="A141" s="8" t="s">
        <v>144</v>
      </c>
      <c r="B141" s="15">
        <v>2448547157546</v>
      </c>
      <c r="C141" s="25">
        <v>-70000000</v>
      </c>
      <c r="D141" s="29">
        <f t="shared" si="2"/>
        <v>2448477157546</v>
      </c>
      <c r="E141" t="s">
        <v>152</v>
      </c>
    </row>
    <row r="142" spans="1:4" ht="15">
      <c r="A142" s="8" t="s">
        <v>145</v>
      </c>
      <c r="B142" s="15">
        <v>54939316000</v>
      </c>
      <c r="C142" s="28">
        <v>0</v>
      </c>
      <c r="D142" s="29">
        <f t="shared" si="2"/>
        <v>54939316000</v>
      </c>
    </row>
    <row r="143" spans="1:4" ht="15">
      <c r="A143" s="8" t="s">
        <v>146</v>
      </c>
      <c r="B143" s="15">
        <v>3236948000</v>
      </c>
      <c r="C143" s="28">
        <v>0</v>
      </c>
      <c r="D143" s="29">
        <f t="shared" si="2"/>
        <v>3236948000</v>
      </c>
    </row>
    <row r="144" spans="1:4" ht="15">
      <c r="A144" s="8" t="s">
        <v>147</v>
      </c>
      <c r="B144" s="15">
        <v>7419008000</v>
      </c>
      <c r="C144" s="28">
        <v>0</v>
      </c>
      <c r="D144" s="29">
        <f t="shared" si="2"/>
        <v>7419008000</v>
      </c>
    </row>
    <row r="147" spans="1:4" ht="64.5" customHeight="1">
      <c r="A147" s="181" t="s">
        <v>153</v>
      </c>
      <c r="B147" s="181"/>
      <c r="C147" s="181"/>
      <c r="D147" s="181"/>
    </row>
  </sheetData>
  <sheetProtection/>
  <mergeCells count="4">
    <mergeCell ref="A1:D1"/>
    <mergeCell ref="A2:D2"/>
    <mergeCell ref="A3:D3"/>
    <mergeCell ref="A147:D147"/>
  </mergeCells>
  <printOptions/>
  <pageMargins left="0.7" right="0.7" top="0.75" bottom="0.75" header="0.3" footer="0.3"/>
  <pageSetup horizontalDpi="600" verticalDpi="600" orientation="portrait" r:id="rId1"/>
  <customProperties>
    <customPr name="_pios_id" r:id="rId2"/>
  </customProperties>
  <ignoredErrors>
    <ignoredError sqref="D119" formula="1"/>
  </ignoredErrors>
</worksheet>
</file>

<file path=xl/worksheets/sheet8.xml><?xml version="1.0" encoding="utf-8"?>
<worksheet xmlns="http://schemas.openxmlformats.org/spreadsheetml/2006/main" xmlns:r="http://schemas.openxmlformats.org/officeDocument/2006/relationships">
  <dimension ref="A1:D147"/>
  <sheetViews>
    <sheetView showGridLines="0" zoomScalePageLayoutView="0" workbookViewId="0" topLeftCell="A82">
      <selection activeCell="C93" activeCellId="1" sqref="A93:A114 C93:C114"/>
    </sheetView>
  </sheetViews>
  <sheetFormatPr defaultColWidth="11.421875" defaultRowHeight="15"/>
  <cols>
    <col min="1" max="1" width="71.140625" style="0" bestFit="1" customWidth="1"/>
    <col min="2" max="2" width="20.421875" style="6" bestFit="1" customWidth="1"/>
    <col min="3" max="4" width="20.421875" style="1" bestFit="1" customWidth="1"/>
  </cols>
  <sheetData>
    <row r="1" spans="1:4" s="2" customFormat="1" ht="30" customHeight="1">
      <c r="A1" s="178" t="s">
        <v>7</v>
      </c>
      <c r="B1" s="178"/>
      <c r="C1" s="178"/>
      <c r="D1" s="178"/>
    </row>
    <row r="2" spans="1:4" s="2" customFormat="1" ht="26.25">
      <c r="A2" s="179" t="s">
        <v>6</v>
      </c>
      <c r="B2" s="179"/>
      <c r="C2" s="179"/>
      <c r="D2" s="179"/>
    </row>
    <row r="3" spans="1:4" s="2" customFormat="1" ht="26.25">
      <c r="A3" s="180" t="s">
        <v>150</v>
      </c>
      <c r="B3" s="180"/>
      <c r="C3" s="180"/>
      <c r="D3" s="180"/>
    </row>
    <row r="4" spans="1:4" ht="30" customHeight="1">
      <c r="A4" s="3" t="s">
        <v>0</v>
      </c>
      <c r="B4" s="17" t="s">
        <v>1</v>
      </c>
      <c r="C4" s="4" t="s">
        <v>2</v>
      </c>
      <c r="D4" s="4" t="s">
        <v>3</v>
      </c>
    </row>
    <row r="5" spans="1:4" ht="15">
      <c r="A5" s="9" t="s">
        <v>4</v>
      </c>
      <c r="B5" s="10">
        <v>3127773051000</v>
      </c>
      <c r="C5" s="26" t="s">
        <v>9</v>
      </c>
      <c r="D5" s="27">
        <v>3127773051000</v>
      </c>
    </row>
    <row r="6" spans="1:4" ht="15">
      <c r="A6" s="9" t="s">
        <v>5</v>
      </c>
      <c r="B6" s="10">
        <v>3127773051000</v>
      </c>
      <c r="C6" s="26" t="s">
        <v>9</v>
      </c>
      <c r="D6" s="27">
        <f>+D7+D119</f>
        <v>3127773051000</v>
      </c>
    </row>
    <row r="7" spans="1:4" ht="15">
      <c r="A7" s="12" t="s">
        <v>10</v>
      </c>
      <c r="B7" s="13">
        <v>23016670000</v>
      </c>
      <c r="C7" s="28">
        <v>0</v>
      </c>
      <c r="D7" s="29">
        <f>SUM(D8:D118)</f>
        <v>23016670000</v>
      </c>
    </row>
    <row r="8" spans="1:4" ht="15">
      <c r="A8" s="8" t="s">
        <v>11</v>
      </c>
      <c r="B8" s="15">
        <v>2617517000</v>
      </c>
      <c r="C8" s="28">
        <v>0</v>
      </c>
      <c r="D8" s="29">
        <f>+B8+C8</f>
        <v>2617517000</v>
      </c>
    </row>
    <row r="9" spans="1:4" ht="15">
      <c r="A9" s="8" t="s">
        <v>12</v>
      </c>
      <c r="B9" s="15">
        <v>1485000000</v>
      </c>
      <c r="C9" s="28">
        <v>0</v>
      </c>
      <c r="D9" s="29">
        <f aca="true" t="shared" si="0" ref="D9:D72">+B9+C9</f>
        <v>1485000000</v>
      </c>
    </row>
    <row r="10" spans="1:4" ht="15">
      <c r="A10" s="8" t="s">
        <v>13</v>
      </c>
      <c r="B10" s="15">
        <v>1266000</v>
      </c>
      <c r="C10" s="28">
        <v>0</v>
      </c>
      <c r="D10" s="29">
        <f t="shared" si="0"/>
        <v>1266000</v>
      </c>
    </row>
    <row r="11" spans="1:4" ht="15">
      <c r="A11" s="8" t="s">
        <v>14</v>
      </c>
      <c r="B11" s="15">
        <v>1055000</v>
      </c>
      <c r="C11" s="28">
        <v>0</v>
      </c>
      <c r="D11" s="29">
        <f t="shared" si="0"/>
        <v>1055000</v>
      </c>
    </row>
    <row r="12" spans="1:4" ht="15">
      <c r="A12" s="8" t="s">
        <v>15</v>
      </c>
      <c r="B12" s="15">
        <v>39219000</v>
      </c>
      <c r="C12" s="28">
        <v>0</v>
      </c>
      <c r="D12" s="29">
        <f t="shared" si="0"/>
        <v>39219000</v>
      </c>
    </row>
    <row r="13" spans="1:4" ht="15">
      <c r="A13" s="8" t="s">
        <v>16</v>
      </c>
      <c r="B13" s="15">
        <v>1000000</v>
      </c>
      <c r="C13" s="28">
        <v>0</v>
      </c>
      <c r="D13" s="29">
        <f t="shared" si="0"/>
        <v>1000000</v>
      </c>
    </row>
    <row r="14" spans="1:4" ht="15">
      <c r="A14" s="8" t="s">
        <v>17</v>
      </c>
      <c r="B14" s="15">
        <v>2764000</v>
      </c>
      <c r="C14" s="28">
        <v>0</v>
      </c>
      <c r="D14" s="29">
        <f t="shared" si="0"/>
        <v>2764000</v>
      </c>
    </row>
    <row r="15" spans="1:4" ht="15">
      <c r="A15" s="8" t="s">
        <v>18</v>
      </c>
      <c r="B15" s="15">
        <v>44026000</v>
      </c>
      <c r="C15" s="28">
        <v>0</v>
      </c>
      <c r="D15" s="29">
        <f t="shared" si="0"/>
        <v>44026000</v>
      </c>
    </row>
    <row r="16" spans="1:4" ht="15">
      <c r="A16" s="8" t="s">
        <v>19</v>
      </c>
      <c r="B16" s="15">
        <v>502000</v>
      </c>
      <c r="C16" s="28">
        <v>0</v>
      </c>
      <c r="D16" s="29">
        <f t="shared" si="0"/>
        <v>502000</v>
      </c>
    </row>
    <row r="17" spans="1:4" ht="15">
      <c r="A17" s="8" t="s">
        <v>20</v>
      </c>
      <c r="B17" s="15">
        <v>114000</v>
      </c>
      <c r="C17" s="28">
        <v>0</v>
      </c>
      <c r="D17" s="29">
        <f t="shared" si="0"/>
        <v>114000</v>
      </c>
    </row>
    <row r="18" spans="1:4" ht="15">
      <c r="A18" s="8" t="s">
        <v>21</v>
      </c>
      <c r="B18" s="15">
        <v>479000</v>
      </c>
      <c r="C18" s="28">
        <v>0</v>
      </c>
      <c r="D18" s="29">
        <f t="shared" si="0"/>
        <v>479000</v>
      </c>
    </row>
    <row r="19" spans="1:4" ht="15">
      <c r="A19" s="8" t="s">
        <v>22</v>
      </c>
      <c r="B19" s="15">
        <v>81000</v>
      </c>
      <c r="C19" s="28">
        <v>0</v>
      </c>
      <c r="D19" s="29">
        <f t="shared" si="0"/>
        <v>81000</v>
      </c>
    </row>
    <row r="20" spans="1:4" ht="15">
      <c r="A20" s="8" t="s">
        <v>23</v>
      </c>
      <c r="B20" s="15">
        <v>785000</v>
      </c>
      <c r="C20" s="28">
        <v>0</v>
      </c>
      <c r="D20" s="29">
        <f t="shared" si="0"/>
        <v>785000</v>
      </c>
    </row>
    <row r="21" spans="1:4" ht="15">
      <c r="A21" s="8" t="s">
        <v>24</v>
      </c>
      <c r="B21" s="15">
        <v>396000</v>
      </c>
      <c r="C21" s="28">
        <v>0</v>
      </c>
      <c r="D21" s="29">
        <f t="shared" si="0"/>
        <v>396000</v>
      </c>
    </row>
    <row r="22" spans="1:4" ht="15">
      <c r="A22" s="8" t="s">
        <v>25</v>
      </c>
      <c r="B22" s="15">
        <v>1627000</v>
      </c>
      <c r="C22" s="28">
        <v>0</v>
      </c>
      <c r="D22" s="29">
        <f t="shared" si="0"/>
        <v>1627000</v>
      </c>
    </row>
    <row r="23" spans="1:4" ht="15">
      <c r="A23" s="8" t="s">
        <v>26</v>
      </c>
      <c r="B23" s="15">
        <v>864000</v>
      </c>
      <c r="C23" s="28">
        <v>0</v>
      </c>
      <c r="D23" s="29">
        <f t="shared" si="0"/>
        <v>864000</v>
      </c>
    </row>
    <row r="24" spans="1:4" ht="15">
      <c r="A24" s="8" t="s">
        <v>27</v>
      </c>
      <c r="B24" s="15">
        <v>630000</v>
      </c>
      <c r="C24" s="28">
        <v>0</v>
      </c>
      <c r="D24" s="29">
        <f t="shared" si="0"/>
        <v>630000</v>
      </c>
    </row>
    <row r="25" spans="1:4" ht="15">
      <c r="A25" s="8" t="s">
        <v>28</v>
      </c>
      <c r="B25" s="15">
        <v>247000</v>
      </c>
      <c r="C25" s="28">
        <v>0</v>
      </c>
      <c r="D25" s="29">
        <f t="shared" si="0"/>
        <v>247000</v>
      </c>
    </row>
    <row r="26" spans="1:4" ht="15">
      <c r="A26" s="8" t="s">
        <v>29</v>
      </c>
      <c r="B26" s="15">
        <v>8184000</v>
      </c>
      <c r="C26" s="28">
        <v>0</v>
      </c>
      <c r="D26" s="29">
        <f t="shared" si="0"/>
        <v>8184000</v>
      </c>
    </row>
    <row r="27" spans="1:4" ht="15">
      <c r="A27" s="8" t="s">
        <v>30</v>
      </c>
      <c r="B27" s="15">
        <v>4224000</v>
      </c>
      <c r="C27" s="28">
        <v>0</v>
      </c>
      <c r="D27" s="29">
        <f t="shared" si="0"/>
        <v>4224000</v>
      </c>
    </row>
    <row r="28" spans="1:4" ht="15">
      <c r="A28" s="8" t="s">
        <v>31</v>
      </c>
      <c r="B28" s="15">
        <v>10230000</v>
      </c>
      <c r="C28" s="28">
        <v>0</v>
      </c>
      <c r="D28" s="29">
        <f t="shared" si="0"/>
        <v>10230000</v>
      </c>
    </row>
    <row r="29" spans="1:4" ht="15">
      <c r="A29" s="8" t="s">
        <v>32</v>
      </c>
      <c r="B29" s="15">
        <v>24180000</v>
      </c>
      <c r="C29" s="28">
        <v>0</v>
      </c>
      <c r="D29" s="29">
        <f t="shared" si="0"/>
        <v>24180000</v>
      </c>
    </row>
    <row r="30" spans="1:4" ht="15">
      <c r="A30" s="8" t="s">
        <v>33</v>
      </c>
      <c r="B30" s="15">
        <v>8640000</v>
      </c>
      <c r="C30" s="28">
        <v>0</v>
      </c>
      <c r="D30" s="29">
        <f t="shared" si="0"/>
        <v>8640000</v>
      </c>
    </row>
    <row r="31" spans="1:4" ht="15">
      <c r="A31" s="8" t="s">
        <v>34</v>
      </c>
      <c r="B31" s="15">
        <v>4058000</v>
      </c>
      <c r="C31" s="28">
        <v>0</v>
      </c>
      <c r="D31" s="29">
        <f t="shared" si="0"/>
        <v>4058000</v>
      </c>
    </row>
    <row r="32" spans="1:4" ht="15">
      <c r="A32" s="8" t="s">
        <v>35</v>
      </c>
      <c r="B32" s="15">
        <v>13764000</v>
      </c>
      <c r="C32" s="28">
        <v>0</v>
      </c>
      <c r="D32" s="29">
        <f t="shared" si="0"/>
        <v>13764000</v>
      </c>
    </row>
    <row r="33" spans="1:4" ht="15">
      <c r="A33" s="8" t="s">
        <v>36</v>
      </c>
      <c r="B33" s="15">
        <v>8960000</v>
      </c>
      <c r="C33" s="28">
        <v>0</v>
      </c>
      <c r="D33" s="29">
        <f t="shared" si="0"/>
        <v>8960000</v>
      </c>
    </row>
    <row r="34" spans="1:4" ht="15">
      <c r="A34" s="8" t="s">
        <v>37</v>
      </c>
      <c r="B34" s="15">
        <v>2335000</v>
      </c>
      <c r="C34" s="28">
        <v>0</v>
      </c>
      <c r="D34" s="29">
        <f t="shared" si="0"/>
        <v>2335000</v>
      </c>
    </row>
    <row r="35" spans="1:4" ht="15">
      <c r="A35" s="8" t="s">
        <v>38</v>
      </c>
      <c r="B35" s="15">
        <v>48397000</v>
      </c>
      <c r="C35" s="28">
        <v>0</v>
      </c>
      <c r="D35" s="29">
        <f t="shared" si="0"/>
        <v>48397000</v>
      </c>
    </row>
    <row r="36" spans="1:4" ht="15">
      <c r="A36" s="8" t="s">
        <v>39</v>
      </c>
      <c r="B36" s="15">
        <v>1141000</v>
      </c>
      <c r="C36" s="28">
        <v>0</v>
      </c>
      <c r="D36" s="29">
        <f t="shared" si="0"/>
        <v>1141000</v>
      </c>
    </row>
    <row r="37" spans="1:4" ht="15">
      <c r="A37" s="8" t="s">
        <v>40</v>
      </c>
      <c r="B37" s="15">
        <v>13650000</v>
      </c>
      <c r="C37" s="28">
        <v>0</v>
      </c>
      <c r="D37" s="29">
        <f t="shared" si="0"/>
        <v>13650000</v>
      </c>
    </row>
    <row r="38" spans="1:4" ht="15">
      <c r="A38" s="8" t="s">
        <v>41</v>
      </c>
      <c r="B38" s="15">
        <v>319000</v>
      </c>
      <c r="C38" s="28">
        <v>0</v>
      </c>
      <c r="D38" s="29">
        <f t="shared" si="0"/>
        <v>319000</v>
      </c>
    </row>
    <row r="39" spans="1:4" ht="15">
      <c r="A39" s="8" t="s">
        <v>42</v>
      </c>
      <c r="B39" s="15">
        <v>55467000</v>
      </c>
      <c r="C39" s="28">
        <v>0</v>
      </c>
      <c r="D39" s="29">
        <f t="shared" si="0"/>
        <v>55467000</v>
      </c>
    </row>
    <row r="40" spans="1:4" ht="15">
      <c r="A40" s="8" t="s">
        <v>43</v>
      </c>
      <c r="B40" s="15">
        <v>199000</v>
      </c>
      <c r="C40" s="28">
        <v>0</v>
      </c>
      <c r="D40" s="29">
        <f t="shared" si="0"/>
        <v>199000</v>
      </c>
    </row>
    <row r="41" spans="1:4" ht="15">
      <c r="A41" s="8" t="s">
        <v>44</v>
      </c>
      <c r="B41" s="15">
        <v>4507000</v>
      </c>
      <c r="C41" s="28">
        <v>0</v>
      </c>
      <c r="D41" s="29">
        <f t="shared" si="0"/>
        <v>4507000</v>
      </c>
    </row>
    <row r="42" spans="1:4" ht="15">
      <c r="A42" s="8" t="s">
        <v>45</v>
      </c>
      <c r="B42" s="15">
        <v>9260000</v>
      </c>
      <c r="C42" s="28">
        <v>0</v>
      </c>
      <c r="D42" s="29">
        <f t="shared" si="0"/>
        <v>9260000</v>
      </c>
    </row>
    <row r="43" spans="1:4" ht="15">
      <c r="A43" s="8" t="s">
        <v>46</v>
      </c>
      <c r="B43" s="15">
        <v>2505000</v>
      </c>
      <c r="C43" s="28">
        <v>0</v>
      </c>
      <c r="D43" s="29">
        <f t="shared" si="0"/>
        <v>2505000</v>
      </c>
    </row>
    <row r="44" spans="1:4" ht="15">
      <c r="A44" s="8" t="s">
        <v>47</v>
      </c>
      <c r="B44" s="15">
        <v>5043000</v>
      </c>
      <c r="C44" s="28">
        <v>0</v>
      </c>
      <c r="D44" s="29">
        <f t="shared" si="0"/>
        <v>5043000</v>
      </c>
    </row>
    <row r="45" spans="1:4" ht="15">
      <c r="A45" s="8" t="s">
        <v>48</v>
      </c>
      <c r="B45" s="15">
        <v>2875000</v>
      </c>
      <c r="C45" s="28">
        <v>0</v>
      </c>
      <c r="D45" s="29">
        <f t="shared" si="0"/>
        <v>2875000</v>
      </c>
    </row>
    <row r="46" spans="1:4" ht="15">
      <c r="A46" s="8" t="s">
        <v>49</v>
      </c>
      <c r="B46" s="15">
        <v>258000</v>
      </c>
      <c r="C46" s="28">
        <v>0</v>
      </c>
      <c r="D46" s="29">
        <f t="shared" si="0"/>
        <v>258000</v>
      </c>
    </row>
    <row r="47" spans="1:4" ht="15">
      <c r="A47" s="8" t="s">
        <v>50</v>
      </c>
      <c r="B47" s="15">
        <v>82433000</v>
      </c>
      <c r="C47" s="28">
        <v>0</v>
      </c>
      <c r="D47" s="29">
        <f t="shared" si="0"/>
        <v>82433000</v>
      </c>
    </row>
    <row r="48" spans="1:4" ht="15">
      <c r="A48" s="8" t="s">
        <v>51</v>
      </c>
      <c r="B48" s="15">
        <v>15630000</v>
      </c>
      <c r="C48" s="28">
        <v>0</v>
      </c>
      <c r="D48" s="29">
        <f t="shared" si="0"/>
        <v>15630000</v>
      </c>
    </row>
    <row r="49" spans="1:4" ht="15">
      <c r="A49" s="8" t="s">
        <v>52</v>
      </c>
      <c r="B49" s="15">
        <v>38000</v>
      </c>
      <c r="C49" s="28">
        <v>0</v>
      </c>
      <c r="D49" s="29">
        <f t="shared" si="0"/>
        <v>38000</v>
      </c>
    </row>
    <row r="50" spans="1:4" ht="15">
      <c r="A50" s="8" t="s">
        <v>53</v>
      </c>
      <c r="B50" s="15">
        <v>3176000</v>
      </c>
      <c r="C50" s="28">
        <v>0</v>
      </c>
      <c r="D50" s="29">
        <f t="shared" si="0"/>
        <v>3176000</v>
      </c>
    </row>
    <row r="51" spans="1:4" ht="15">
      <c r="A51" s="8" t="s">
        <v>54</v>
      </c>
      <c r="B51" s="15">
        <v>246000</v>
      </c>
      <c r="C51" s="28">
        <v>0</v>
      </c>
      <c r="D51" s="29">
        <f t="shared" si="0"/>
        <v>246000</v>
      </c>
    </row>
    <row r="52" spans="1:4" ht="15">
      <c r="A52" s="8" t="s">
        <v>55</v>
      </c>
      <c r="B52" s="15">
        <v>109000</v>
      </c>
      <c r="C52" s="28">
        <v>0</v>
      </c>
      <c r="D52" s="29">
        <f t="shared" si="0"/>
        <v>109000</v>
      </c>
    </row>
    <row r="53" spans="1:4" ht="15">
      <c r="A53" s="8" t="s">
        <v>56</v>
      </c>
      <c r="B53" s="15">
        <v>1019000</v>
      </c>
      <c r="C53" s="28">
        <v>0</v>
      </c>
      <c r="D53" s="29">
        <f t="shared" si="0"/>
        <v>1019000</v>
      </c>
    </row>
    <row r="54" spans="1:4" ht="15">
      <c r="A54" s="8" t="s">
        <v>57</v>
      </c>
      <c r="B54" s="15">
        <v>2066000</v>
      </c>
      <c r="C54" s="28">
        <v>0</v>
      </c>
      <c r="D54" s="29">
        <f t="shared" si="0"/>
        <v>2066000</v>
      </c>
    </row>
    <row r="55" spans="1:4" ht="15">
      <c r="A55" s="8" t="s">
        <v>58</v>
      </c>
      <c r="B55" s="15">
        <v>4255000</v>
      </c>
      <c r="C55" s="28">
        <v>0</v>
      </c>
      <c r="D55" s="29">
        <f t="shared" si="0"/>
        <v>4255000</v>
      </c>
    </row>
    <row r="56" spans="1:4" ht="15">
      <c r="A56" s="8" t="s">
        <v>59</v>
      </c>
      <c r="B56" s="15">
        <v>20817000</v>
      </c>
      <c r="C56" s="28">
        <v>0</v>
      </c>
      <c r="D56" s="29">
        <f t="shared" si="0"/>
        <v>20817000</v>
      </c>
    </row>
    <row r="57" spans="1:4" ht="15">
      <c r="A57" s="8" t="s">
        <v>60</v>
      </c>
      <c r="B57" s="15">
        <v>330208000</v>
      </c>
      <c r="C57" s="28">
        <v>0</v>
      </c>
      <c r="D57" s="29">
        <f t="shared" si="0"/>
        <v>330208000</v>
      </c>
    </row>
    <row r="58" spans="1:4" ht="15">
      <c r="A58" s="8" t="s">
        <v>61</v>
      </c>
      <c r="B58" s="15">
        <v>818000</v>
      </c>
      <c r="C58" s="28">
        <v>0</v>
      </c>
      <c r="D58" s="29">
        <f t="shared" si="0"/>
        <v>818000</v>
      </c>
    </row>
    <row r="59" spans="1:4" ht="15">
      <c r="A59" s="8" t="s">
        <v>62</v>
      </c>
      <c r="B59" s="15">
        <v>559000</v>
      </c>
      <c r="C59" s="28">
        <v>0</v>
      </c>
      <c r="D59" s="29">
        <f t="shared" si="0"/>
        <v>559000</v>
      </c>
    </row>
    <row r="60" spans="1:4" ht="15">
      <c r="A60" s="8" t="s">
        <v>63</v>
      </c>
      <c r="B60" s="15">
        <v>6720000</v>
      </c>
      <c r="C60" s="28">
        <v>0</v>
      </c>
      <c r="D60" s="29">
        <f t="shared" si="0"/>
        <v>6720000</v>
      </c>
    </row>
    <row r="61" spans="1:4" ht="15">
      <c r="A61" s="8" t="s">
        <v>64</v>
      </c>
      <c r="B61" s="15">
        <v>358915000</v>
      </c>
      <c r="C61" s="28">
        <v>0</v>
      </c>
      <c r="D61" s="29">
        <f t="shared" si="0"/>
        <v>358915000</v>
      </c>
    </row>
    <row r="62" spans="1:4" ht="15">
      <c r="A62" s="8" t="s">
        <v>65</v>
      </c>
      <c r="B62" s="15">
        <v>253991000</v>
      </c>
      <c r="C62" s="28">
        <v>0</v>
      </c>
      <c r="D62" s="29">
        <f t="shared" si="0"/>
        <v>253991000</v>
      </c>
    </row>
    <row r="63" spans="1:4" ht="15">
      <c r="A63" s="8" t="s">
        <v>66</v>
      </c>
      <c r="B63" s="15">
        <v>827000</v>
      </c>
      <c r="C63" s="28">
        <v>0</v>
      </c>
      <c r="D63" s="29">
        <f t="shared" si="0"/>
        <v>827000</v>
      </c>
    </row>
    <row r="64" spans="1:4" ht="15">
      <c r="A64" s="8" t="s">
        <v>67</v>
      </c>
      <c r="B64" s="15">
        <v>576000</v>
      </c>
      <c r="C64" s="28">
        <v>0</v>
      </c>
      <c r="D64" s="29">
        <f t="shared" si="0"/>
        <v>576000</v>
      </c>
    </row>
    <row r="65" spans="1:4" ht="15">
      <c r="A65" s="8" t="s">
        <v>68</v>
      </c>
      <c r="B65" s="15">
        <v>24000</v>
      </c>
      <c r="C65" s="28">
        <v>0</v>
      </c>
      <c r="D65" s="29">
        <f t="shared" si="0"/>
        <v>24000</v>
      </c>
    </row>
    <row r="66" spans="1:4" ht="15">
      <c r="A66" s="8" t="s">
        <v>69</v>
      </c>
      <c r="B66" s="15">
        <v>687000</v>
      </c>
      <c r="C66" s="28">
        <v>0</v>
      </c>
      <c r="D66" s="29">
        <f t="shared" si="0"/>
        <v>687000</v>
      </c>
    </row>
    <row r="67" spans="1:4" ht="15">
      <c r="A67" s="8" t="s">
        <v>70</v>
      </c>
      <c r="B67" s="15">
        <v>2605000</v>
      </c>
      <c r="C67" s="28">
        <v>0</v>
      </c>
      <c r="D67" s="29">
        <f t="shared" si="0"/>
        <v>2605000</v>
      </c>
    </row>
    <row r="68" spans="1:4" ht="15">
      <c r="A68" s="8" t="s">
        <v>71</v>
      </c>
      <c r="B68" s="15">
        <v>1368000</v>
      </c>
      <c r="C68" s="28">
        <v>0</v>
      </c>
      <c r="D68" s="29">
        <f t="shared" si="0"/>
        <v>1368000</v>
      </c>
    </row>
    <row r="69" spans="1:4" ht="15">
      <c r="A69" s="8" t="s">
        <v>72</v>
      </c>
      <c r="B69" s="15">
        <v>1515000</v>
      </c>
      <c r="C69" s="28">
        <v>0</v>
      </c>
      <c r="D69" s="29">
        <f t="shared" si="0"/>
        <v>1515000</v>
      </c>
    </row>
    <row r="70" spans="1:4" ht="15">
      <c r="A70" s="8" t="s">
        <v>73</v>
      </c>
      <c r="B70" s="15">
        <v>55000</v>
      </c>
      <c r="C70" s="28">
        <v>0</v>
      </c>
      <c r="D70" s="29">
        <f t="shared" si="0"/>
        <v>55000</v>
      </c>
    </row>
    <row r="71" spans="1:4" ht="15">
      <c r="A71" s="8" t="s">
        <v>74</v>
      </c>
      <c r="B71" s="15">
        <v>826000</v>
      </c>
      <c r="C71" s="28">
        <v>0</v>
      </c>
      <c r="D71" s="29">
        <f t="shared" si="0"/>
        <v>826000</v>
      </c>
    </row>
    <row r="72" spans="1:4" ht="15">
      <c r="A72" s="8" t="s">
        <v>75</v>
      </c>
      <c r="B72" s="15">
        <v>103000</v>
      </c>
      <c r="C72" s="28">
        <v>0</v>
      </c>
      <c r="D72" s="29">
        <f t="shared" si="0"/>
        <v>103000</v>
      </c>
    </row>
    <row r="73" spans="1:4" ht="15">
      <c r="A73" s="8" t="s">
        <v>76</v>
      </c>
      <c r="B73" s="15">
        <v>302000</v>
      </c>
      <c r="C73" s="28">
        <v>0</v>
      </c>
      <c r="D73" s="29">
        <f aca="true" t="shared" si="1" ref="D73:D136">+B73+C73</f>
        <v>302000</v>
      </c>
    </row>
    <row r="74" spans="1:4" ht="15">
      <c r="A74" s="8" t="s">
        <v>77</v>
      </c>
      <c r="B74" s="15">
        <v>4116000</v>
      </c>
      <c r="C74" s="28">
        <v>0</v>
      </c>
      <c r="D74" s="29">
        <f t="shared" si="1"/>
        <v>4116000</v>
      </c>
    </row>
    <row r="75" spans="1:4" ht="15">
      <c r="A75" s="8" t="s">
        <v>78</v>
      </c>
      <c r="B75" s="15">
        <v>345000</v>
      </c>
      <c r="C75" s="28">
        <v>0</v>
      </c>
      <c r="D75" s="29">
        <f t="shared" si="1"/>
        <v>345000</v>
      </c>
    </row>
    <row r="76" spans="1:4" ht="15">
      <c r="A76" s="8" t="s">
        <v>79</v>
      </c>
      <c r="B76" s="15">
        <v>1014000</v>
      </c>
      <c r="C76" s="28">
        <v>0</v>
      </c>
      <c r="D76" s="29">
        <f t="shared" si="1"/>
        <v>1014000</v>
      </c>
    </row>
    <row r="77" spans="1:4" ht="15">
      <c r="A77" s="8" t="s">
        <v>80</v>
      </c>
      <c r="B77" s="15">
        <v>403969000</v>
      </c>
      <c r="C77" s="28">
        <v>0</v>
      </c>
      <c r="D77" s="29">
        <f t="shared" si="1"/>
        <v>403969000</v>
      </c>
    </row>
    <row r="78" spans="1:4" ht="15">
      <c r="A78" s="8" t="s">
        <v>81</v>
      </c>
      <c r="B78" s="15">
        <v>2048000</v>
      </c>
      <c r="C78" s="28">
        <v>0</v>
      </c>
      <c r="D78" s="29">
        <f t="shared" si="1"/>
        <v>2048000</v>
      </c>
    </row>
    <row r="79" spans="1:4" ht="15">
      <c r="A79" s="8" t="s">
        <v>82</v>
      </c>
      <c r="B79" s="15">
        <v>3000000</v>
      </c>
      <c r="C79" s="28">
        <v>0</v>
      </c>
      <c r="D79" s="29">
        <f t="shared" si="1"/>
        <v>3000000</v>
      </c>
    </row>
    <row r="80" spans="1:4" ht="15">
      <c r="A80" s="8" t="s">
        <v>83</v>
      </c>
      <c r="B80" s="15">
        <v>3000000</v>
      </c>
      <c r="C80" s="28">
        <v>0</v>
      </c>
      <c r="D80" s="29">
        <f t="shared" si="1"/>
        <v>3000000</v>
      </c>
    </row>
    <row r="81" spans="1:4" ht="15">
      <c r="A81" s="8" t="s">
        <v>84</v>
      </c>
      <c r="B81" s="15">
        <v>100524000</v>
      </c>
      <c r="C81" s="28">
        <v>0</v>
      </c>
      <c r="D81" s="29">
        <f t="shared" si="1"/>
        <v>100524000</v>
      </c>
    </row>
    <row r="82" spans="1:4" ht="15">
      <c r="A82" s="8" t="s">
        <v>85</v>
      </c>
      <c r="B82" s="15">
        <v>218809000</v>
      </c>
      <c r="C82" s="28">
        <v>0</v>
      </c>
      <c r="D82" s="29">
        <f t="shared" si="1"/>
        <v>218809000</v>
      </c>
    </row>
    <row r="83" spans="1:4" ht="15">
      <c r="A83" s="8" t="s">
        <v>86</v>
      </c>
      <c r="B83" s="15">
        <v>700000</v>
      </c>
      <c r="C83" s="28">
        <v>0</v>
      </c>
      <c r="D83" s="29">
        <f t="shared" si="1"/>
        <v>700000</v>
      </c>
    </row>
    <row r="84" spans="1:4" ht="15">
      <c r="A84" s="8" t="s">
        <v>87</v>
      </c>
      <c r="B84" s="15">
        <v>2214000</v>
      </c>
      <c r="C84" s="28">
        <v>0</v>
      </c>
      <c r="D84" s="29">
        <f t="shared" si="1"/>
        <v>2214000</v>
      </c>
    </row>
    <row r="85" spans="1:4" ht="15">
      <c r="A85" s="8" t="s">
        <v>88</v>
      </c>
      <c r="B85" s="15">
        <v>400000</v>
      </c>
      <c r="C85" s="28">
        <v>0</v>
      </c>
      <c r="D85" s="29">
        <f t="shared" si="1"/>
        <v>400000</v>
      </c>
    </row>
    <row r="86" spans="1:4" ht="15">
      <c r="A86" s="8" t="s">
        <v>89</v>
      </c>
      <c r="B86" s="15">
        <v>3600000</v>
      </c>
      <c r="C86" s="28">
        <v>0</v>
      </c>
      <c r="D86" s="29">
        <f t="shared" si="1"/>
        <v>3600000</v>
      </c>
    </row>
    <row r="87" spans="1:4" ht="15">
      <c r="A87" s="8" t="s">
        <v>90</v>
      </c>
      <c r="B87" s="15">
        <v>410005000</v>
      </c>
      <c r="C87" s="28">
        <v>0</v>
      </c>
      <c r="D87" s="29">
        <f t="shared" si="1"/>
        <v>410005000</v>
      </c>
    </row>
    <row r="88" spans="1:4" ht="15">
      <c r="A88" s="8" t="s">
        <v>91</v>
      </c>
      <c r="B88" s="15">
        <v>16279200</v>
      </c>
      <c r="C88" s="28">
        <v>0</v>
      </c>
      <c r="D88" s="29">
        <f t="shared" si="1"/>
        <v>16279200</v>
      </c>
    </row>
    <row r="89" spans="1:4" ht="15">
      <c r="A89" s="8" t="s">
        <v>92</v>
      </c>
      <c r="B89" s="15">
        <v>25276000</v>
      </c>
      <c r="C89" s="28">
        <v>0</v>
      </c>
      <c r="D89" s="29">
        <f t="shared" si="1"/>
        <v>25276000</v>
      </c>
    </row>
    <row r="90" spans="1:4" ht="15">
      <c r="A90" s="8" t="s">
        <v>93</v>
      </c>
      <c r="B90" s="15">
        <v>714435528</v>
      </c>
      <c r="C90" s="28">
        <v>0</v>
      </c>
      <c r="D90" s="29">
        <f t="shared" si="1"/>
        <v>714435528</v>
      </c>
    </row>
    <row r="91" spans="1:4" ht="15">
      <c r="A91" s="8" t="s">
        <v>94</v>
      </c>
      <c r="B91" s="15">
        <v>1412614852</v>
      </c>
      <c r="C91" s="28">
        <v>0</v>
      </c>
      <c r="D91" s="29">
        <f t="shared" si="1"/>
        <v>1412614852</v>
      </c>
    </row>
    <row r="92" spans="1:4" ht="15">
      <c r="A92" s="8" t="s">
        <v>95</v>
      </c>
      <c r="B92" s="15">
        <v>11037000</v>
      </c>
      <c r="C92" s="28">
        <v>0</v>
      </c>
      <c r="D92" s="29">
        <f t="shared" si="1"/>
        <v>11037000</v>
      </c>
    </row>
    <row r="93" spans="1:4" ht="15">
      <c r="A93" s="8" t="s">
        <v>96</v>
      </c>
      <c r="B93" s="15">
        <v>266000000</v>
      </c>
      <c r="C93" s="28">
        <v>-66000000</v>
      </c>
      <c r="D93" s="29">
        <f t="shared" si="1"/>
        <v>200000000</v>
      </c>
    </row>
    <row r="94" spans="1:4" ht="15">
      <c r="A94" s="8" t="s">
        <v>97</v>
      </c>
      <c r="B94" s="15">
        <v>26531000</v>
      </c>
      <c r="C94" s="28">
        <v>0</v>
      </c>
      <c r="D94" s="29">
        <f t="shared" si="1"/>
        <v>26531000</v>
      </c>
    </row>
    <row r="95" spans="1:4" ht="15">
      <c r="A95" s="8" t="s">
        <v>98</v>
      </c>
      <c r="B95" s="15">
        <v>10000000</v>
      </c>
      <c r="C95" s="28">
        <v>10000000</v>
      </c>
      <c r="D95" s="29">
        <f t="shared" si="1"/>
        <v>20000000</v>
      </c>
    </row>
    <row r="96" spans="1:4" ht="15">
      <c r="A96" s="8" t="s">
        <v>99</v>
      </c>
      <c r="B96" s="15">
        <v>97953000</v>
      </c>
      <c r="C96" s="28">
        <v>0</v>
      </c>
      <c r="D96" s="29">
        <f t="shared" si="1"/>
        <v>97953000</v>
      </c>
    </row>
    <row r="97" spans="1:4" ht="15">
      <c r="A97" s="8" t="s">
        <v>100</v>
      </c>
      <c r="B97" s="15">
        <v>360000000</v>
      </c>
      <c r="C97" s="28">
        <v>0</v>
      </c>
      <c r="D97" s="29">
        <f t="shared" si="1"/>
        <v>360000000</v>
      </c>
    </row>
    <row r="98" spans="1:4" ht="15">
      <c r="A98" s="8" t="s">
        <v>101</v>
      </c>
      <c r="B98" s="15">
        <v>93800000</v>
      </c>
      <c r="C98" s="28">
        <v>0</v>
      </c>
      <c r="D98" s="29">
        <f t="shared" si="1"/>
        <v>93800000</v>
      </c>
    </row>
    <row r="99" spans="1:4" ht="15">
      <c r="A99" s="8" t="s">
        <v>102</v>
      </c>
      <c r="B99" s="15">
        <v>378550000</v>
      </c>
      <c r="C99" s="28">
        <v>0</v>
      </c>
      <c r="D99" s="29">
        <f t="shared" si="1"/>
        <v>378550000</v>
      </c>
    </row>
    <row r="100" spans="1:4" ht="15">
      <c r="A100" s="8" t="s">
        <v>103</v>
      </c>
      <c r="B100" s="15">
        <v>22500000</v>
      </c>
      <c r="C100" s="28">
        <v>0</v>
      </c>
      <c r="D100" s="29">
        <f t="shared" si="1"/>
        <v>22500000</v>
      </c>
    </row>
    <row r="101" spans="1:4" ht="15">
      <c r="A101" s="8" t="s">
        <v>104</v>
      </c>
      <c r="B101" s="15">
        <v>5760000</v>
      </c>
      <c r="C101" s="28">
        <v>0</v>
      </c>
      <c r="D101" s="29">
        <f t="shared" si="1"/>
        <v>5760000</v>
      </c>
    </row>
    <row r="102" spans="1:4" ht="15">
      <c r="A102" s="8" t="s">
        <v>105</v>
      </c>
      <c r="B102" s="15">
        <v>2971371329</v>
      </c>
      <c r="C102" s="28">
        <v>66000000</v>
      </c>
      <c r="D102" s="29">
        <f t="shared" si="1"/>
        <v>3037371329</v>
      </c>
    </row>
    <row r="103" spans="1:4" ht="15">
      <c r="A103" s="8" t="s">
        <v>106</v>
      </c>
      <c r="B103" s="15">
        <v>2442711091</v>
      </c>
      <c r="C103" s="28">
        <v>126500000</v>
      </c>
      <c r="D103" s="29">
        <f t="shared" si="1"/>
        <v>2569211091</v>
      </c>
    </row>
    <row r="104" spans="1:4" ht="15">
      <c r="A104" s="8" t="s">
        <v>107</v>
      </c>
      <c r="B104" s="15">
        <v>22355000</v>
      </c>
      <c r="C104" s="28"/>
      <c r="D104" s="29">
        <f t="shared" si="1"/>
        <v>22355000</v>
      </c>
    </row>
    <row r="105" spans="1:4" ht="15">
      <c r="A105" s="8" t="s">
        <v>108</v>
      </c>
      <c r="B105" s="15">
        <v>14678000</v>
      </c>
      <c r="C105" s="28">
        <v>0</v>
      </c>
      <c r="D105" s="29">
        <f t="shared" si="1"/>
        <v>14678000</v>
      </c>
    </row>
    <row r="106" spans="1:4" ht="15">
      <c r="A106" s="8" t="s">
        <v>109</v>
      </c>
      <c r="B106" s="15">
        <v>1771000000</v>
      </c>
      <c r="C106" s="28">
        <v>0</v>
      </c>
      <c r="D106" s="29">
        <f t="shared" si="1"/>
        <v>1771000000</v>
      </c>
    </row>
    <row r="107" spans="1:4" ht="15">
      <c r="A107" s="8" t="s">
        <v>110</v>
      </c>
      <c r="B107" s="15">
        <v>9900000</v>
      </c>
      <c r="C107" s="28">
        <v>0</v>
      </c>
      <c r="D107" s="29">
        <f t="shared" si="1"/>
        <v>9900000</v>
      </c>
    </row>
    <row r="108" spans="1:4" ht="15">
      <c r="A108" s="8" t="s">
        <v>111</v>
      </c>
      <c r="B108" s="15">
        <v>120000000</v>
      </c>
      <c r="C108" s="28">
        <v>0</v>
      </c>
      <c r="D108" s="29">
        <f t="shared" si="1"/>
        <v>120000000</v>
      </c>
    </row>
    <row r="109" spans="1:4" ht="15">
      <c r="A109" s="8" t="s">
        <v>112</v>
      </c>
      <c r="B109" s="15">
        <v>2003959000</v>
      </c>
      <c r="C109" s="28">
        <v>0</v>
      </c>
      <c r="D109" s="29">
        <f t="shared" si="1"/>
        <v>2003959000</v>
      </c>
    </row>
    <row r="110" spans="1:4" ht="15">
      <c r="A110" s="8" t="s">
        <v>113</v>
      </c>
      <c r="B110" s="15">
        <v>200000000</v>
      </c>
      <c r="C110" s="28">
        <v>0</v>
      </c>
      <c r="D110" s="29">
        <f t="shared" si="1"/>
        <v>200000000</v>
      </c>
    </row>
    <row r="111" spans="1:4" ht="15">
      <c r="A111" s="8" t="s">
        <v>114</v>
      </c>
      <c r="B111" s="15">
        <v>40654000</v>
      </c>
      <c r="C111" s="28">
        <v>0</v>
      </c>
      <c r="D111" s="29">
        <f t="shared" si="1"/>
        <v>40654000</v>
      </c>
    </row>
    <row r="112" spans="1:4" ht="15">
      <c r="A112" s="8" t="s">
        <v>115</v>
      </c>
      <c r="B112" s="15">
        <v>108000000</v>
      </c>
      <c r="C112" s="28">
        <v>0</v>
      </c>
      <c r="D112" s="29">
        <f t="shared" si="1"/>
        <v>108000000</v>
      </c>
    </row>
    <row r="113" spans="1:4" ht="15">
      <c r="A113" s="8" t="s">
        <v>116</v>
      </c>
      <c r="B113" s="15">
        <v>164691000</v>
      </c>
      <c r="C113" s="28">
        <v>0</v>
      </c>
      <c r="D113" s="29">
        <f t="shared" si="1"/>
        <v>164691000</v>
      </c>
    </row>
    <row r="114" spans="1:4" ht="15">
      <c r="A114" s="8" t="s">
        <v>117</v>
      </c>
      <c r="B114" s="15">
        <v>1238650000</v>
      </c>
      <c r="C114" s="28">
        <v>-136500000</v>
      </c>
      <c r="D114" s="29">
        <f t="shared" si="1"/>
        <v>1102150000</v>
      </c>
    </row>
    <row r="115" spans="1:4" ht="15">
      <c r="A115" s="8" t="s">
        <v>118</v>
      </c>
      <c r="B115" s="15">
        <v>349623000</v>
      </c>
      <c r="C115" s="28">
        <v>0</v>
      </c>
      <c r="D115" s="29">
        <f t="shared" si="1"/>
        <v>349623000</v>
      </c>
    </row>
    <row r="116" spans="1:4" ht="15">
      <c r="A116" s="8" t="s">
        <v>119</v>
      </c>
      <c r="B116" s="15">
        <v>348289000</v>
      </c>
      <c r="C116" s="28">
        <v>0</v>
      </c>
      <c r="D116" s="29">
        <f t="shared" si="1"/>
        <v>348289000</v>
      </c>
    </row>
    <row r="117" spans="1:4" ht="15">
      <c r="A117" s="8" t="s">
        <v>120</v>
      </c>
      <c r="B117" s="15">
        <v>492000000</v>
      </c>
      <c r="C117" s="28">
        <v>0</v>
      </c>
      <c r="D117" s="29">
        <f t="shared" si="1"/>
        <v>492000000</v>
      </c>
    </row>
    <row r="118" spans="1:4" ht="15">
      <c r="A118" s="8" t="s">
        <v>121</v>
      </c>
      <c r="B118" s="15">
        <v>608652000</v>
      </c>
      <c r="C118" s="28">
        <v>0</v>
      </c>
      <c r="D118" s="29">
        <f t="shared" si="1"/>
        <v>608652000</v>
      </c>
    </row>
    <row r="119" spans="1:4" ht="15">
      <c r="A119" s="8" t="s">
        <v>122</v>
      </c>
      <c r="B119" s="15">
        <v>3104756381000</v>
      </c>
      <c r="C119" s="28">
        <v>0</v>
      </c>
      <c r="D119" s="29">
        <f>SUM(D120:D144)</f>
        <v>3104756381000</v>
      </c>
    </row>
    <row r="120" spans="1:4" ht="15">
      <c r="A120" s="8" t="s">
        <v>123</v>
      </c>
      <c r="B120" s="15">
        <v>328387499000</v>
      </c>
      <c r="C120" s="28">
        <v>0</v>
      </c>
      <c r="D120" s="29">
        <f t="shared" si="1"/>
        <v>328387499000</v>
      </c>
    </row>
    <row r="121" spans="1:4" ht="15">
      <c r="A121" s="8" t="s">
        <v>124</v>
      </c>
      <c r="B121" s="15">
        <v>2757193000</v>
      </c>
      <c r="C121" s="28">
        <v>0</v>
      </c>
      <c r="D121" s="29">
        <f t="shared" si="1"/>
        <v>2757193000</v>
      </c>
    </row>
    <row r="122" spans="1:4" ht="15">
      <c r="A122" s="8" t="s">
        <v>125</v>
      </c>
      <c r="B122" s="15">
        <v>16832087000</v>
      </c>
      <c r="C122" s="28">
        <v>0</v>
      </c>
      <c r="D122" s="29">
        <f t="shared" si="1"/>
        <v>16832087000</v>
      </c>
    </row>
    <row r="123" spans="1:4" ht="15">
      <c r="A123" s="8" t="s">
        <v>126</v>
      </c>
      <c r="B123" s="15">
        <v>146678760000</v>
      </c>
      <c r="C123" s="28">
        <v>0</v>
      </c>
      <c r="D123" s="29">
        <f t="shared" si="1"/>
        <v>146678760000</v>
      </c>
    </row>
    <row r="124" spans="1:4" ht="15">
      <c r="A124" s="8" t="s">
        <v>127</v>
      </c>
      <c r="B124" s="15">
        <v>1230000000</v>
      </c>
      <c r="C124" s="28">
        <v>0</v>
      </c>
      <c r="D124" s="29">
        <f t="shared" si="1"/>
        <v>1230000000</v>
      </c>
    </row>
    <row r="125" spans="1:4" ht="15">
      <c r="A125" s="8" t="s">
        <v>128</v>
      </c>
      <c r="B125" s="15">
        <v>1588636000</v>
      </c>
      <c r="C125" s="28">
        <v>0</v>
      </c>
      <c r="D125" s="29">
        <f t="shared" si="1"/>
        <v>1588636000</v>
      </c>
    </row>
    <row r="126" spans="1:4" ht="15">
      <c r="A126" s="8" t="s">
        <v>129</v>
      </c>
      <c r="B126" s="15">
        <v>2778286000</v>
      </c>
      <c r="C126" s="28">
        <v>0</v>
      </c>
      <c r="D126" s="29">
        <f t="shared" si="1"/>
        <v>2778286000</v>
      </c>
    </row>
    <row r="127" spans="1:4" ht="15">
      <c r="A127" s="8" t="s">
        <v>130</v>
      </c>
      <c r="B127" s="15">
        <v>1419776000</v>
      </c>
      <c r="C127" s="28">
        <v>0</v>
      </c>
      <c r="D127" s="29">
        <f t="shared" si="1"/>
        <v>1419776000</v>
      </c>
    </row>
    <row r="128" spans="1:4" ht="15">
      <c r="A128" s="8" t="s">
        <v>131</v>
      </c>
      <c r="B128" s="15">
        <v>14273944000</v>
      </c>
      <c r="C128" s="28">
        <v>0</v>
      </c>
      <c r="D128" s="29">
        <f t="shared" si="1"/>
        <v>14273944000</v>
      </c>
    </row>
    <row r="129" spans="1:4" ht="15">
      <c r="A129" s="8" t="s">
        <v>132</v>
      </c>
      <c r="B129" s="15">
        <v>1528961000</v>
      </c>
      <c r="C129" s="28">
        <v>0</v>
      </c>
      <c r="D129" s="29">
        <f t="shared" si="1"/>
        <v>1528961000</v>
      </c>
    </row>
    <row r="130" spans="1:4" ht="15">
      <c r="A130" s="8" t="s">
        <v>133</v>
      </c>
      <c r="B130" s="15">
        <v>18000000</v>
      </c>
      <c r="C130" s="28">
        <v>0</v>
      </c>
      <c r="D130" s="29">
        <f t="shared" si="1"/>
        <v>18000000</v>
      </c>
    </row>
    <row r="131" spans="1:4" ht="15">
      <c r="A131" s="8" t="s">
        <v>134</v>
      </c>
      <c r="B131" s="15">
        <v>7419008000</v>
      </c>
      <c r="C131" s="28">
        <v>0</v>
      </c>
      <c r="D131" s="29">
        <f t="shared" si="1"/>
        <v>7419008000</v>
      </c>
    </row>
    <row r="132" spans="1:4" ht="15">
      <c r="A132" s="8" t="s">
        <v>135</v>
      </c>
      <c r="B132" s="15">
        <v>35727366000</v>
      </c>
      <c r="C132" s="28">
        <v>0</v>
      </c>
      <c r="D132" s="29">
        <f t="shared" si="1"/>
        <v>35727366000</v>
      </c>
    </row>
    <row r="133" spans="1:4" ht="15">
      <c r="A133" s="8" t="s">
        <v>136</v>
      </c>
      <c r="B133" s="15">
        <v>18102727000</v>
      </c>
      <c r="C133" s="28">
        <v>0</v>
      </c>
      <c r="D133" s="29">
        <f t="shared" si="1"/>
        <v>18102727000</v>
      </c>
    </row>
    <row r="134" spans="1:4" ht="15">
      <c r="A134" s="8" t="s">
        <v>137</v>
      </c>
      <c r="B134" s="15">
        <v>1910624000</v>
      </c>
      <c r="C134" s="28">
        <v>0</v>
      </c>
      <c r="D134" s="29">
        <f t="shared" si="1"/>
        <v>1910624000</v>
      </c>
    </row>
    <row r="135" spans="1:4" ht="15">
      <c r="A135" s="8" t="s">
        <v>138</v>
      </c>
      <c r="B135" s="15">
        <v>30000000</v>
      </c>
      <c r="C135" s="28">
        <v>0</v>
      </c>
      <c r="D135" s="29">
        <f t="shared" si="1"/>
        <v>30000000</v>
      </c>
    </row>
    <row r="136" spans="1:4" ht="15">
      <c r="A136" s="8" t="s">
        <v>139</v>
      </c>
      <c r="B136" s="15">
        <v>894626454</v>
      </c>
      <c r="C136" s="25">
        <v>0</v>
      </c>
      <c r="D136" s="29">
        <f t="shared" si="1"/>
        <v>894626454</v>
      </c>
    </row>
    <row r="137" spans="1:4" ht="15">
      <c r="A137" s="8" t="s">
        <v>140</v>
      </c>
      <c r="B137" s="15">
        <v>510743000</v>
      </c>
      <c r="C137" s="25">
        <v>0</v>
      </c>
      <c r="D137" s="29">
        <f aca="true" t="shared" si="2" ref="D137:D144">+B137+C137</f>
        <v>510743000</v>
      </c>
    </row>
    <row r="138" spans="1:4" ht="15">
      <c r="A138" s="8" t="s">
        <v>141</v>
      </c>
      <c r="B138" s="15">
        <v>1142810000</v>
      </c>
      <c r="C138" s="25">
        <v>0</v>
      </c>
      <c r="D138" s="29">
        <f t="shared" si="2"/>
        <v>1142810000</v>
      </c>
    </row>
    <row r="139" spans="1:4" ht="15">
      <c r="A139" s="8" t="s">
        <v>142</v>
      </c>
      <c r="B139" s="15">
        <v>5734905000</v>
      </c>
      <c r="C139" s="25">
        <v>0</v>
      </c>
      <c r="D139" s="29">
        <f t="shared" si="2"/>
        <v>5734905000</v>
      </c>
    </row>
    <row r="140" spans="1:4" ht="15">
      <c r="A140" s="8" t="s">
        <v>143</v>
      </c>
      <c r="B140" s="15">
        <v>1648000000</v>
      </c>
      <c r="C140" s="25">
        <v>0</v>
      </c>
      <c r="D140" s="29">
        <f t="shared" si="2"/>
        <v>1648000000</v>
      </c>
    </row>
    <row r="141" spans="1:4" ht="15">
      <c r="A141" s="8" t="s">
        <v>144</v>
      </c>
      <c r="B141" s="15">
        <v>2448547157546</v>
      </c>
      <c r="C141" s="25">
        <v>0</v>
      </c>
      <c r="D141" s="29">
        <f t="shared" si="2"/>
        <v>2448547157546</v>
      </c>
    </row>
    <row r="142" spans="1:4" ht="15">
      <c r="A142" s="8" t="s">
        <v>145</v>
      </c>
      <c r="B142" s="15">
        <v>54939316000</v>
      </c>
      <c r="C142" s="28">
        <v>0</v>
      </c>
      <c r="D142" s="29">
        <f t="shared" si="2"/>
        <v>54939316000</v>
      </c>
    </row>
    <row r="143" spans="1:4" ht="15">
      <c r="A143" s="8" t="s">
        <v>146</v>
      </c>
      <c r="B143" s="15">
        <v>3236948000</v>
      </c>
      <c r="C143" s="28">
        <v>0</v>
      </c>
      <c r="D143" s="29">
        <f t="shared" si="2"/>
        <v>3236948000</v>
      </c>
    </row>
    <row r="144" spans="1:4" ht="15">
      <c r="A144" s="8" t="s">
        <v>147</v>
      </c>
      <c r="B144" s="15">
        <v>7419008000</v>
      </c>
      <c r="C144" s="28">
        <v>0</v>
      </c>
      <c r="D144" s="29">
        <f t="shared" si="2"/>
        <v>7419008000</v>
      </c>
    </row>
    <row r="147" spans="1:4" ht="64.5" customHeight="1">
      <c r="A147" s="181" t="s">
        <v>153</v>
      </c>
      <c r="B147" s="181"/>
      <c r="C147" s="181"/>
      <c r="D147" s="181"/>
    </row>
  </sheetData>
  <sheetProtection/>
  <mergeCells count="4">
    <mergeCell ref="A1:D1"/>
    <mergeCell ref="A2:D2"/>
    <mergeCell ref="A3:D3"/>
    <mergeCell ref="A147:D147"/>
  </mergeCells>
  <printOptions/>
  <pageMargins left="0.7" right="0.7" top="0.75" bottom="0.75" header="0.3" footer="0.3"/>
  <pageSetup horizontalDpi="600" verticalDpi="600" orientation="portrait" r:id="rId1"/>
  <customProperties>
    <customPr name="_pios_id" r:id="rId2"/>
  </customProperties>
  <ignoredErrors>
    <ignoredError sqref="D119" formula="1"/>
  </ignoredErrors>
</worksheet>
</file>

<file path=xl/worksheets/sheet9.xml><?xml version="1.0" encoding="utf-8"?>
<worksheet xmlns="http://schemas.openxmlformats.org/spreadsheetml/2006/main" xmlns:r="http://schemas.openxmlformats.org/officeDocument/2006/relationships">
  <dimension ref="A1:D147"/>
  <sheetViews>
    <sheetView showGridLines="0" zoomScalePageLayoutView="0" workbookViewId="0" topLeftCell="A108">
      <selection activeCell="D145" sqref="D145"/>
    </sheetView>
  </sheetViews>
  <sheetFormatPr defaultColWidth="11.421875" defaultRowHeight="15"/>
  <cols>
    <col min="1" max="1" width="71.140625" style="0" bestFit="1" customWidth="1"/>
    <col min="2" max="2" width="20.421875" style="6" bestFit="1" customWidth="1"/>
    <col min="3" max="4" width="20.421875" style="1" bestFit="1" customWidth="1"/>
  </cols>
  <sheetData>
    <row r="1" spans="1:4" s="2" customFormat="1" ht="30" customHeight="1">
      <c r="A1" s="178" t="s">
        <v>7</v>
      </c>
      <c r="B1" s="178"/>
      <c r="C1" s="178"/>
      <c r="D1" s="178"/>
    </row>
    <row r="2" spans="1:4" s="2" customFormat="1" ht="26.25">
      <c r="A2" s="179" t="s">
        <v>6</v>
      </c>
      <c r="B2" s="179"/>
      <c r="C2" s="179"/>
      <c r="D2" s="179"/>
    </row>
    <row r="3" spans="1:4" s="2" customFormat="1" ht="26.25">
      <c r="A3" s="180" t="s">
        <v>154</v>
      </c>
      <c r="B3" s="180"/>
      <c r="C3" s="180"/>
      <c r="D3" s="180"/>
    </row>
    <row r="4" spans="1:4" ht="30" customHeight="1">
      <c r="A4" s="3" t="s">
        <v>0</v>
      </c>
      <c r="B4" s="17" t="s">
        <v>1</v>
      </c>
      <c r="C4" s="4" t="s">
        <v>2</v>
      </c>
      <c r="D4" s="4" t="s">
        <v>3</v>
      </c>
    </row>
    <row r="5" spans="1:4" ht="15">
      <c r="A5" s="9" t="s">
        <v>4</v>
      </c>
      <c r="B5" s="10">
        <v>3127773051000</v>
      </c>
      <c r="C5" s="26" t="s">
        <v>9</v>
      </c>
      <c r="D5" s="27">
        <v>3127773051000</v>
      </c>
    </row>
    <row r="6" spans="1:4" ht="15">
      <c r="A6" s="9" t="s">
        <v>5</v>
      </c>
      <c r="B6" s="10">
        <v>3127773051000</v>
      </c>
      <c r="C6" s="26" t="s">
        <v>9</v>
      </c>
      <c r="D6" s="27">
        <f>+D7+D119</f>
        <v>3127773051000</v>
      </c>
    </row>
    <row r="7" spans="1:4" ht="15">
      <c r="A7" s="12" t="s">
        <v>10</v>
      </c>
      <c r="B7" s="13">
        <v>23016670000</v>
      </c>
      <c r="C7" s="28">
        <v>0</v>
      </c>
      <c r="D7" s="29">
        <f>SUM(D8:D118)</f>
        <v>23016670000</v>
      </c>
    </row>
    <row r="8" spans="1:4" ht="15">
      <c r="A8" s="8" t="s">
        <v>11</v>
      </c>
      <c r="B8" s="15">
        <v>2617517000</v>
      </c>
      <c r="C8" s="32">
        <v>0</v>
      </c>
      <c r="D8" s="29">
        <f>+B8+C8</f>
        <v>2617517000</v>
      </c>
    </row>
    <row r="9" spans="1:4" ht="15">
      <c r="A9" s="8" t="s">
        <v>12</v>
      </c>
      <c r="B9" s="15">
        <v>1485000000</v>
      </c>
      <c r="C9" s="32">
        <v>0</v>
      </c>
      <c r="D9" s="29">
        <f aca="true" t="shared" si="0" ref="D9:D72">+B9+C9</f>
        <v>1485000000</v>
      </c>
    </row>
    <row r="10" spans="1:4" ht="15">
      <c r="A10" s="8" t="s">
        <v>13</v>
      </c>
      <c r="B10" s="15">
        <v>1266000</v>
      </c>
      <c r="C10" s="32">
        <v>0</v>
      </c>
      <c r="D10" s="29">
        <f t="shared" si="0"/>
        <v>1266000</v>
      </c>
    </row>
    <row r="11" spans="1:4" ht="15">
      <c r="A11" s="8" t="s">
        <v>14</v>
      </c>
      <c r="B11" s="15">
        <v>1055000</v>
      </c>
      <c r="C11" s="32">
        <v>9000000</v>
      </c>
      <c r="D11" s="29">
        <f t="shared" si="0"/>
        <v>10055000</v>
      </c>
    </row>
    <row r="12" spans="1:4" ht="15">
      <c r="A12" s="8" t="s">
        <v>15</v>
      </c>
      <c r="B12" s="15">
        <v>39219000</v>
      </c>
      <c r="C12" s="32">
        <v>0</v>
      </c>
      <c r="D12" s="29">
        <f t="shared" si="0"/>
        <v>39219000</v>
      </c>
    </row>
    <row r="13" spans="1:4" ht="15">
      <c r="A13" s="8" t="s">
        <v>16</v>
      </c>
      <c r="B13" s="15">
        <v>1000000</v>
      </c>
      <c r="C13" s="32">
        <v>0</v>
      </c>
      <c r="D13" s="29">
        <f t="shared" si="0"/>
        <v>1000000</v>
      </c>
    </row>
    <row r="14" spans="1:4" ht="15">
      <c r="A14" s="8" t="s">
        <v>17</v>
      </c>
      <c r="B14" s="15">
        <v>2764000</v>
      </c>
      <c r="C14" s="32">
        <v>78000000</v>
      </c>
      <c r="D14" s="29">
        <f t="shared" si="0"/>
        <v>80764000</v>
      </c>
    </row>
    <row r="15" spans="1:4" ht="15">
      <c r="A15" s="8" t="s">
        <v>18</v>
      </c>
      <c r="B15" s="15">
        <v>44026000</v>
      </c>
      <c r="C15" s="32">
        <v>0</v>
      </c>
      <c r="D15" s="29">
        <f t="shared" si="0"/>
        <v>44026000</v>
      </c>
    </row>
    <row r="16" spans="1:4" ht="15">
      <c r="A16" s="8" t="s">
        <v>19</v>
      </c>
      <c r="B16" s="15">
        <v>502000</v>
      </c>
      <c r="C16" s="32">
        <v>0</v>
      </c>
      <c r="D16" s="29">
        <f t="shared" si="0"/>
        <v>502000</v>
      </c>
    </row>
    <row r="17" spans="1:4" ht="15">
      <c r="A17" s="8" t="s">
        <v>20</v>
      </c>
      <c r="B17" s="15">
        <v>114000</v>
      </c>
      <c r="C17" s="32">
        <v>0</v>
      </c>
      <c r="D17" s="29">
        <f t="shared" si="0"/>
        <v>114000</v>
      </c>
    </row>
    <row r="18" spans="1:4" ht="15">
      <c r="A18" s="8" t="s">
        <v>21</v>
      </c>
      <c r="B18" s="15">
        <v>479000</v>
      </c>
      <c r="C18" s="32">
        <v>0</v>
      </c>
      <c r="D18" s="29">
        <f t="shared" si="0"/>
        <v>479000</v>
      </c>
    </row>
    <row r="19" spans="1:4" ht="15">
      <c r="A19" s="8" t="s">
        <v>22</v>
      </c>
      <c r="B19" s="15">
        <v>81000</v>
      </c>
      <c r="C19" s="32">
        <v>0</v>
      </c>
      <c r="D19" s="29">
        <f t="shared" si="0"/>
        <v>81000</v>
      </c>
    </row>
    <row r="20" spans="1:4" ht="15">
      <c r="A20" s="8" t="s">
        <v>23</v>
      </c>
      <c r="B20" s="15">
        <v>785000</v>
      </c>
      <c r="C20" s="32">
        <v>0</v>
      </c>
      <c r="D20" s="29">
        <f t="shared" si="0"/>
        <v>785000</v>
      </c>
    </row>
    <row r="21" spans="1:4" ht="15">
      <c r="A21" s="8" t="s">
        <v>24</v>
      </c>
      <c r="B21" s="15">
        <v>396000</v>
      </c>
      <c r="C21" s="32">
        <v>0</v>
      </c>
      <c r="D21" s="29">
        <f t="shared" si="0"/>
        <v>396000</v>
      </c>
    </row>
    <row r="22" spans="1:4" ht="15">
      <c r="A22" s="8" t="s">
        <v>25</v>
      </c>
      <c r="B22" s="15">
        <v>1627000</v>
      </c>
      <c r="C22" s="32">
        <v>0</v>
      </c>
      <c r="D22" s="29">
        <f t="shared" si="0"/>
        <v>1627000</v>
      </c>
    </row>
    <row r="23" spans="1:4" ht="15">
      <c r="A23" s="8" t="s">
        <v>26</v>
      </c>
      <c r="B23" s="15">
        <v>864000</v>
      </c>
      <c r="C23" s="32">
        <v>0</v>
      </c>
      <c r="D23" s="29">
        <f t="shared" si="0"/>
        <v>864000</v>
      </c>
    </row>
    <row r="24" spans="1:4" ht="15">
      <c r="A24" s="8" t="s">
        <v>27</v>
      </c>
      <c r="B24" s="15">
        <v>630000</v>
      </c>
      <c r="C24" s="32">
        <v>0</v>
      </c>
      <c r="D24" s="29">
        <f t="shared" si="0"/>
        <v>630000</v>
      </c>
    </row>
    <row r="25" spans="1:4" ht="15">
      <c r="A25" s="8" t="s">
        <v>28</v>
      </c>
      <c r="B25" s="15">
        <v>247000</v>
      </c>
      <c r="C25" s="32">
        <v>0</v>
      </c>
      <c r="D25" s="29">
        <f t="shared" si="0"/>
        <v>247000</v>
      </c>
    </row>
    <row r="26" spans="1:4" ht="15">
      <c r="A26" s="8" t="s">
        <v>29</v>
      </c>
      <c r="B26" s="15">
        <v>8184000</v>
      </c>
      <c r="C26" s="32">
        <v>0</v>
      </c>
      <c r="D26" s="29">
        <f t="shared" si="0"/>
        <v>8184000</v>
      </c>
    </row>
    <row r="27" spans="1:4" ht="15">
      <c r="A27" s="8" t="s">
        <v>30</v>
      </c>
      <c r="B27" s="15">
        <v>4224000</v>
      </c>
      <c r="C27" s="32">
        <v>0</v>
      </c>
      <c r="D27" s="29">
        <f t="shared" si="0"/>
        <v>4224000</v>
      </c>
    </row>
    <row r="28" spans="1:4" ht="15">
      <c r="A28" s="8" t="s">
        <v>31</v>
      </c>
      <c r="B28" s="15">
        <v>10230000</v>
      </c>
      <c r="C28" s="32">
        <v>0</v>
      </c>
      <c r="D28" s="29">
        <f t="shared" si="0"/>
        <v>10230000</v>
      </c>
    </row>
    <row r="29" spans="1:4" ht="15">
      <c r="A29" s="31" t="s">
        <v>155</v>
      </c>
      <c r="B29" s="15">
        <v>24180000</v>
      </c>
      <c r="C29" s="32">
        <v>21600000</v>
      </c>
      <c r="D29" s="29">
        <f t="shared" si="0"/>
        <v>45780000</v>
      </c>
    </row>
    <row r="30" spans="1:4" ht="15">
      <c r="A30" s="31" t="s">
        <v>156</v>
      </c>
      <c r="B30" s="15">
        <v>8640000</v>
      </c>
      <c r="C30" s="32">
        <v>38400000</v>
      </c>
      <c r="D30" s="29">
        <f t="shared" si="0"/>
        <v>47040000</v>
      </c>
    </row>
    <row r="31" spans="1:4" ht="15">
      <c r="A31" s="8" t="s">
        <v>34</v>
      </c>
      <c r="B31" s="15">
        <v>4058000</v>
      </c>
      <c r="C31" s="32">
        <v>0</v>
      </c>
      <c r="D31" s="29">
        <f t="shared" si="0"/>
        <v>4058000</v>
      </c>
    </row>
    <row r="32" spans="1:4" ht="15">
      <c r="A32" s="8" t="s">
        <v>35</v>
      </c>
      <c r="B32" s="15">
        <v>13764000</v>
      </c>
      <c r="C32" s="32">
        <v>0</v>
      </c>
      <c r="D32" s="29">
        <f t="shared" si="0"/>
        <v>13764000</v>
      </c>
    </row>
    <row r="33" spans="1:4" ht="15">
      <c r="A33" s="8" t="s">
        <v>36</v>
      </c>
      <c r="B33" s="15">
        <v>8960000</v>
      </c>
      <c r="C33" s="32">
        <v>0</v>
      </c>
      <c r="D33" s="29">
        <f t="shared" si="0"/>
        <v>8960000</v>
      </c>
    </row>
    <row r="34" spans="1:4" ht="15">
      <c r="A34" s="8" t="s">
        <v>37</v>
      </c>
      <c r="B34" s="15">
        <v>2335000</v>
      </c>
      <c r="C34" s="32">
        <v>0</v>
      </c>
      <c r="D34" s="29">
        <f t="shared" si="0"/>
        <v>2335000</v>
      </c>
    </row>
    <row r="35" spans="1:4" ht="15">
      <c r="A35" s="8" t="s">
        <v>38</v>
      </c>
      <c r="B35" s="15">
        <v>48397000</v>
      </c>
      <c r="C35" s="32">
        <v>0</v>
      </c>
      <c r="D35" s="29">
        <f t="shared" si="0"/>
        <v>48397000</v>
      </c>
    </row>
    <row r="36" spans="1:4" ht="15">
      <c r="A36" s="8" t="s">
        <v>39</v>
      </c>
      <c r="B36" s="15">
        <v>1141000</v>
      </c>
      <c r="C36" s="32">
        <v>0</v>
      </c>
      <c r="D36" s="29">
        <f t="shared" si="0"/>
        <v>1141000</v>
      </c>
    </row>
    <row r="37" spans="1:4" ht="15">
      <c r="A37" s="8" t="s">
        <v>40</v>
      </c>
      <c r="B37" s="15">
        <v>13650000</v>
      </c>
      <c r="C37" s="32">
        <v>0</v>
      </c>
      <c r="D37" s="29">
        <f t="shared" si="0"/>
        <v>13650000</v>
      </c>
    </row>
    <row r="38" spans="1:4" ht="15">
      <c r="A38" s="8" t="s">
        <v>41</v>
      </c>
      <c r="B38" s="15">
        <v>319000</v>
      </c>
      <c r="C38" s="32">
        <v>0</v>
      </c>
      <c r="D38" s="29">
        <f t="shared" si="0"/>
        <v>319000</v>
      </c>
    </row>
    <row r="39" spans="1:4" ht="15">
      <c r="A39" s="8" t="s">
        <v>42</v>
      </c>
      <c r="B39" s="15">
        <v>55467000</v>
      </c>
      <c r="C39" s="32">
        <v>0</v>
      </c>
      <c r="D39" s="29">
        <f t="shared" si="0"/>
        <v>55467000</v>
      </c>
    </row>
    <row r="40" spans="1:4" ht="15">
      <c r="A40" s="8" t="s">
        <v>43</v>
      </c>
      <c r="B40" s="15">
        <v>199000</v>
      </c>
      <c r="C40" s="32">
        <v>0</v>
      </c>
      <c r="D40" s="29">
        <f t="shared" si="0"/>
        <v>199000</v>
      </c>
    </row>
    <row r="41" spans="1:4" ht="15">
      <c r="A41" s="8" t="s">
        <v>44</v>
      </c>
      <c r="B41" s="15">
        <v>4507000</v>
      </c>
      <c r="C41" s="32">
        <v>0</v>
      </c>
      <c r="D41" s="29">
        <f t="shared" si="0"/>
        <v>4507000</v>
      </c>
    </row>
    <row r="42" spans="1:4" ht="15">
      <c r="A42" s="8" t="s">
        <v>45</v>
      </c>
      <c r="B42" s="15">
        <v>9260000</v>
      </c>
      <c r="C42" s="32">
        <v>0</v>
      </c>
      <c r="D42" s="29">
        <f t="shared" si="0"/>
        <v>9260000</v>
      </c>
    </row>
    <row r="43" spans="1:4" ht="15">
      <c r="A43" s="8" t="s">
        <v>46</v>
      </c>
      <c r="B43" s="15">
        <v>2505000</v>
      </c>
      <c r="C43" s="32">
        <v>0</v>
      </c>
      <c r="D43" s="29">
        <f t="shared" si="0"/>
        <v>2505000</v>
      </c>
    </row>
    <row r="44" spans="1:4" ht="15">
      <c r="A44" s="8" t="s">
        <v>47</v>
      </c>
      <c r="B44" s="15">
        <v>5043000</v>
      </c>
      <c r="C44" s="32">
        <v>0</v>
      </c>
      <c r="D44" s="29">
        <f t="shared" si="0"/>
        <v>5043000</v>
      </c>
    </row>
    <row r="45" spans="1:4" ht="15">
      <c r="A45" s="8" t="s">
        <v>48</v>
      </c>
      <c r="B45" s="15">
        <v>2875000</v>
      </c>
      <c r="C45" s="32">
        <v>0</v>
      </c>
      <c r="D45" s="29">
        <f t="shared" si="0"/>
        <v>2875000</v>
      </c>
    </row>
    <row r="46" spans="1:4" ht="15">
      <c r="A46" s="8" t="s">
        <v>49</v>
      </c>
      <c r="B46" s="15">
        <v>258000</v>
      </c>
      <c r="C46" s="32">
        <v>0</v>
      </c>
      <c r="D46" s="29">
        <f t="shared" si="0"/>
        <v>258000</v>
      </c>
    </row>
    <row r="47" spans="1:4" ht="15">
      <c r="A47" s="8" t="s">
        <v>50</v>
      </c>
      <c r="B47" s="15">
        <v>82433000</v>
      </c>
      <c r="C47" s="32">
        <v>0</v>
      </c>
      <c r="D47" s="29">
        <f t="shared" si="0"/>
        <v>82433000</v>
      </c>
    </row>
    <row r="48" spans="1:4" ht="15">
      <c r="A48" s="8" t="s">
        <v>51</v>
      </c>
      <c r="B48" s="15">
        <v>15630000</v>
      </c>
      <c r="C48" s="32">
        <v>0</v>
      </c>
      <c r="D48" s="29">
        <f t="shared" si="0"/>
        <v>15630000</v>
      </c>
    </row>
    <row r="49" spans="1:4" ht="15">
      <c r="A49" s="8" t="s">
        <v>52</v>
      </c>
      <c r="B49" s="15">
        <v>38000</v>
      </c>
      <c r="C49" s="32">
        <v>0</v>
      </c>
      <c r="D49" s="29">
        <f t="shared" si="0"/>
        <v>38000</v>
      </c>
    </row>
    <row r="50" spans="1:4" ht="15">
      <c r="A50" s="8" t="s">
        <v>53</v>
      </c>
      <c r="B50" s="15">
        <v>3176000</v>
      </c>
      <c r="C50" s="32">
        <v>0</v>
      </c>
      <c r="D50" s="29">
        <f t="shared" si="0"/>
        <v>3176000</v>
      </c>
    </row>
    <row r="51" spans="1:4" ht="15">
      <c r="A51" s="8" t="s">
        <v>54</v>
      </c>
      <c r="B51" s="15">
        <v>246000</v>
      </c>
      <c r="C51" s="32">
        <v>0</v>
      </c>
      <c r="D51" s="29">
        <f t="shared" si="0"/>
        <v>246000</v>
      </c>
    </row>
    <row r="52" spans="1:4" ht="15">
      <c r="A52" s="8" t="s">
        <v>55</v>
      </c>
      <c r="B52" s="15">
        <v>109000</v>
      </c>
      <c r="C52" s="32">
        <v>0</v>
      </c>
      <c r="D52" s="29">
        <f t="shared" si="0"/>
        <v>109000</v>
      </c>
    </row>
    <row r="53" spans="1:4" ht="15">
      <c r="A53" s="8" t="s">
        <v>56</v>
      </c>
      <c r="B53" s="15">
        <v>1019000</v>
      </c>
      <c r="C53" s="32">
        <v>0</v>
      </c>
      <c r="D53" s="29">
        <f t="shared" si="0"/>
        <v>1019000</v>
      </c>
    </row>
    <row r="54" spans="1:4" ht="15">
      <c r="A54" s="8" t="s">
        <v>57</v>
      </c>
      <c r="B54" s="15">
        <v>2066000</v>
      </c>
      <c r="C54" s="32">
        <v>0</v>
      </c>
      <c r="D54" s="29">
        <f t="shared" si="0"/>
        <v>2066000</v>
      </c>
    </row>
    <row r="55" spans="1:4" ht="15">
      <c r="A55" s="8" t="s">
        <v>58</v>
      </c>
      <c r="B55" s="15">
        <v>4255000</v>
      </c>
      <c r="C55" s="32">
        <v>15000000</v>
      </c>
      <c r="D55" s="29">
        <f t="shared" si="0"/>
        <v>19255000</v>
      </c>
    </row>
    <row r="56" spans="1:4" ht="15">
      <c r="A56" s="8" t="s">
        <v>59</v>
      </c>
      <c r="B56" s="15">
        <v>20817000</v>
      </c>
      <c r="C56" s="32">
        <v>0</v>
      </c>
      <c r="D56" s="29">
        <f t="shared" si="0"/>
        <v>20817000</v>
      </c>
    </row>
    <row r="57" spans="1:4" ht="15">
      <c r="A57" s="8" t="s">
        <v>60</v>
      </c>
      <c r="B57" s="15">
        <v>330208000</v>
      </c>
      <c r="C57" s="32">
        <v>0</v>
      </c>
      <c r="D57" s="29">
        <f t="shared" si="0"/>
        <v>330208000</v>
      </c>
    </row>
    <row r="58" spans="1:4" ht="15">
      <c r="A58" s="8" t="s">
        <v>61</v>
      </c>
      <c r="B58" s="15">
        <v>818000</v>
      </c>
      <c r="C58" s="32">
        <v>0</v>
      </c>
      <c r="D58" s="29">
        <f t="shared" si="0"/>
        <v>818000</v>
      </c>
    </row>
    <row r="59" spans="1:4" ht="15">
      <c r="A59" s="8" t="s">
        <v>62</v>
      </c>
      <c r="B59" s="15">
        <v>559000</v>
      </c>
      <c r="C59" s="32">
        <v>0</v>
      </c>
      <c r="D59" s="29">
        <f t="shared" si="0"/>
        <v>559000</v>
      </c>
    </row>
    <row r="60" spans="1:4" ht="15">
      <c r="A60" s="8" t="s">
        <v>63</v>
      </c>
      <c r="B60" s="15">
        <v>6720000</v>
      </c>
      <c r="C60" s="32">
        <v>0</v>
      </c>
      <c r="D60" s="29">
        <f t="shared" si="0"/>
        <v>6720000</v>
      </c>
    </row>
    <row r="61" spans="1:4" ht="15">
      <c r="A61" s="8" t="s">
        <v>64</v>
      </c>
      <c r="B61" s="15">
        <v>358915000</v>
      </c>
      <c r="C61" s="32">
        <v>0</v>
      </c>
      <c r="D61" s="29">
        <f t="shared" si="0"/>
        <v>358915000</v>
      </c>
    </row>
    <row r="62" spans="1:4" ht="15">
      <c r="A62" s="8" t="s">
        <v>65</v>
      </c>
      <c r="B62" s="15">
        <v>253991000</v>
      </c>
      <c r="C62" s="32">
        <v>0</v>
      </c>
      <c r="D62" s="29">
        <f t="shared" si="0"/>
        <v>253991000</v>
      </c>
    </row>
    <row r="63" spans="1:4" ht="15">
      <c r="A63" s="8" t="s">
        <v>66</v>
      </c>
      <c r="B63" s="15">
        <v>827000</v>
      </c>
      <c r="C63" s="32">
        <v>0</v>
      </c>
      <c r="D63" s="29">
        <f t="shared" si="0"/>
        <v>827000</v>
      </c>
    </row>
    <row r="64" spans="1:4" ht="15">
      <c r="A64" s="8" t="s">
        <v>67</v>
      </c>
      <c r="B64" s="15">
        <v>576000</v>
      </c>
      <c r="C64" s="32">
        <v>0</v>
      </c>
      <c r="D64" s="29">
        <f t="shared" si="0"/>
        <v>576000</v>
      </c>
    </row>
    <row r="65" spans="1:4" ht="15">
      <c r="A65" s="8" t="s">
        <v>68</v>
      </c>
      <c r="B65" s="15">
        <v>24000</v>
      </c>
      <c r="C65" s="32">
        <v>0</v>
      </c>
      <c r="D65" s="29">
        <f t="shared" si="0"/>
        <v>24000</v>
      </c>
    </row>
    <row r="66" spans="1:4" ht="15">
      <c r="A66" s="8" t="s">
        <v>69</v>
      </c>
      <c r="B66" s="15">
        <v>687000</v>
      </c>
      <c r="C66" s="32">
        <v>0</v>
      </c>
      <c r="D66" s="29">
        <f t="shared" si="0"/>
        <v>687000</v>
      </c>
    </row>
    <row r="67" spans="1:4" ht="15">
      <c r="A67" s="8" t="s">
        <v>70</v>
      </c>
      <c r="B67" s="15">
        <v>2605000</v>
      </c>
      <c r="C67" s="32">
        <v>0</v>
      </c>
      <c r="D67" s="29">
        <f t="shared" si="0"/>
        <v>2605000</v>
      </c>
    </row>
    <row r="68" spans="1:4" ht="15">
      <c r="A68" s="8" t="s">
        <v>71</v>
      </c>
      <c r="B68" s="15">
        <v>1368000</v>
      </c>
      <c r="C68" s="32">
        <v>0</v>
      </c>
      <c r="D68" s="29">
        <f t="shared" si="0"/>
        <v>1368000</v>
      </c>
    </row>
    <row r="69" spans="1:4" ht="15">
      <c r="A69" s="8" t="s">
        <v>72</v>
      </c>
      <c r="B69" s="15">
        <v>1515000</v>
      </c>
      <c r="C69" s="32">
        <v>0</v>
      </c>
      <c r="D69" s="29">
        <f t="shared" si="0"/>
        <v>1515000</v>
      </c>
    </row>
    <row r="70" spans="1:4" ht="15">
      <c r="A70" s="8" t="s">
        <v>73</v>
      </c>
      <c r="B70" s="15">
        <v>55000</v>
      </c>
      <c r="C70" s="32">
        <v>0</v>
      </c>
      <c r="D70" s="29">
        <f t="shared" si="0"/>
        <v>55000</v>
      </c>
    </row>
    <row r="71" spans="1:4" ht="15">
      <c r="A71" s="8" t="s">
        <v>74</v>
      </c>
      <c r="B71" s="15">
        <v>826000</v>
      </c>
      <c r="C71" s="32">
        <v>0</v>
      </c>
      <c r="D71" s="29">
        <f t="shared" si="0"/>
        <v>826000</v>
      </c>
    </row>
    <row r="72" spans="1:4" ht="15">
      <c r="A72" s="8" t="s">
        <v>75</v>
      </c>
      <c r="B72" s="15">
        <v>103000</v>
      </c>
      <c r="C72" s="32">
        <v>0</v>
      </c>
      <c r="D72" s="29">
        <f t="shared" si="0"/>
        <v>103000</v>
      </c>
    </row>
    <row r="73" spans="1:4" ht="15">
      <c r="A73" s="8" t="s">
        <v>76</v>
      </c>
      <c r="B73" s="15">
        <v>302000</v>
      </c>
      <c r="C73" s="32">
        <v>0</v>
      </c>
      <c r="D73" s="29">
        <f aca="true" t="shared" si="1" ref="D73:D136">+B73+C73</f>
        <v>302000</v>
      </c>
    </row>
    <row r="74" spans="1:4" ht="15">
      <c r="A74" s="8" t="s">
        <v>77</v>
      </c>
      <c r="B74" s="15">
        <v>4116000</v>
      </c>
      <c r="C74" s="32">
        <v>0</v>
      </c>
      <c r="D74" s="29">
        <f t="shared" si="1"/>
        <v>4116000</v>
      </c>
    </row>
    <row r="75" spans="1:4" ht="15">
      <c r="A75" s="8" t="s">
        <v>78</v>
      </c>
      <c r="B75" s="15">
        <v>345000</v>
      </c>
      <c r="C75" s="32">
        <v>0</v>
      </c>
      <c r="D75" s="29">
        <f t="shared" si="1"/>
        <v>345000</v>
      </c>
    </row>
    <row r="76" spans="1:4" ht="15">
      <c r="A76" s="8" t="s">
        <v>79</v>
      </c>
      <c r="B76" s="15">
        <v>1014000</v>
      </c>
      <c r="C76" s="32">
        <v>0</v>
      </c>
      <c r="D76" s="29">
        <f t="shared" si="1"/>
        <v>1014000</v>
      </c>
    </row>
    <row r="77" spans="1:4" ht="15">
      <c r="A77" s="8" t="s">
        <v>80</v>
      </c>
      <c r="B77" s="15">
        <v>403969000</v>
      </c>
      <c r="C77" s="32">
        <v>0</v>
      </c>
      <c r="D77" s="29">
        <f t="shared" si="1"/>
        <v>403969000</v>
      </c>
    </row>
    <row r="78" spans="1:4" ht="15">
      <c r="A78" s="8" t="s">
        <v>81</v>
      </c>
      <c r="B78" s="15">
        <v>2048000</v>
      </c>
      <c r="C78" s="32">
        <v>11000000</v>
      </c>
      <c r="D78" s="29">
        <f t="shared" si="1"/>
        <v>13048000</v>
      </c>
    </row>
    <row r="79" spans="1:4" ht="15">
      <c r="A79" s="8" t="s">
        <v>82</v>
      </c>
      <c r="B79" s="15">
        <v>3000000</v>
      </c>
      <c r="C79" s="32">
        <v>0</v>
      </c>
      <c r="D79" s="29">
        <f t="shared" si="1"/>
        <v>3000000</v>
      </c>
    </row>
    <row r="80" spans="1:4" ht="15">
      <c r="A80" s="8" t="s">
        <v>83</v>
      </c>
      <c r="B80" s="15">
        <v>3000000</v>
      </c>
      <c r="C80" s="32">
        <v>0</v>
      </c>
      <c r="D80" s="29">
        <f t="shared" si="1"/>
        <v>3000000</v>
      </c>
    </row>
    <row r="81" spans="1:4" ht="15">
      <c r="A81" s="8" t="s">
        <v>84</v>
      </c>
      <c r="B81" s="15">
        <v>100524000</v>
      </c>
      <c r="C81" s="32">
        <v>0</v>
      </c>
      <c r="D81" s="29">
        <f t="shared" si="1"/>
        <v>100524000</v>
      </c>
    </row>
    <row r="82" spans="1:4" ht="15">
      <c r="A82" s="8" t="s">
        <v>85</v>
      </c>
      <c r="B82" s="15">
        <v>218809000</v>
      </c>
      <c r="C82" s="32">
        <v>0</v>
      </c>
      <c r="D82" s="29">
        <f t="shared" si="1"/>
        <v>218809000</v>
      </c>
    </row>
    <row r="83" spans="1:4" ht="15">
      <c r="A83" s="8" t="s">
        <v>86</v>
      </c>
      <c r="B83" s="15">
        <v>700000</v>
      </c>
      <c r="C83" s="32">
        <v>0</v>
      </c>
      <c r="D83" s="29">
        <f t="shared" si="1"/>
        <v>700000</v>
      </c>
    </row>
    <row r="84" spans="1:4" ht="15">
      <c r="A84" s="8" t="s">
        <v>87</v>
      </c>
      <c r="B84" s="15">
        <v>2214000</v>
      </c>
      <c r="C84" s="32">
        <v>0</v>
      </c>
      <c r="D84" s="29">
        <f t="shared" si="1"/>
        <v>2214000</v>
      </c>
    </row>
    <row r="85" spans="1:4" ht="15">
      <c r="A85" s="8" t="s">
        <v>88</v>
      </c>
      <c r="B85" s="15">
        <v>400000</v>
      </c>
      <c r="C85" s="32">
        <v>0</v>
      </c>
      <c r="D85" s="29">
        <f t="shared" si="1"/>
        <v>400000</v>
      </c>
    </row>
    <row r="86" spans="1:4" ht="15">
      <c r="A86" s="8" t="s">
        <v>89</v>
      </c>
      <c r="B86" s="15">
        <v>3600000</v>
      </c>
      <c r="C86" s="32">
        <v>0</v>
      </c>
      <c r="D86" s="29">
        <f t="shared" si="1"/>
        <v>3600000</v>
      </c>
    </row>
    <row r="87" spans="1:4" ht="15">
      <c r="A87" s="8" t="s">
        <v>90</v>
      </c>
      <c r="B87" s="15">
        <v>410005000</v>
      </c>
      <c r="C87" s="32">
        <v>0</v>
      </c>
      <c r="D87" s="29">
        <f t="shared" si="1"/>
        <v>410005000</v>
      </c>
    </row>
    <row r="88" spans="1:4" ht="15">
      <c r="A88" s="8" t="s">
        <v>91</v>
      </c>
      <c r="B88" s="15">
        <v>16279200</v>
      </c>
      <c r="C88" s="32">
        <v>0</v>
      </c>
      <c r="D88" s="29">
        <f t="shared" si="1"/>
        <v>16279200</v>
      </c>
    </row>
    <row r="89" spans="1:4" ht="15">
      <c r="A89" s="8" t="s">
        <v>92</v>
      </c>
      <c r="B89" s="15">
        <v>25276000</v>
      </c>
      <c r="C89" s="32">
        <v>0</v>
      </c>
      <c r="D89" s="29">
        <f t="shared" si="1"/>
        <v>25276000</v>
      </c>
    </row>
    <row r="90" spans="1:4" ht="15">
      <c r="A90" s="8" t="s">
        <v>93</v>
      </c>
      <c r="B90" s="15">
        <v>714435528</v>
      </c>
      <c r="C90" s="32">
        <f>329000000+389000000</f>
        <v>718000000</v>
      </c>
      <c r="D90" s="29">
        <f t="shared" si="1"/>
        <v>1432435528</v>
      </c>
    </row>
    <row r="91" spans="1:4" ht="15">
      <c r="A91" s="8" t="s">
        <v>94</v>
      </c>
      <c r="B91" s="15">
        <v>1412614852</v>
      </c>
      <c r="C91" s="32">
        <v>131000000</v>
      </c>
      <c r="D91" s="29">
        <f t="shared" si="1"/>
        <v>1543614852</v>
      </c>
    </row>
    <row r="92" spans="1:4" ht="15">
      <c r="A92" s="8" t="s">
        <v>95</v>
      </c>
      <c r="B92" s="15">
        <v>11037000</v>
      </c>
      <c r="C92" s="32">
        <v>0</v>
      </c>
      <c r="D92" s="29">
        <f t="shared" si="1"/>
        <v>11037000</v>
      </c>
    </row>
    <row r="93" spans="1:4" ht="15">
      <c r="A93" s="8" t="s">
        <v>96</v>
      </c>
      <c r="B93" s="15">
        <v>200000000</v>
      </c>
      <c r="C93" s="32">
        <f>-16000000-24000000</f>
        <v>-40000000</v>
      </c>
      <c r="D93" s="29">
        <f t="shared" si="1"/>
        <v>160000000</v>
      </c>
    </row>
    <row r="94" spans="1:4" ht="15">
      <c r="A94" s="8" t="s">
        <v>97</v>
      </c>
      <c r="B94" s="15">
        <v>26531000</v>
      </c>
      <c r="C94" s="32">
        <v>0</v>
      </c>
      <c r="D94" s="29">
        <f t="shared" si="1"/>
        <v>26531000</v>
      </c>
    </row>
    <row r="95" spans="1:4" ht="15">
      <c r="A95" s="8" t="s">
        <v>98</v>
      </c>
      <c r="B95" s="15">
        <v>20000000</v>
      </c>
      <c r="C95" s="32">
        <v>0</v>
      </c>
      <c r="D95" s="29">
        <f t="shared" si="1"/>
        <v>20000000</v>
      </c>
    </row>
    <row r="96" spans="1:4" ht="15">
      <c r="A96" s="8" t="s">
        <v>99</v>
      </c>
      <c r="B96" s="15">
        <v>97953000</v>
      </c>
      <c r="C96" s="32">
        <v>0</v>
      </c>
      <c r="D96" s="29">
        <f t="shared" si="1"/>
        <v>97953000</v>
      </c>
    </row>
    <row r="97" spans="1:4" ht="15">
      <c r="A97" s="8" t="s">
        <v>100</v>
      </c>
      <c r="B97" s="15">
        <v>360000000</v>
      </c>
      <c r="C97" s="32">
        <v>0</v>
      </c>
      <c r="D97" s="29">
        <f t="shared" si="1"/>
        <v>360000000</v>
      </c>
    </row>
    <row r="98" spans="1:4" ht="15">
      <c r="A98" s="8" t="s">
        <v>101</v>
      </c>
      <c r="B98" s="15">
        <v>93800000</v>
      </c>
      <c r="C98" s="32">
        <v>0</v>
      </c>
      <c r="D98" s="29">
        <f t="shared" si="1"/>
        <v>93800000</v>
      </c>
    </row>
    <row r="99" spans="1:4" ht="15">
      <c r="A99" s="8" t="s">
        <v>102</v>
      </c>
      <c r="B99" s="15">
        <v>378550000</v>
      </c>
      <c r="C99" s="32">
        <v>0</v>
      </c>
      <c r="D99" s="29">
        <f t="shared" si="1"/>
        <v>378550000</v>
      </c>
    </row>
    <row r="100" spans="1:4" ht="15">
      <c r="A100" s="8" t="s">
        <v>103</v>
      </c>
      <c r="B100" s="15">
        <v>22500000</v>
      </c>
      <c r="C100" s="32">
        <v>0</v>
      </c>
      <c r="D100" s="29">
        <f t="shared" si="1"/>
        <v>22500000</v>
      </c>
    </row>
    <row r="101" spans="1:4" ht="15">
      <c r="A101" s="8" t="s">
        <v>104</v>
      </c>
      <c r="B101" s="15">
        <v>5760000</v>
      </c>
      <c r="C101" s="32">
        <v>0</v>
      </c>
      <c r="D101" s="29">
        <f t="shared" si="1"/>
        <v>5760000</v>
      </c>
    </row>
    <row r="102" spans="1:4" ht="15">
      <c r="A102" s="8" t="s">
        <v>105</v>
      </c>
      <c r="B102" s="15">
        <v>3037371329</v>
      </c>
      <c r="C102" s="32">
        <v>0</v>
      </c>
      <c r="D102" s="29">
        <f t="shared" si="1"/>
        <v>3037371329</v>
      </c>
    </row>
    <row r="103" spans="1:4" ht="15">
      <c r="A103" s="8" t="s">
        <v>106</v>
      </c>
      <c r="B103" s="15">
        <v>2569211091</v>
      </c>
      <c r="C103" s="32">
        <v>0</v>
      </c>
      <c r="D103" s="29">
        <f t="shared" si="1"/>
        <v>2569211091</v>
      </c>
    </row>
    <row r="104" spans="1:4" ht="15">
      <c r="A104" s="8" t="s">
        <v>107</v>
      </c>
      <c r="B104" s="15">
        <v>22355000</v>
      </c>
      <c r="C104" s="32"/>
      <c r="D104" s="29">
        <f t="shared" si="1"/>
        <v>22355000</v>
      </c>
    </row>
    <row r="105" spans="1:4" ht="15">
      <c r="A105" s="8" t="s">
        <v>108</v>
      </c>
      <c r="B105" s="15">
        <v>14678000</v>
      </c>
      <c r="C105" s="32">
        <v>0</v>
      </c>
      <c r="D105" s="29">
        <f t="shared" si="1"/>
        <v>14678000</v>
      </c>
    </row>
    <row r="106" spans="1:4" ht="15">
      <c r="A106" s="8" t="s">
        <v>109</v>
      </c>
      <c r="B106" s="15">
        <v>1771000000</v>
      </c>
      <c r="C106" s="32">
        <v>0</v>
      </c>
      <c r="D106" s="29">
        <f t="shared" si="1"/>
        <v>1771000000</v>
      </c>
    </row>
    <row r="107" spans="1:4" ht="15">
      <c r="A107" s="8" t="s">
        <v>110</v>
      </c>
      <c r="B107" s="15">
        <v>9900000</v>
      </c>
      <c r="C107" s="32">
        <v>0</v>
      </c>
      <c r="D107" s="29">
        <f t="shared" si="1"/>
        <v>9900000</v>
      </c>
    </row>
    <row r="108" spans="1:4" ht="15">
      <c r="A108" s="8" t="s">
        <v>111</v>
      </c>
      <c r="B108" s="15">
        <v>120000000</v>
      </c>
      <c r="C108" s="32">
        <v>0</v>
      </c>
      <c r="D108" s="29">
        <f t="shared" si="1"/>
        <v>120000000</v>
      </c>
    </row>
    <row r="109" spans="1:4" ht="15">
      <c r="A109" s="8" t="s">
        <v>112</v>
      </c>
      <c r="B109" s="15">
        <v>2003959000</v>
      </c>
      <c r="C109" s="32">
        <v>-500000000</v>
      </c>
      <c r="D109" s="29">
        <f t="shared" si="1"/>
        <v>1503959000</v>
      </c>
    </row>
    <row r="110" spans="1:4" ht="15">
      <c r="A110" s="8" t="s">
        <v>113</v>
      </c>
      <c r="B110" s="15">
        <v>200000000</v>
      </c>
      <c r="C110" s="32">
        <v>0</v>
      </c>
      <c r="D110" s="29">
        <f t="shared" si="1"/>
        <v>200000000</v>
      </c>
    </row>
    <row r="111" spans="1:4" ht="15">
      <c r="A111" s="8" t="s">
        <v>114</v>
      </c>
      <c r="B111" s="15">
        <v>40654000</v>
      </c>
      <c r="C111" s="32">
        <v>0</v>
      </c>
      <c r="D111" s="29">
        <f t="shared" si="1"/>
        <v>40654000</v>
      </c>
    </row>
    <row r="112" spans="1:4" ht="15">
      <c r="A112" s="8" t="s">
        <v>115</v>
      </c>
      <c r="B112" s="15">
        <v>108000000</v>
      </c>
      <c r="C112" s="32">
        <v>-28000000</v>
      </c>
      <c r="D112" s="29">
        <f t="shared" si="1"/>
        <v>80000000</v>
      </c>
    </row>
    <row r="113" spans="1:4" ht="15">
      <c r="A113" s="8" t="s">
        <v>116</v>
      </c>
      <c r="B113" s="15">
        <v>164691000</v>
      </c>
      <c r="C113" s="32">
        <v>0</v>
      </c>
      <c r="D113" s="29">
        <f t="shared" si="1"/>
        <v>164691000</v>
      </c>
    </row>
    <row r="114" spans="1:4" ht="15">
      <c r="A114" s="8" t="s">
        <v>117</v>
      </c>
      <c r="B114" s="15">
        <v>1102150000</v>
      </c>
      <c r="C114" s="32">
        <f>-20000000-285000000-149000000</f>
        <v>-454000000</v>
      </c>
      <c r="D114" s="29">
        <f t="shared" si="1"/>
        <v>648150000</v>
      </c>
    </row>
    <row r="115" spans="1:4" ht="15">
      <c r="A115" s="8" t="s">
        <v>118</v>
      </c>
      <c r="B115" s="15">
        <v>349623000</v>
      </c>
      <c r="C115" s="28">
        <v>0</v>
      </c>
      <c r="D115" s="29">
        <f t="shared" si="1"/>
        <v>349623000</v>
      </c>
    </row>
    <row r="116" spans="1:4" ht="15">
      <c r="A116" s="8" t="s">
        <v>119</v>
      </c>
      <c r="B116" s="15">
        <v>348289000</v>
      </c>
      <c r="C116" s="28">
        <v>0</v>
      </c>
      <c r="D116" s="29">
        <f t="shared" si="1"/>
        <v>348289000</v>
      </c>
    </row>
    <row r="117" spans="1:4" ht="15">
      <c r="A117" s="8" t="s">
        <v>120</v>
      </c>
      <c r="B117" s="15">
        <v>492000000</v>
      </c>
      <c r="C117" s="28">
        <v>0</v>
      </c>
      <c r="D117" s="29">
        <f t="shared" si="1"/>
        <v>492000000</v>
      </c>
    </row>
    <row r="118" spans="1:4" ht="15">
      <c r="A118" s="8" t="s">
        <v>121</v>
      </c>
      <c r="B118" s="15">
        <v>608652000</v>
      </c>
      <c r="C118" s="28">
        <v>0</v>
      </c>
      <c r="D118" s="29">
        <f t="shared" si="1"/>
        <v>608652000</v>
      </c>
    </row>
    <row r="119" spans="1:4" ht="15">
      <c r="A119" s="8" t="s">
        <v>122</v>
      </c>
      <c r="B119" s="15">
        <v>3104756381000</v>
      </c>
      <c r="C119" s="28">
        <v>0</v>
      </c>
      <c r="D119" s="29">
        <f>SUM(D120:D144)</f>
        <v>3104756381000</v>
      </c>
    </row>
    <row r="120" spans="1:4" ht="15">
      <c r="A120" s="8" t="s">
        <v>123</v>
      </c>
      <c r="B120" s="15">
        <v>328187499000</v>
      </c>
      <c r="C120" s="28">
        <v>0</v>
      </c>
      <c r="D120" s="29">
        <f t="shared" si="1"/>
        <v>328187499000</v>
      </c>
    </row>
    <row r="121" spans="1:4" ht="15">
      <c r="A121" s="8" t="s">
        <v>124</v>
      </c>
      <c r="B121" s="15">
        <v>2757193000</v>
      </c>
      <c r="C121" s="28">
        <v>0</v>
      </c>
      <c r="D121" s="29">
        <f t="shared" si="1"/>
        <v>2757193000</v>
      </c>
    </row>
    <row r="122" spans="1:4" ht="15">
      <c r="A122" s="8" t="s">
        <v>125</v>
      </c>
      <c r="B122" s="15">
        <v>16832087000</v>
      </c>
      <c r="C122" s="28">
        <v>0</v>
      </c>
      <c r="D122" s="29">
        <f t="shared" si="1"/>
        <v>16832087000</v>
      </c>
    </row>
    <row r="123" spans="1:4" ht="15">
      <c r="A123" s="8" t="s">
        <v>126</v>
      </c>
      <c r="B123" s="15">
        <v>146678760000</v>
      </c>
      <c r="C123" s="28">
        <v>0</v>
      </c>
      <c r="D123" s="29">
        <f t="shared" si="1"/>
        <v>146678760000</v>
      </c>
    </row>
    <row r="124" spans="1:4" ht="15">
      <c r="A124" s="8" t="s">
        <v>127</v>
      </c>
      <c r="B124" s="15">
        <v>1430000000</v>
      </c>
      <c r="C124" s="28">
        <v>0</v>
      </c>
      <c r="D124" s="29">
        <f t="shared" si="1"/>
        <v>1430000000</v>
      </c>
    </row>
    <row r="125" spans="1:4" ht="15">
      <c r="A125" s="8" t="s">
        <v>128</v>
      </c>
      <c r="B125" s="15">
        <v>1588636000</v>
      </c>
      <c r="C125" s="28">
        <v>0</v>
      </c>
      <c r="D125" s="29">
        <f t="shared" si="1"/>
        <v>1588636000</v>
      </c>
    </row>
    <row r="126" spans="1:4" ht="15">
      <c r="A126" s="8" t="s">
        <v>129</v>
      </c>
      <c r="B126" s="15">
        <v>2778286000</v>
      </c>
      <c r="C126" s="28">
        <v>0</v>
      </c>
      <c r="D126" s="29">
        <f t="shared" si="1"/>
        <v>2778286000</v>
      </c>
    </row>
    <row r="127" spans="1:4" ht="15">
      <c r="A127" s="8" t="s">
        <v>130</v>
      </c>
      <c r="B127" s="15">
        <v>1419776000</v>
      </c>
      <c r="C127" s="28">
        <v>0</v>
      </c>
      <c r="D127" s="29">
        <f t="shared" si="1"/>
        <v>1419776000</v>
      </c>
    </row>
    <row r="128" spans="1:4" ht="15">
      <c r="A128" s="8" t="s">
        <v>131</v>
      </c>
      <c r="B128" s="15">
        <v>14273944000</v>
      </c>
      <c r="C128" s="28">
        <v>0</v>
      </c>
      <c r="D128" s="29">
        <f t="shared" si="1"/>
        <v>14273944000</v>
      </c>
    </row>
    <row r="129" spans="1:4" ht="15">
      <c r="A129" s="8" t="s">
        <v>132</v>
      </c>
      <c r="B129" s="15">
        <v>1528961000</v>
      </c>
      <c r="C129" s="28">
        <v>0</v>
      </c>
      <c r="D129" s="29">
        <f t="shared" si="1"/>
        <v>1528961000</v>
      </c>
    </row>
    <row r="130" spans="1:4" ht="15">
      <c r="A130" s="8" t="s">
        <v>133</v>
      </c>
      <c r="B130" s="15">
        <v>18000000</v>
      </c>
      <c r="C130" s="28">
        <v>0</v>
      </c>
      <c r="D130" s="29">
        <f t="shared" si="1"/>
        <v>18000000</v>
      </c>
    </row>
    <row r="131" spans="1:4" ht="15">
      <c r="A131" s="8" t="s">
        <v>134</v>
      </c>
      <c r="B131" s="15">
        <v>7419008000</v>
      </c>
      <c r="C131" s="28">
        <v>0</v>
      </c>
      <c r="D131" s="29">
        <f t="shared" si="1"/>
        <v>7419008000</v>
      </c>
    </row>
    <row r="132" spans="1:4" ht="15">
      <c r="A132" s="8" t="s">
        <v>135</v>
      </c>
      <c r="B132" s="15">
        <v>35727366000</v>
      </c>
      <c r="C132" s="28">
        <v>0</v>
      </c>
      <c r="D132" s="29">
        <f t="shared" si="1"/>
        <v>35727366000</v>
      </c>
    </row>
    <row r="133" spans="1:4" ht="15">
      <c r="A133" s="8" t="s">
        <v>136</v>
      </c>
      <c r="B133" s="15">
        <v>18102727000</v>
      </c>
      <c r="C133" s="28">
        <v>0</v>
      </c>
      <c r="D133" s="29">
        <f t="shared" si="1"/>
        <v>18102727000</v>
      </c>
    </row>
    <row r="134" spans="1:4" ht="15">
      <c r="A134" s="8" t="s">
        <v>137</v>
      </c>
      <c r="B134" s="15">
        <v>1910624000</v>
      </c>
      <c r="C134" s="28">
        <v>0</v>
      </c>
      <c r="D134" s="29">
        <f t="shared" si="1"/>
        <v>1910624000</v>
      </c>
    </row>
    <row r="135" spans="1:4" ht="15">
      <c r="A135" s="8" t="s">
        <v>138</v>
      </c>
      <c r="B135" s="15">
        <v>30000000</v>
      </c>
      <c r="C135" s="28">
        <v>0</v>
      </c>
      <c r="D135" s="29">
        <f t="shared" si="1"/>
        <v>30000000</v>
      </c>
    </row>
    <row r="136" spans="1:4" ht="15">
      <c r="A136" s="8" t="s">
        <v>139</v>
      </c>
      <c r="B136" s="15">
        <v>894626454</v>
      </c>
      <c r="C136" s="25">
        <v>0</v>
      </c>
      <c r="D136" s="29">
        <f t="shared" si="1"/>
        <v>894626454</v>
      </c>
    </row>
    <row r="137" spans="1:4" ht="15">
      <c r="A137" s="8" t="s">
        <v>140</v>
      </c>
      <c r="B137" s="15">
        <v>510743000</v>
      </c>
      <c r="C137" s="25">
        <v>0</v>
      </c>
      <c r="D137" s="29">
        <f aca="true" t="shared" si="2" ref="D137:D144">+B137+C137</f>
        <v>510743000</v>
      </c>
    </row>
    <row r="138" spans="1:4" ht="15">
      <c r="A138" s="8" t="s">
        <v>141</v>
      </c>
      <c r="B138" s="15">
        <v>1212810000</v>
      </c>
      <c r="C138" s="25">
        <v>0</v>
      </c>
      <c r="D138" s="29">
        <f t="shared" si="2"/>
        <v>1212810000</v>
      </c>
    </row>
    <row r="139" spans="1:4" ht="15">
      <c r="A139" s="8" t="s">
        <v>142</v>
      </c>
      <c r="B139" s="15">
        <v>5734905000</v>
      </c>
      <c r="C139" s="25">
        <v>0</v>
      </c>
      <c r="D139" s="29">
        <f t="shared" si="2"/>
        <v>5734905000</v>
      </c>
    </row>
    <row r="140" spans="1:4" ht="15">
      <c r="A140" s="8" t="s">
        <v>143</v>
      </c>
      <c r="B140" s="15">
        <v>1648000000</v>
      </c>
      <c r="C140" s="25">
        <v>0</v>
      </c>
      <c r="D140" s="29">
        <f t="shared" si="2"/>
        <v>1648000000</v>
      </c>
    </row>
    <row r="141" spans="1:4" ht="15">
      <c r="A141" s="8" t="s">
        <v>144</v>
      </c>
      <c r="B141" s="15">
        <v>2448477157546</v>
      </c>
      <c r="C141" s="25">
        <v>0</v>
      </c>
      <c r="D141" s="29">
        <f t="shared" si="2"/>
        <v>2448477157546</v>
      </c>
    </row>
    <row r="142" spans="1:4" ht="15">
      <c r="A142" s="8" t="s">
        <v>145</v>
      </c>
      <c r="B142" s="15">
        <v>54939316000</v>
      </c>
      <c r="C142" s="28">
        <v>0</v>
      </c>
      <c r="D142" s="29">
        <f t="shared" si="2"/>
        <v>54939316000</v>
      </c>
    </row>
    <row r="143" spans="1:4" ht="15">
      <c r="A143" s="8" t="s">
        <v>146</v>
      </c>
      <c r="B143" s="15">
        <v>3236948000</v>
      </c>
      <c r="C143" s="28">
        <v>0</v>
      </c>
      <c r="D143" s="29">
        <f t="shared" si="2"/>
        <v>3236948000</v>
      </c>
    </row>
    <row r="144" spans="1:4" ht="15">
      <c r="A144" s="8" t="s">
        <v>147</v>
      </c>
      <c r="B144" s="15">
        <v>7419008000</v>
      </c>
      <c r="C144" s="28">
        <v>0</v>
      </c>
      <c r="D144" s="29">
        <f t="shared" si="2"/>
        <v>7419008000</v>
      </c>
    </row>
    <row r="147" spans="1:4" ht="15">
      <c r="A147" s="182" t="s">
        <v>157</v>
      </c>
      <c r="B147" s="182"/>
      <c r="C147" s="182"/>
      <c r="D147" s="182"/>
    </row>
  </sheetData>
  <sheetProtection/>
  <mergeCells count="4">
    <mergeCell ref="A1:D1"/>
    <mergeCell ref="A2:D2"/>
    <mergeCell ref="A3:D3"/>
    <mergeCell ref="A147:D147"/>
  </mergeCells>
  <printOptions/>
  <pageMargins left="0.7" right="0.7" top="0.75" bottom="0.75" header="0.3" footer="0.3"/>
  <pageSetup horizontalDpi="600" verticalDpi="600" orientation="portrait" r:id="rId1"/>
  <ignoredErrors>
    <ignoredError sqref="D11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Bravo Arandia, Angelica Yadira</dc:creator>
  <cp:keywords/>
  <dc:description/>
  <cp:lastModifiedBy>Cuervo Perez, Sonia Milena</cp:lastModifiedBy>
  <dcterms:created xsi:type="dcterms:W3CDTF">2021-02-23T01:55:27Z</dcterms:created>
  <dcterms:modified xsi:type="dcterms:W3CDTF">2022-10-19T20:03:51Z</dcterms:modified>
  <cp:category/>
  <cp:version/>
  <cp:contentType/>
  <cp:contentStatus/>
</cp:coreProperties>
</file>