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4960" windowHeight="13640" activeTab="0"/>
  </bookViews>
  <sheets>
    <sheet name="Matriz de Riesgos Gestión" sheetId="1" r:id="rId1"/>
    <sheet name="datos"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fn.IFERROR"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Lara Quintero, Veronica</author>
  </authors>
  <commentList>
    <comment ref="F102" authorId="0">
      <text>
        <r>
          <rPr>
            <b/>
            <sz val="9"/>
            <color indexed="8"/>
            <rFont val="Tahoma"/>
            <family val="2"/>
          </rPr>
          <t>Lara Quintero, Veronica:</t>
        </r>
        <r>
          <rPr>
            <sz val="9"/>
            <color indexed="8"/>
            <rFont val="Tahoma"/>
            <family val="2"/>
          </rPr>
          <t xml:space="preserve">
</t>
        </r>
        <r>
          <rPr>
            <sz val="9"/>
            <color indexed="8"/>
            <rFont val="Tahoma"/>
            <family val="2"/>
          </rPr>
          <t xml:space="preserve">Situación más evidente que estoy desarrollando
</t>
        </r>
      </text>
    </comment>
    <comment ref="M102" authorId="0">
      <text>
        <r>
          <rPr>
            <b/>
            <sz val="9"/>
            <color indexed="8"/>
            <rFont val="Tahoma"/>
            <family val="2"/>
          </rPr>
          <t>Lara Quintero, Veronica:</t>
        </r>
        <r>
          <rPr>
            <sz val="9"/>
            <color indexed="8"/>
            <rFont val="Tahoma"/>
            <family val="2"/>
          </rPr>
          <t xml:space="preserve">
</t>
        </r>
        <r>
          <rPr>
            <sz val="9"/>
            <color indexed="8"/>
            <rFont val="Tahoma"/>
            <family val="2"/>
          </rPr>
          <t>Definir si se separan las muestras de COVID</t>
        </r>
      </text>
    </comment>
    <comment ref="AB102" authorId="0">
      <text>
        <r>
          <rPr>
            <b/>
            <sz val="9"/>
            <rFont val="Tahoma"/>
            <family val="2"/>
          </rPr>
          <t>Lara Quintero, Veronica:</t>
        </r>
        <r>
          <rPr>
            <sz val="9"/>
            <rFont val="Tahoma"/>
            <family val="2"/>
          </rPr>
          <t xml:space="preserve">
Incluir como formato el consolidado e incluir en el procedimiento</t>
        </r>
      </text>
    </comment>
    <comment ref="AB106" authorId="0">
      <text>
        <r>
          <rPr>
            <b/>
            <sz val="9"/>
            <color indexed="8"/>
            <rFont val="Tahoma"/>
            <family val="2"/>
          </rPr>
          <t>Lara Quintero, Veronica:</t>
        </r>
        <r>
          <rPr>
            <sz val="9"/>
            <color indexed="8"/>
            <rFont val="Tahoma"/>
            <family val="2"/>
          </rPr>
          <t xml:space="preserve">
</t>
        </r>
        <r>
          <rPr>
            <sz val="9"/>
            <color indexed="8"/>
            <rFont val="Tahoma"/>
            <family val="2"/>
          </rPr>
          <t>Incluir como formato el consolidado e incluir en el procedimiento</t>
        </r>
      </text>
    </comment>
  </commentList>
</comments>
</file>

<file path=xl/sharedStrings.xml><?xml version="1.0" encoding="utf-8"?>
<sst xmlns="http://schemas.openxmlformats.org/spreadsheetml/2006/main" count="4648" uniqueCount="1903">
  <si>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</si>
  <si>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</si>
  <si>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</si>
  <si>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</si>
  <si>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</si>
  <si>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</si>
  <si>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</si>
  <si>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</si>
  <si>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</si>
  <si>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</si>
  <si>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</si>
  <si>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</si>
  <si>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</si>
  <si>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</si>
  <si>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</si>
  <si>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</si>
  <si>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</si>
  <si>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</si>
  <si>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</si>
  <si>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</si>
  <si>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</si>
  <si>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</si>
  <si>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</si>
  <si>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</si>
  <si>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</si>
  <si>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</si>
  <si>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</si>
  <si>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</si>
  <si>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</si>
  <si>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</si>
  <si>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</si>
  <si>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</si>
  <si>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</si>
  <si>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</si>
  <si>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</si>
  <si>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</si>
  <si>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</si>
  <si>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</si>
  <si>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</si>
  <si>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</si>
  <si>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</si>
  <si>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</si>
  <si>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</si>
  <si>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</si>
  <si>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</si>
  <si>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</si>
  <si>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</si>
  <si>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</si>
  <si>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</si>
  <si>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</si>
  <si>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</si>
  <si>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</si>
  <si>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</si>
  <si>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</si>
  <si>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</si>
  <si>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</si>
  <si>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</si>
  <si>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</si>
  <si>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</si>
  <si>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</si>
  <si>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</si>
  <si>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</si>
  <si>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</si>
  <si>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</si>
  <si>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</si>
  <si>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</si>
  <si>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</si>
  <si>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</si>
  <si>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</si>
  <si>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</si>
  <si>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</si>
  <si>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</si>
  <si>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</si>
  <si>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</si>
  <si>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</si>
  <si>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</si>
  <si>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</si>
  <si>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</si>
  <si>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</si>
  <si>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</si>
  <si>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</si>
  <si>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</si>
  <si>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</si>
  <si>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</si>
  <si>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</si>
  <si>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</si>
  <si>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</si>
  <si>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</si>
  <si>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</si>
  <si>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</si>
  <si>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</si>
  <si>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</si>
  <si>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</si>
  <si>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</si>
  <si>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</si>
  <si>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</si>
  <si>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</si>
  <si>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</si>
  <si>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</si>
  <si>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</si>
  <si>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</si>
  <si>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</si>
  <si>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</si>
  <si>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</si>
  <si>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</si>
  <si>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</si>
  <si>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</si>
  <si>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</si>
  <si>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</si>
  <si>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</si>
  <si>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</si>
  <si>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</si>
  <si>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</si>
  <si>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</si>
  <si>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</si>
  <si>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</si>
  <si>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</si>
  <si>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</si>
  <si>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</si>
  <si>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</si>
  <si>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</si>
  <si>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</si>
  <si>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</si>
  <si>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</si>
  <si>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Dirigir, en el Distrito Capital, el aseguramiento en salud, con énfasis en la garantía del acceso a los servicios de salud definidos en el plan de beneficios, así como realizar las labores de Inspección, Vigilancia y Seguimiento a las EAPB que operan en Bogotá D.C, todo lo anterior dentro del marco de las disposiciones del Sistema General de Seguridad Social en Salud.</t>
  </si>
  <si>
    <t xml:space="preserve"> 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</si>
  <si>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Ejercer la función disciplinaria en primera instancia en la SDS, mediante el seguimiento y gestión eficiente de los procesos disciplinarios hacia los servidores públicos de acuerdo a los principios rectores de la ley disciplinaria, para garantizar la protección de los derechos de los asociados en el ejercicio de la función pública.</t>
  </si>
  <si>
    <t>Evaluar en la Secretaria Distrital de Salud, las prácticas, componentes, mecanismos de prevención, evaluación y mejoramiento continuo del control, promoviendo las acciones eficaces en las líneas de defensa, el fortalecimiento del Sistema de Control Interno y la transparencia de la función administrativa institucional.</t>
  </si>
  <si>
    <t xml:space="preserve"> Apoyar la adquisición de los bienes, obras o servicios requeridos para el desarrollo de la misionalidad de la Entidad durante cada vigencia, atendiendo las necesidades descritas en el Plan Anual de Adquisiciones, por medio del desarrollo de los procesos contractuales, de acuerdo con la normativa vigente.</t>
  </si>
  <si>
    <t xml:space="preserve"> Realizar la gestión para la administración de los bienes de propiedad planta y equipo de la entidad y la efectiva prestación de los servicios administrativos en todos los procesos y sedes en custodia, mediante la prestación de los servicios de almacén, aseo, cafetería, vigilancia, transporte, mantenimiento de bienes muebles e inmuebles, fotocopiado, correspondencia, con el fin de satisfacer las necesidades y el adecuado funcionamiento de la entidad durante la vigencia.</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</si>
  <si>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</si>
  <si>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PETIC, con el fin de contribuir a la eficacia y eficiencia de los procesos de la entidad que soportan la continuidad del negocio en materia de tecnologías de la información y comunicaciones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</si>
  <si>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</si>
  <si>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</si>
  <si>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</si>
  <si>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</si>
  <si>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Gestionar durante cada vigencia los ingresos y gastos del Fondo Financiero Distrital de Salud y la Secretaría Distrital de Salud, a través de su oportuna programación, registro, seguimiento y control, así como su preparación, presentación y publicación.</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</si>
  <si>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</si>
  <si>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</si>
  <si>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el mantenimiento del Sistema de Gestión en el marco MIPG y el Desarrollo Institucional en los procesos de la SDS a través del monitoreo y asistencia técnica para cumplir con el direccionamiento estratégico durante la vigencia.</t>
  </si>
  <si>
    <t>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</si>
  <si>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</si>
  <si>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Establecer y dar lineamiento a las Empresas Administradoras de Planes de Beneficios e IPS de Bogotá D.C.; mediante la definición de criterios técnicos y operativos de la prestación de servicios de salud, de las Redes de Prestadores, de la Red de Bancos de Sangre y de la Red de Donación de Órganos y Tejidos (Regional No. 1) para la mejora de la calidad de los mismos.</t>
  </si>
  <si>
    <t>A. Referencia</t>
  </si>
  <si>
    <t>D. Objetivo Proceso</t>
  </si>
  <si>
    <t>F. Causa Inmediata</t>
  </si>
  <si>
    <t>G. Causa Raíz</t>
  </si>
  <si>
    <t>A. No. Control</t>
  </si>
  <si>
    <t>A. Probabilidad Residual Final</t>
  </si>
  <si>
    <t>B. Valor Probabilidad Residual Final</t>
  </si>
  <si>
    <t>C. Impacto Residual Final</t>
  </si>
  <si>
    <t>D. Valor Probabilidad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</si>
  <si>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</si>
  <si>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</si>
  <si>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</si>
  <si>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</si>
  <si>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</si>
  <si>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</si>
  <si>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</si>
  <si>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</si>
  <si>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</si>
  <si>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</si>
  <si>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</si>
  <si>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</si>
  <si>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</si>
  <si>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</si>
  <si>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</si>
  <si>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</si>
  <si>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</si>
  <si>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</si>
  <si>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</si>
  <si>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</si>
  <si>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</si>
  <si>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</si>
  <si>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</si>
  <si>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</si>
  <si>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</si>
  <si>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E. Impacto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</si>
  <si>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</si>
  <si>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</si>
  <si>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</si>
  <si>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</si>
  <si>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</si>
  <si>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C. Fecha Seguimiento</t>
  </si>
  <si>
    <t>D. Seguimiento</t>
  </si>
  <si>
    <t>B. Nombre del control</t>
  </si>
  <si>
    <t>D. Periodicidad
¿Cada cuanto?</t>
  </si>
  <si>
    <t>H. Evidencia</t>
  </si>
  <si>
    <t>I. Documentación</t>
  </si>
  <si>
    <t>F. Método
¿Cómo?</t>
  </si>
  <si>
    <t>G. Reacción
¿Qué hacer en caso de?</t>
  </si>
  <si>
    <t>E. Propósito
¿Qué?</t>
  </si>
  <si>
    <t>C. Responsable
¿Quién?</t>
  </si>
  <si>
    <t>E. Acción de Contingencia ante Posible Materialización del Riesgo</t>
  </si>
  <si>
    <t>Elaborado por: Lewis Jhossimar Palacios Muñoz
Revisado por: Alvaro Augusto Amado Camacho
Aprobado por: Juan Carlos Jaramillo Correa</t>
  </si>
  <si>
    <t>DIRECCIÓN DE PLANEACIÓN INSTITUCIONAL Y CALIDAD
SISTEMA INTEGRADO DE GESTIÓN
CONTROL DOCUMENTAL
MAPA DE RIESGOS SDS
Código: SDS-PYC-FT-029 V.3</t>
  </si>
  <si>
    <t>1. IDENTIFICACIÓN DEL RIESGO</t>
  </si>
  <si>
    <t>2. ANÁLISIS DEL RIESGO INHERENTE</t>
  </si>
  <si>
    <t>4. EVALUACIÓN DEL RIESGO - NIVEL DEL RIESGO RESIDUAL</t>
  </si>
  <si>
    <t>5. PLAN DE ACCIÓN</t>
  </si>
  <si>
    <t>3. EVALUACIÓN DEL RIESGO - VALORACIÓN DE LOS CONTROLES</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</si>
  <si>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</si>
  <si>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</si>
  <si>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</si>
  <si>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</si>
  <si>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r>
      <t xml:space="preserve">D. Criterios de Impacto
</t>
    </r>
    <r>
      <rPr>
        <sz val="9"/>
        <color indexed="8"/>
        <rFont val="Arial"/>
        <family val="2"/>
      </rPr>
      <t>(Seleccionar)</t>
    </r>
  </si>
  <si>
    <t>RESPUESTAS IMPACTO CORRUPCIÓN</t>
  </si>
  <si>
    <t>SI</t>
  </si>
  <si>
    <t>NO</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</si>
  <si>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</si>
  <si>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</si>
  <si>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</si>
  <si>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</si>
  <si>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</si>
  <si>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</si>
  <si>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</si>
  <si>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</si>
  <si>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</si>
  <si>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</si>
  <si>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</si>
  <si>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</si>
  <si>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</si>
  <si>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</si>
  <si>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</si>
  <si>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Intervención insuficiente en problemáticas de acceso a servicios de salud, pertinentes al Aseguramiento en Salud de la población del D.C.</t>
  </si>
  <si>
    <t>Incumplimiento normativo por parte de los actores del Sistema General de Seguridad Social en Salud.</t>
  </si>
  <si>
    <t>N/A</t>
  </si>
  <si>
    <t xml:space="preserve">Gestion de problematicas </t>
  </si>
  <si>
    <t>El Profesional de la Linea Salud Para Todos</t>
  </si>
  <si>
    <t>cuando se requiera</t>
  </si>
  <si>
    <t>realizará la Gestión de las problemáticas en el acceso a servicios de salud recibidas,</t>
  </si>
  <si>
    <t xml:space="preserve">realizando el seguimiento con el establecimiento de salud y registrándole en la Plataforma de la Línea  hasta su cierre, </t>
  </si>
  <si>
    <t>si no se logra la resolución dentro de la competencia de la Línea,  se remite al al grupo de IVS en el formato establecido para el correspondientes seguimiento y cierre del caso.</t>
  </si>
  <si>
    <t xml:space="preserve">Plataforma SIDBA 
Sistema de información para la Línea Salud para Todos – Componente del derecho a la salud
Número de problemáticas en el acceso </t>
  </si>
  <si>
    <t xml:space="preserve">Procedimiento de la línea. </t>
  </si>
  <si>
    <t xml:space="preserve">Humanos, tecnologicos y financieros </t>
  </si>
  <si>
    <t xml:space="preserve">Mesas de trabajo con las EAPB, 
Auditorias de IVS del compenete….  </t>
  </si>
  <si>
    <t>Agosto de 2021</t>
  </si>
  <si>
    <t xml:space="preserve">Trimestral </t>
  </si>
  <si>
    <t xml:space="preserve">Pendiente escribir </t>
  </si>
  <si>
    <t xml:space="preserve">informar al secretario a la super al directora a la oficina de asuntos disciplinarios </t>
  </si>
  <si>
    <t>Gestion  de respuesta</t>
  </si>
  <si>
    <t xml:space="preserve">El Profesional del SDQS, Aseguramiento,  </t>
  </si>
  <si>
    <t>realiza la Gestión  y respuesta a los requerimientos de los usuarios registrados a través de la plataforma del SDQS - de competencia del Aseguramiento en salud,</t>
  </si>
  <si>
    <t xml:space="preserve">realizando el seguimiento con el establecimiento de salud y registrandolo en la Plataforma   hasta su cierre, </t>
  </si>
  <si>
    <t xml:space="preserve">si una vez realizado el seguimiento a cada caso en particular se evidecia el no cumplimiento por parte de alguno de los actores del sistema, se establece contacto directo con el usuario y el prestador para identificar la falencia y corregirla con el fin de garantizar el servicio ordenado por el juez. </t>
  </si>
  <si>
    <t>Plataforma SDQS</t>
  </si>
  <si>
    <t>Actas correos plataforma SDQS</t>
  </si>
  <si>
    <t xml:space="preserve">Mesas de trabajo con las EAPB, 
Auditorias de IVS.  </t>
  </si>
  <si>
    <t xml:space="preserve">Visitas </t>
  </si>
  <si>
    <t xml:space="preserve">El Profesional de IVS 
</t>
  </si>
  <si>
    <t xml:space="preserve">Cuando se requiera </t>
  </si>
  <si>
    <t>Gestiona e interviene,</t>
  </si>
  <si>
    <t>a través de visitas coyunturales  las problematicas  relacionadas con el acceso a los servicios de salud, verificando que se cumplan los requerimientos establecidos dentro de la normatividad vigente, y se de cumplimiento al requerimiento del  usuario.</t>
  </si>
  <si>
    <t>Se notifica a la Supersalud por medio de correo electrónico o por correspondencia.</t>
  </si>
  <si>
    <t>para lo cual se realizan actas estableciendo los compromisos con la IPS y/o EPS.</t>
  </si>
  <si>
    <t xml:space="preserve">Actas </t>
  </si>
  <si>
    <t>Gestión de Tutelas</t>
  </si>
  <si>
    <t>El Profesional de Tutelas</t>
  </si>
  <si>
    <t>realizará la gestión de las ordenes judiciales (tutelas) de competencia de Aseguramiento en Salud para el caso de la  población no asegurada a cargo del Ente Territorial</t>
  </si>
  <si>
    <t xml:space="preserve">emitiendo  las autorizaciones pertinentes y demas requerimientos a los diferentes actores del sistema para dar respuesta a lo ordenado por el juez y garantizar el requerimiento en salud del usuario, </t>
  </si>
  <si>
    <t>Registro aplicativo de tutelas
expediente físico Tutela</t>
  </si>
  <si>
    <t>Oficios
Formato de llamada
Correos</t>
  </si>
  <si>
    <t>Seguimiento con la Red adscrtia y complementaria contratada para presentar los casos evidenciados durante el periodo y corregir las dificultades presentadas.</t>
  </si>
  <si>
    <t>Septiembre de 2021</t>
  </si>
  <si>
    <t>Inconsistencias en la información del estado de afiliación de usuarios en el SGSSS, en las bases de datos de competencia de la SDS.</t>
  </si>
  <si>
    <t xml:space="preserve">Bases de datos con información errónea y retrasos desde las fuentes de información. </t>
  </si>
  <si>
    <t>Posibilidad de afectación reputacional por las Inconsistencias en la información del estado de afiliación de usuarios en el SGSSS, en las bases de datos de competencia de la SDS.</t>
  </si>
  <si>
    <t xml:space="preserve">Verificación </t>
  </si>
  <si>
    <t>El Profesional a cargo del manejo de la información de Bases de datos  de competencia de la SDS. -  SGSSS</t>
  </si>
  <si>
    <t xml:space="preserve">periódicamente,  a la recepción de la información de listados censales </t>
  </si>
  <si>
    <t xml:space="preserve">realiza  el proceso de verificación de acuerdo a lo establecido por la normatividad vigente, </t>
  </si>
  <si>
    <t>Mediante un prroceso de verificación de las bases de datos y novedades de la afiliación de la población de Bogotá D.C. al SGSSS</t>
  </si>
  <si>
    <t>si no cumple devuelve a la Entidad responsable, la información de los listados censales de poblaciones especiales que no cumplan requisitos mínimos de consistencia establecidos a través de oficio.</t>
  </si>
  <si>
    <t>Comprobador de Derechos de la SDS
Cordis - Trazabilidad de las estidades competentes de remitir la información</t>
  </si>
  <si>
    <t xml:space="preserve">Procedimiento  </t>
  </si>
  <si>
    <t xml:space="preserve">No aplica </t>
  </si>
  <si>
    <t xml:space="preserve">Recepción de información </t>
  </si>
  <si>
    <t xml:space="preserve"> periódicamente a la recepción de la información,   </t>
  </si>
  <si>
    <t xml:space="preserve">realiza  el proceso de verificación de la correspondencia </t>
  </si>
  <si>
    <t xml:space="preserve">entre la BDUA (Base de Datos Única de Afiliados) con el maestro de afiliados de la SDS, de acuerdo con la normatividad vigente, </t>
  </si>
  <si>
    <t>si no cumple devuelve a la Entidad responsable, la información  que no cumplan requisitos mínimos de consistencia establecidos a través de oficio.</t>
  </si>
  <si>
    <t>Novedades EPS</t>
  </si>
  <si>
    <t xml:space="preserve">El personal técnico y/o profesional  </t>
  </si>
  <si>
    <t xml:space="preserve">periódicamente a la recepción de novedades de las EPSs, </t>
  </si>
  <si>
    <t xml:space="preserve"> realiza  el proceso de verificación  </t>
  </si>
  <si>
    <t xml:space="preserve">de  documentos soporte de los ingresos y novedades aplicados a los usuarios del régimen subsidiado, de acuerdo con la normatividad vigente,  </t>
  </si>
  <si>
    <t xml:space="preserve"> si no cumple devuelve a la Entidad responsable la información  que no cumplan requisitos mínimos de consistencia establecidos, a través del Aval Novedades tanto a la EPS como al Profesional de SDS-Aseguramiento.</t>
  </si>
  <si>
    <t>Deficiencias y/o inconvenientes en autorización de servicios electivos para la PPNA a cargo del FFDS.</t>
  </si>
  <si>
    <t xml:space="preserve">No cumplimiento de los tiempos de autorización de acuerdo Resolución  3047 de 2008 y 4331 de 2012 </t>
  </si>
  <si>
    <t>TICS</t>
  </si>
  <si>
    <t>Posibilidad  de afectación reputacional  por deficiencias y/o inconvenientes en autorización de servicios  para la Población no asegurada  a cargo del ente territorial.</t>
  </si>
  <si>
    <t xml:space="preserve">Acceso a la plataforma </t>
  </si>
  <si>
    <t xml:space="preserve">El Profesional de Electivas que se encuentre a cargo de la plataforma SIRC </t>
  </si>
  <si>
    <t xml:space="preserve">todos los días </t>
  </si>
  <si>
    <t>verifica el acceso a la plataforma</t>
  </si>
  <si>
    <t xml:space="preserve">ingresando permanentemente  verifica que los requerimientos del anexo 3 y 4 tengas respuesta en su totalidad. </t>
  </si>
  <si>
    <t xml:space="preserve">si no se encuentra disponible o presenta fallas técnicas, informa  y realiza seguimiento a la plataforma SIRC  a través de correo electrónico con TICS
</t>
  </si>
  <si>
    <t>Plataforma SIRC 
Anexo 3 y Anexo 4</t>
  </si>
  <si>
    <t>Plataforma SIRC</t>
  </si>
  <si>
    <t xml:space="preserve">No Aplica </t>
  </si>
  <si>
    <t>Requerimientos</t>
  </si>
  <si>
    <t xml:space="preserve"> El Profesional de Electivas </t>
  </si>
  <si>
    <t xml:space="preserve">todos los dias </t>
  </si>
  <si>
    <t xml:space="preserve">revisa  y  verifica  si los requerimientos recibidos  para el usuario se encuentran dentro del componente contratado, </t>
  </si>
  <si>
    <t>Compara los servicios contratados con la red adscrita y complementaria</t>
  </si>
  <si>
    <t>si no hay disponibilidad en las IPS contratadas, se realiza el requerimiento a IPS privadas para dar cumplimiento a la necesidad del usuario, el registro queda en la trazabilidad de cada caso correo electivas.</t>
  </si>
  <si>
    <t xml:space="preserve">Plataforma seguimiento casos electivas.
Trazabilidad de cada caso correo electivas.
</t>
  </si>
  <si>
    <t>No revisar los documentos necesarios para el ingreso</t>
  </si>
  <si>
    <t xml:space="preserve">No realizar el ingreso o egreso de los  bienes </t>
  </si>
  <si>
    <t>NA</t>
  </si>
  <si>
    <t>Posibilidad de afectación economica y reputacional por investigaciones disciplinarias y fiscales debido a la no revisión de los documentos requeridos para el ingreso o egreso de los bienes.</t>
  </si>
  <si>
    <t>Verificación ingreso de bienes</t>
  </si>
  <si>
    <t>Profesional Especializado</t>
  </si>
  <si>
    <t>Semestral</t>
  </si>
  <si>
    <t xml:space="preserve">Verificar que se hayan realizado el ingreso de los bienes  </t>
  </si>
  <si>
    <t>Comparar los comprobantes de ingreso o egreso  contra documentos soporte de bienes recibidos o entregados</t>
  </si>
  <si>
    <t>Solicitar al profesional realizar los ajustes e informar al Sub Director las novedades</t>
  </si>
  <si>
    <t>Correo Electronico</t>
  </si>
  <si>
    <t>Actas</t>
  </si>
  <si>
    <t>Humanos y Tecnológicos</t>
  </si>
  <si>
    <t>Verificar que los documentos enviados por parte del referente o supervisor de(l) o (los) cumplen requisitos</t>
  </si>
  <si>
    <t>Comparar documentos recibidos contra requisitos</t>
  </si>
  <si>
    <t>Devolver documentos y no recibir bienes</t>
  </si>
  <si>
    <t>Remisón o Factura
Copia del Contrato o Clausulado
Acta de Inicio</t>
  </si>
  <si>
    <t>Lista Chequeo acta de ingreso de elementos</t>
  </si>
  <si>
    <t xml:space="preserve">No gestionar las actividades de actualización para los bienes que conforman la propiedad, planta y equipo de la entidad </t>
  </si>
  <si>
    <t xml:space="preserve">No gestionar las actualizaciones de carteras de los bienes que conforman la propiedad, planta y equipo de la entidad </t>
  </si>
  <si>
    <t>Posibilidad de afectación reputacional por investigaciones disciplinarias debido a no realizar las actividades para los bienes que conforman la propiedad, planta y equipo</t>
  </si>
  <si>
    <t>Verificación de Actualizaciones</t>
  </si>
  <si>
    <t>Verificar que las actualizaciones de cartera se hayan realizado de acuerdo a la solicitud realizada</t>
  </si>
  <si>
    <t xml:space="preserve">Comparar comprobante de registro en el sistema SAPE con la cartera individual </t>
  </si>
  <si>
    <t>Informar al Sub Director cuando se encuentren novedades</t>
  </si>
  <si>
    <t>No realizar el mantenimiento a equipos de operación critica
No realizar el mantenimiento de las instalaciones e infraestructura de la SDS</t>
  </si>
  <si>
    <t>No contar con los contratos para el mantenimiento de las instalaciones, infraestructura y equipos de mision critica</t>
  </si>
  <si>
    <t>Posibilidad de afectación reputacional y economica por investigaciones disciplinarias debido a la falta de realizar el mantenimiento preventivo y correctivo de la infraestructura física de la SDS.</t>
  </si>
  <si>
    <t>Verificación de Mantenimientos</t>
  </si>
  <si>
    <t>Verificar que se haya realizado el mantenimiento de las instalaciones y la infraestructura</t>
  </si>
  <si>
    <t>Comparar programa de mantenimiento contra el informe ejecutivo de mantenimiento</t>
  </si>
  <si>
    <t>Verificar que se haya realizado el mantenimiento de los equipos de mision critica</t>
  </si>
  <si>
    <t>Comparar cronograma de mantenimiento contra el informe ejecutivo de mantenimiento de equipos de mision critica</t>
  </si>
  <si>
    <t>No elaborar el Banco Terminológico de Series y Subseries Documentales para la SDS.
No realizar las actividades del PGD</t>
  </si>
  <si>
    <t>No realizar las acciones de la politica de gestion documental</t>
  </si>
  <si>
    <t>Posibilidad de afectacion reputacional por investigaciones disciplinarias debido a la falta de gestión de las acciones para el cumplimiento de la Política de Gestión Documental</t>
  </si>
  <si>
    <t>Verificación cumplimiento de Acciones</t>
  </si>
  <si>
    <t>Verificar que se hayan realizado las actividades para el banco terminologico de series y subseries documentales</t>
  </si>
  <si>
    <t xml:space="preserve">Comparar actividades banco terminologico elaboradas contra las proyectadas </t>
  </si>
  <si>
    <t>Verificar que se hayan realizado las actividades del PGD</t>
  </si>
  <si>
    <t>Comparar actividades programadas del PGD contra actividades realizadas del PGD</t>
  </si>
  <si>
    <t>No Realizar las divulgaciones de programas del PIGA
No realizar el pesaje de los residuos sólidos reciclables</t>
  </si>
  <si>
    <t xml:space="preserve">No gestionar las acciones para el cumplimiento de la Política Fortalecimiento Institucional </t>
  </si>
  <si>
    <t xml:space="preserve">Posibilidad de afectación reputacional por investigaciones disciplinarias debido a la falta de gestión de las acciones para el cumplimiento de la Política Fortalecimiento Institucional </t>
  </si>
  <si>
    <t>Verificar que se hayan realizado las divulgaciones de los programas del PIGA</t>
  </si>
  <si>
    <t>Comparar las divulgaciones de programas del PIGA contra lo programado en el PIGA</t>
  </si>
  <si>
    <t>Verificar que se haya realizado el pesaje los residuos solidos reciclabes</t>
  </si>
  <si>
    <t>Comparar listas de pesaje realizadas contra el informe consolidado de volumenes de materiales aprovechables</t>
  </si>
  <si>
    <t>No gestionar requerimientos  de novedades de Control de Acceso</t>
  </si>
  <si>
    <t>Posibilidad de afectacion reputacional por investigaciones disciplinarias debido a no prestar el apoyo para realizar las actividades de vigilancia y seguridad y control</t>
  </si>
  <si>
    <t>TODOS</t>
  </si>
  <si>
    <t xml:space="preserve">Prestar el apoyo para realizar las actividades de vigilancia y seguridad y control de manera inadecuada o inorportuna. </t>
  </si>
  <si>
    <t>Verificacion de Novedades de seguridad y Control</t>
  </si>
  <si>
    <t xml:space="preserve">Verificar que se haya gestionar requerimientos  de novedades de Control de Acceso, emergencias y seguridad  estratégica </t>
  </si>
  <si>
    <t>Comparar  los requirimientos de novedades presentadas contra informes de novedades</t>
  </si>
  <si>
    <t xml:space="preserve">No contar con los documentos soporte de los desembolsos de caja menor
</t>
  </si>
  <si>
    <t>Posibilidad de afectación economica y reputacional de investigaciones disciplinarias y fiscales debido a no gestionar los recursos de caja menor conforme a lo dispuesto en la normatividad vigente.</t>
  </si>
  <si>
    <t>Gestionar los recursos de caja menor inadecuadamente</t>
  </si>
  <si>
    <t>Verificacion caja menor</t>
  </si>
  <si>
    <t>Trimestral</t>
  </si>
  <si>
    <t>Verificar el manejo de los recursos de caja menor</t>
  </si>
  <si>
    <t>Comparar soportes contra desembolsos de caja menor</t>
  </si>
  <si>
    <r>
      <t xml:space="preserve">
</t>
    </r>
    <r>
      <rPr>
        <sz val="9"/>
        <rFont val="Arial"/>
        <family val="2"/>
      </rPr>
      <t xml:space="preserve">Procesos disciplinarios con declaratoria de prescripción de conformidad con lo establecido en la ley disciplinaria </t>
    </r>
  </si>
  <si>
    <t>No efectuar el tramite procesal señalado en el Código Disciplinario Único</t>
  </si>
  <si>
    <t xml:space="preserve">
Posibilidad de afectación reputacional por procesos disciplinarios con declaratoria de prescripción de conformidad con lo establecido en la ley disciplinaria debido a no efectuar el tramite procesal señalado en el Código Disciplinario Único </t>
  </si>
  <si>
    <t>Revisión y  seguimiento de los expedientes  para evitar la prescripcion disciplinaria</t>
  </si>
  <si>
    <t>El jefe de la Oficina de Asuntos Disciplinarios</t>
  </si>
  <si>
    <t xml:space="preserve">Semestral </t>
  </si>
  <si>
    <t xml:space="preserve">Realizara revisión y  seguimiento de los expedientes </t>
  </si>
  <si>
    <t>Verificando el estado de las actuaciones disciplinarias con el fin de evitar la declaratoria de prescripción</t>
  </si>
  <si>
    <t>El jefe informará al profesional encargado de realizar las respetivas actuaciones dentro del expediente disciplinario.</t>
  </si>
  <si>
    <t>Carpeta compartida O:/ despacho/ asuntos disciplinarios EVIDENCIAS MAPA DE RIESGOS OAD 2021</t>
  </si>
  <si>
    <t xml:space="preserve">Acta de revisión de expediente por parte del jefe  a cada profesional </t>
  </si>
  <si>
    <t>El Jefe Oficina (RECURSO HUMANO)</t>
  </si>
  <si>
    <r>
      <rPr>
        <sz val="9"/>
        <rFont val="Arial"/>
        <family val="2"/>
      </rPr>
      <t xml:space="preserve">Realizar un informe mediante correo  electronico al jefe del estado actual de los procesos u expedientes cada vez que un profesional </t>
    </r>
    <r>
      <rPr>
        <strike/>
        <sz val="9"/>
        <rFont val="Arial"/>
        <family val="2"/>
      </rPr>
      <t>se</t>
    </r>
    <r>
      <rPr>
        <sz val="9"/>
        <rFont val="Arial"/>
        <family val="2"/>
      </rPr>
      <t xml:space="preserve"> presente una situacion administrativa </t>
    </r>
  </si>
  <si>
    <t>Se iniciara las actuaciones disciplinarias correspondientes.</t>
  </si>
  <si>
    <t xml:space="preserve">
Extravío, perdida parcial o total de expedientes disciplinarios y/o demás información que reposa en la oficina de Asuntos Disciplinarios</t>
  </si>
  <si>
    <t>Falta de seguimiento por parte del personal encargado del manejo de expedientes disciplinarios</t>
  </si>
  <si>
    <t>Posibilidad de afectación reputacional por Extravío, perdida parcial o total de expedientes disciplinarios y/o demás información que reposa en la oficina de Asuntos Disciplinarios debido a 
falta de seguimiento por parte del personal encargado del manejo de expedientes disciplinarios</t>
  </si>
  <si>
    <t>Control de perdida de expedientes disciplinarios</t>
  </si>
  <si>
    <t>Secretaria de la Oficina de Asuntos Disciplinarios</t>
  </si>
  <si>
    <t>Cada vez que los profesionales sustanciadores o los sujetos procesales solicitan un expediente (Siempre)</t>
  </si>
  <si>
    <t>Controlará la entrada y salida de los expedientes.</t>
  </si>
  <si>
    <t>Mediante un registro en un libro de  prestamo expedientes  el movimiento de estos.</t>
  </si>
  <si>
    <t>En caso de perdida o extravío de algún expediente se debe presentar denuncia por perdida ante la fiscalía y dictar auto por medio del cual se ordene la reconstrucción del expediente perdido o extraviado dando aplicación a la ley disciplinaria</t>
  </si>
  <si>
    <t>Se lleva el registro en un libro de los expedientes prestados.</t>
  </si>
  <si>
    <t>Secretaria Técnica (RECURSO HUMANO, FÍSICOS)y libro préstamo expedientes</t>
  </si>
  <si>
    <t>Realizar   el control mensual de conteo de expediente mediante una hoja de trabajo en Excel denominada  (Registro Mensual Control Expedientes OAD).</t>
  </si>
  <si>
    <t>Divulgar en los canales de comunicación (internos o externos) o elaborar piezas gráficas y productos editoriales con información que no esté en el marco de las acciones o estrategias definidas o que no haya sido requerida a la OAC por las diferentes dependencias</t>
  </si>
  <si>
    <t xml:space="preserve">
Deslegitimación de la misión de la entidad frente a la ciudadanía. </t>
  </si>
  <si>
    <t xml:space="preserve">Posibilidad de afectación de imagen o reputacional por acciones y campañas en materia de comunicación interna y externa inadecuadas o contrarias a las necesidades identificadas para la entidad
</t>
  </si>
  <si>
    <t>El Jefe de la Oficina Asesora de Comunicaciones y los profesionales de comunicación externa semanalmente definirán  los temas a divulgar en medios de comunicación, teniendo en cuenta las necesidades identificadas o coyunturales  y establecerán el mecanismo(s) más efectivo para la divulgación de la información que se requiera.  Para ello realizarán una reunión de la cual quedará un acta con los temas tratados. En caso de que no se cuente con temas el Jefe de la OAC solicitará a los comunicadores de las Subredes información relevante para divulgar.</t>
  </si>
  <si>
    <t>El Jefe de la Oficina Asesora de Comunicaciones y los profesionales de comunicación externa</t>
  </si>
  <si>
    <t>Semanalmente</t>
  </si>
  <si>
    <t>Definirán  los temas a divulgar en medios de comunicació, teniendo en cuenta las necesidades identificadas o coyunturales</t>
  </si>
  <si>
    <t xml:space="preserve">Realizarán una reunión presencial o virtual </t>
  </si>
  <si>
    <t>En caso de que no se cuente con temas el Jefe de la OAC solicitará a los comunicadores de las Subredes información relevante para divulgar.</t>
  </si>
  <si>
    <t>Acta de reunión o grabación de Teams</t>
  </si>
  <si>
    <t>Procedimiento Gestión de Comunicaciones
Lineamiento de comunicación externa</t>
  </si>
  <si>
    <t>Profesionales de la Oficina de Comunicaciones
MS TEAMS
WhatsApp
Correo electrónico</t>
  </si>
  <si>
    <t>El profesional de la OAC cada vez que elabore textos para divulgar interna o externamente verificará que el insumo provenga de las fuentes oficiales y que contenga los datos necesarios para su estructuración. Para ello, la respectiva dependencia debe remitir la información por correo o memorando. En caso de que no provenga de fuentes oficiales o esté incompleta, el profesional solicitará ampliación de la misma a través de correo electrónico.</t>
  </si>
  <si>
    <t>El profesional de la Oficina de Comunicaciones</t>
  </si>
  <si>
    <t>Cada vez que elabore textos</t>
  </si>
  <si>
    <t xml:space="preserve">Elaboración de textos para divulgar interna o externamente </t>
  </si>
  <si>
    <t xml:space="preserve">Verificará que el insumo provenga de las fuentes oficiales y que contenga los datos necesarios para su estructuración. </t>
  </si>
  <si>
    <t>En caso de que no provenga de fuentes oficiales o esté incompleta, el profesional solicitará ampliación de la misma a través de correo electrónico.</t>
  </si>
  <si>
    <t>Solicitud remitida a correos electrónicos de cada profesional</t>
  </si>
  <si>
    <t>Procedimiento Gestión de Comunicaciones
Lineamiento de comunicación externa
Lineamiento de comunicación interna</t>
  </si>
  <si>
    <t>Profesionales de la Oficina de Comunicaciones
WhatsApp
Correo electrónico</t>
  </si>
  <si>
    <t>El Jefe de la Oficina Asesora de Comunicaciones y el profesional designado por este en el primer trimestre de la vigencia actualizarán el Plan Estratégico de Comunicación (PECO), teniendo en cuenta las necesidades identificadas o solicitudes de las diferentes dependencias. En caso de recibir solicitudes posteriores a la formulación del PECO, éstas quedarán registradas en el seguimiento trimestral del PECO que se hace a través del POGD.</t>
  </si>
  <si>
    <t>El Jefe de la Oficina Asesora de Comunicaciones y el profesional designado por este</t>
  </si>
  <si>
    <t>Primer trimestre de la vigencia</t>
  </si>
  <si>
    <t>Actualizarán el Plan Estratégico de Comunicación (PECO)</t>
  </si>
  <si>
    <t>Teniendo en cuenta las necesidades identificadas o solicitudes de las diferentes dependencias</t>
  </si>
  <si>
    <t>En caso de recibir solicitudes posteriores a la formulación del PECO, éstas quedarán registradas en el seguimiento trimestral del PECO que se hace a través del POGD.</t>
  </si>
  <si>
    <t>Correo electrónico de la jefe de la OAC solicitando a profesionales la elaboración del PECO y posterior solicitud para publicación</t>
  </si>
  <si>
    <t>Procedimiento Gestión de Comunicaciones</t>
  </si>
  <si>
    <t>Profesionales de la Oficina de Comunicaciones
Correo electrónico
Isolución</t>
  </si>
  <si>
    <t>4. Fortalecer la gestión y la transparencia institucional.</t>
  </si>
  <si>
    <t xml:space="preserve">Seleccionar contratistas que no cuenten con la capacidad financiera y/o técnica y/o jurídica necesarias para la ejecución del contrato. </t>
  </si>
  <si>
    <t>Inadecuada evaluación de los proponentes en el proceso de selección y/o elaboración deficiente de los estudios previos y de los pliegos de condiciones</t>
  </si>
  <si>
    <t>Todos los Procesos de la entidad</t>
  </si>
  <si>
    <t>Posibilidad de afectación reputacional por seleccionar  contratistas que no cuenten con la capacidad financiera y/o técnica y/o jurídica necesarias para la ejecución del contrato, debido a una inadecuada evaluación de los proponentes en el proceso de selección y/o elaboración deficiente de los estudios previos y de los pliegos de condiciones</t>
  </si>
  <si>
    <t>Revisión requisitos técnicos, jurpidicos y financieros</t>
  </si>
  <si>
    <t xml:space="preserve">Subdirección de contratación </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</si>
  <si>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</si>
  <si>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</si>
  <si>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</si>
  <si>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</si>
  <si>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</si>
  <si>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</si>
  <si>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 xml:space="preserve">Profesionales del área de contratación, cordis (si es necesario) correos electrónicos </t>
  </si>
  <si>
    <t>Socialización al equipo de la Subdirección de Contratación
Actualización de documentos internos del proceso y normatividad
Sensibilización de los supervisores o contratitas</t>
  </si>
  <si>
    <t>II Semestre de 2021</t>
  </si>
  <si>
    <t>Idetificar con el equipo de trabajo  qué sucedió, plantear una análisis de la situación yestablecer un plan de acción para que no vuelva a suceder</t>
  </si>
  <si>
    <t>Evaluación de propuestas</t>
  </si>
  <si>
    <t>Comité evaluador</t>
  </si>
  <si>
    <t xml:space="preserve">Cada vez que se realice la evaluación del proceso de selección </t>
  </si>
  <si>
    <t xml:space="preserve">Evaluar las propuestas de acuerdo a los criterios establecidos en los pliegos de condiciones y a la normatividad aplicable para cada caso. </t>
  </si>
  <si>
    <t xml:space="preserve">Dejar constancia en el respectivo informe de evaluación. </t>
  </si>
  <si>
    <t>En caso de detectarse una indebida evaluación de los proponentes con el propósito de seleccionar un contratista que no cumple los requisitos se enviará comunicación escrita a la Oficina de Asuntos Disciplinarios y a la Oficina de Control Interno para su respectiva revisión.</t>
  </si>
  <si>
    <t xml:space="preserve"> Informe de evaluación realizado según los criterios descritos en los pleigos y anexos técnicos</t>
  </si>
  <si>
    <t>SDS-CON-PR-001 Procedimiento Contratación - Etapa Precontractual</t>
  </si>
  <si>
    <t xml:space="preserve">Profesionales del área- sistema de información cordis </t>
  </si>
  <si>
    <t>Manifestación de no encontrarse en condlicto de intereses</t>
  </si>
  <si>
    <t xml:space="preserve">Comité evaluador </t>
  </si>
  <si>
    <t xml:space="preserve">Manifestar que no se encuentran en conflicto de interés alguno. </t>
  </si>
  <si>
    <t xml:space="preserve">Mediante el diligenciamiento del formato destinado para tal fin en caso de encontrarse en conflicto, debe aplicarse lo dispuesto por la política de conflicto de intereses establecida. </t>
  </si>
  <si>
    <t>En caso de detectarse un conflicto de interés esto quedará  registrado en el formato diligenciado por los miembros del Comité Evaluador.</t>
  </si>
  <si>
    <t>Formato de conflictos de interés firmados por parte de los miembros del comité evaluador, informe de evaluación de las propuestas</t>
  </si>
  <si>
    <t>Recurso humano: Evaluadores, profesionales del área de contratación.</t>
  </si>
  <si>
    <t xml:space="preserve">Suspender el proceso de selección </t>
  </si>
  <si>
    <t xml:space="preserve">Errores en la estructuración de los documentos precontractuales Demandas, tutelas, solicitudes de proponentes, sugerencias de algún órgano de control, con el propósito de realizar ajustes al proceso de selección directamente relacionados con la normatividad en materia contractual </t>
  </si>
  <si>
    <t>Posibilidad de afectación reputacional por suspender el proceso de selección , debido a errores en la estructuración de los documentos precontractuales, demandas, tutelas, solicitudes de proponentes, sugerencias de algún órgano de control, ampliación de plazos para dar respuesta a las observaciones del proceso, falta de cumplimiento de los requisitos exigidos en el pliego de condiciones</t>
  </si>
  <si>
    <t xml:space="preserve">Retrasar la adjudicación de un proceso de selección </t>
  </si>
  <si>
    <t>Ampliación de los  plazos para dar respuesta a las observaciones del proceso o de los plazos para poder evaluar el proceso de selección, en la eventualidad que se reciban muchas ofertas</t>
  </si>
  <si>
    <t>Posibilidad de afectación reputacional por retrasar la adjudicación de un proceso de selección, debido a la ampliación de los  plazos para dar respuesta a las observaciones del proceso o de los plazos para poder evaluar el proceso de selección, en la eventualidad que se reciban muchas ofertas</t>
  </si>
  <si>
    <t>Declarar desiertos los procesos de selección</t>
  </si>
  <si>
    <t>Falta de pluralidad de oferentes o que ningún oferente cumple con los requisitos exigidos en el pliego de condiciones</t>
  </si>
  <si>
    <t>Posibilidad de afectación reputacional por declarar desiertos los procesos de selección debido a la falta de pluralidad de oferentes o que ningún oferente cumple con los requisitos exigidos en el pliego de condiciones</t>
  </si>
  <si>
    <t>Realizar adjudicaciones viciadas por error</t>
  </si>
  <si>
    <t>Documentos falsos o irregulares presentados por los oferentes y que la entidad no logra evidenciar en el momento de la evaluación</t>
  </si>
  <si>
    <t>Posibilidad de afectación reputacional por mala ejecución de la obra, labor o servicio contratado, debido a documentos falsos o irregulares presentados por los oferentes y que la entidad no logra evidenciar en el momento de la evaluación</t>
  </si>
  <si>
    <t>Verificación de Idoneidad y Experiencia</t>
  </si>
  <si>
    <t>Gerente del proyecto- área de la necesidad</t>
  </si>
  <si>
    <t>Cada vez que se vaya a radicar un proceso de contratación</t>
  </si>
  <si>
    <t>Verificar la idoneidad y experiencia del proponente de acuerdo con los lineamientos que se establezcan en la documentación asociada al proceso de "gestión contractual", así como la veracidad de la misma.</t>
  </si>
  <si>
    <t xml:space="preserve">Dejar constancia de la verificación a través del diligenciamiento del formato destinado para tal fin </t>
  </si>
  <si>
    <t>En caso de que  no se registra en el formato correspondiente la información que demuestre la idoneidad o experiencia no se podrá continuar con dicha contratación.</t>
  </si>
  <si>
    <t>Registro de la verificación realizada por el Gerente de proyecto o Director en el formato de idoneidad y experiencia</t>
  </si>
  <si>
    <t>Profesionales del área de contratación, cordis (si es necesario realizar devoluciones</t>
  </si>
  <si>
    <t>Aperturar demanda y/o proceso por parte del supervisor del contrato</t>
  </si>
  <si>
    <t>Indebida aprobación de las garantías contractuales.</t>
  </si>
  <si>
    <t>Error en la revisión y aprobación de las garantías.</t>
  </si>
  <si>
    <t>Posibilidad de afectación reputacional por la indebida aprobación de las garantías contractuales., debido a errores en la revisión y aprobación de la misma</t>
  </si>
  <si>
    <t>Revisón de Garantía Contractual</t>
  </si>
  <si>
    <t>Cada vez que se suscriba un contrato que tenga el requisito de garantía</t>
  </si>
  <si>
    <t>Revisar cuidadosamente cada vez que se requiera el proyecto de aprobación de garantía</t>
  </si>
  <si>
    <t xml:space="preserve">Dejar constancia en la plataforma SECOP II de las devoluciones realizadas para ajuste a las garantías </t>
  </si>
  <si>
    <t>En caso de que la garantía no cumpla con las condiciones no se podrá legalizar y perfeccionar el contrato</t>
  </si>
  <si>
    <t>Garantía aprobada en la plataforma de contratación, o devoluciones registradas</t>
  </si>
  <si>
    <t>Profesionales del área de contratación, plataforma de contratación SECOP II</t>
  </si>
  <si>
    <t>Incumplimiento del objeto o de las obligaciones contractuales.</t>
  </si>
  <si>
    <t xml:space="preserve"> - Debilidad en la supervisión y ejecución del contrato
 - Incumplimiento del contratista, entrega de productos incompleto
 - No adelantar proceso de multas e incumplimientos, cuando el supervisor ha dado aviso oportuno </t>
  </si>
  <si>
    <t xml:space="preserve">Posibilidad de afectación reputacional por incumplimiento del objeto o de las obligaciones contractuales, debido a debilidad en la supervisión y ejecución del contrato, incumplimiento del contratista, entrega de productos incompleto o no adelantar proceso de multas e incumplimientos, cuando el supervisor ha dado aviso oportuno </t>
  </si>
  <si>
    <t>Revisión ejecución contrato y/o convenio</t>
  </si>
  <si>
    <t>Supervisor / interventor</t>
  </si>
  <si>
    <t>Mensualmente, para algunos casos  según lo pactado en el contrato</t>
  </si>
  <si>
    <t xml:space="preserve">Realizar seguimiento desde el ámbito administrativo, técnico, financiero y contable a la ejecución de los contratos y convenios celebrados por la Secretaría Distrital de Salud – Fondo Financiero Distrital de Salud, . </t>
  </si>
  <si>
    <t xml:space="preserve">Validar los reportes de avance y ejecución conforme a los términos, condiciones y especificaciones pactadas en el contrato, su anexo técnico, el pliego de condiciones o invitación pública, y la oferta del contratista. </t>
  </si>
  <si>
    <t>Cuando no se de cumplimiento a lo establecido en el contrato deberá requerir por escrito al contratista cuando los bienes, servicios u obras no se ejecuten de acuerdo al cronograma, o cuando el avance de las metas sea inferior al programado, o cuando no se realicen a tiempo las entregas de bienes y servicios, o cuando se evidencie una indebida o deficiente ejecución. Evidenciado lo anterior el supervisor o interventor deberá allegar un informe detallado y completo a la Subdirección de Contratación.</t>
  </si>
  <si>
    <t>Informes de supervisión con el seguimiento administrativo, técnico, financiero y contable de la ejecución de los contratos supervisados.</t>
  </si>
  <si>
    <t>SDS-CON-PR-006 Procedimiento Contratación - Etapa De Ejecución Y Poscontractual
SDS-CON-LN-006 Lineamiento Para La Supervisión E Interventoría De Contratos O Convenios</t>
  </si>
  <si>
    <t>Supervisores de contratos/ informes de supervisión/ Correos electrónicos.</t>
  </si>
  <si>
    <t>Socialización de los supervisores o contratitas</t>
  </si>
  <si>
    <t>Aperturar un proceso por parte del supervisor del contrato por incumplimiento del contrato</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</si>
  <si>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</si>
  <si>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</si>
  <si>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</si>
  <si>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</si>
  <si>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</si>
  <si>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</si>
  <si>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</si>
  <si>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</si>
  <si>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Profesionales del área de contratación</t>
  </si>
  <si>
    <t>Realizar Back up de la Base de reparto de incumplimientos</t>
  </si>
  <si>
    <t>Desequilibrio económico del contrato</t>
  </si>
  <si>
    <t>Variación de los precios estimados del contrato - Fluctuación del dólar</t>
  </si>
  <si>
    <t>Posibilidad de afectación reputacional por desequilibrio económico del contrato, debido a variaciones de los precios estimados del contrato o fluctuaciones del dólar</t>
  </si>
  <si>
    <t>Elaboración de matriz de riesgos</t>
  </si>
  <si>
    <t>Referentes técnicos de las áreas</t>
  </si>
  <si>
    <t xml:space="preserve">Cada vez que se planee un proceso de contratación </t>
  </si>
  <si>
    <t>Elaborar  matriz de riesgos del proceso en la que se contemple quien será el responsable o hasta que porcentaje  asumirá cada parte un posible desequilibrio económico por causa de la variación de los precios estimados en el contrato o la fluctuación del dólar.</t>
  </si>
  <si>
    <t>Guiarse por las cartillas de  CCE para la elaboración de matrices de riesgos y tener en cuenta la trazabilidad de contrataciones históricas</t>
  </si>
  <si>
    <t>En caso de que las matrices de los procesos de selección no contemplen los riesgos económicos se deberá devolver para ajustes.</t>
  </si>
  <si>
    <t>Matriz de riesgos formulada para el proceso de contratación</t>
  </si>
  <si>
    <t xml:space="preserve">Referentes de contratación /  cordis </t>
  </si>
  <si>
    <t>Elaboración de estudios del sector</t>
  </si>
  <si>
    <t xml:space="preserve">Elaborar unos estudios del sector adecuados y que guarden relación con las futuras condiciones del proceso de selección y del futuro contrato. </t>
  </si>
  <si>
    <t>Guiarse por las cartillas de  CCE para la elaboración de estudios de sector y tener en cuenta la trazabilidad de contrataciones históricas</t>
  </si>
  <si>
    <t>En caso de que en  los estudios de sector de los  procesos de selección no se realice un efectivo estudio de oferta que permite identificar riesgos de colusión o  riesgos económicos se deberá devolver para ajustes.</t>
  </si>
  <si>
    <t xml:space="preserve"> Análisis del Sector formulado para el proceso de contratación</t>
  </si>
  <si>
    <t>Imposibilidad de adelantar procesos de declaratoria de incumplimiento, imposición de multas o sanciones</t>
  </si>
  <si>
    <t>Omisión por parte del interventor o supervisor de informar oportunamente los incumplimientos que se presenten en el contrato</t>
  </si>
  <si>
    <t>Posibilidad de afectación reputacional por la imposibilidad de adelantar procesos de declaratoria de incumplimiento, imposición de multas o sanciones, debido a la omisión por parte del interventor o supervisor de informar oportunamente los incumplimientos que se presenten en el contrato</t>
  </si>
  <si>
    <t xml:space="preserve"> Informes de supervisión con el seguimiento administrativo, técnico, financiero y contable de la ejecución de los contratos supervisados.</t>
  </si>
  <si>
    <t>Socialización al equipo de la Subdirección de Contratación
Sensibilización de los supervisores o contratitas</t>
  </si>
  <si>
    <t>Inadecuada liquidación de los contratos o convenios</t>
  </si>
  <si>
    <t xml:space="preserve">* Deficiencia en el seguimiento y vigilancia del contrato por parte del supervisor y/o interventor del contrato o convenio
* Ausencia de informes de supervisión
* Inadecuada gestión documental
* Desconocimiento de los términos legales para la liquidación de contratos o convenios </t>
  </si>
  <si>
    <t xml:space="preserve">Posibilidad de afectación reputacional por la inadecuada liquidación de los contratos o convenios, debido a deficiencias en el seguimiento y vigilancia del contrato por parte del supervisor y/o interventor del contrato, ausencia de informes de supervisión, inadecuada gestión documental, desconocimiento de los términos legales para la liquidación de contratos o convenios </t>
  </si>
  <si>
    <t>Revisión de Obligaciones y Productos del contrato</t>
  </si>
  <si>
    <t xml:space="preserve">Llegada la fecha de terminación del contrato </t>
  </si>
  <si>
    <t xml:space="preserve">Revisar  las obligaciones y productos establecidos en el contrato o convenio. </t>
  </si>
  <si>
    <t>Validando los reportes de avance y ejecución conforme a los términos, condiciones y especificaciones pactadas y remitirá a la Subdirección de Contratación el proyecto de acto administrativo de liquidación junto con los soportes establecidos en el manual de contratación.</t>
  </si>
  <si>
    <t>Cuando no se de cumplimiento a las obligaciones y productos establecidos en el contrato se deberá informar a la Subdirección de Contratación para los trámites correspondientes.</t>
  </si>
  <si>
    <t>Proyecto de acta de liquidación y sus respectivos soportes o informes de posibles incumplimientos.</t>
  </si>
  <si>
    <t>Supervisores de contratos/ informes de supervisión/</t>
  </si>
  <si>
    <t>Verificación del archivo del expediente organizado y completo</t>
  </si>
  <si>
    <t>Personal del archivo e gestión de la Subdirección de Contratación</t>
  </si>
  <si>
    <t>Cada que se radique un informe de supervisión</t>
  </si>
  <si>
    <t xml:space="preserve">Archivar en el expediente contractual con el fin que la documentación repose de manera organizada y completa, los informes de ejecución de contratos que envíen los supervisores. </t>
  </si>
  <si>
    <t>Se revisará que el informe se encuentre publicado en el portal de contartación y se archivará deforma cronológica en el expediente contractual.</t>
  </si>
  <si>
    <t>En caso de que el informe nos e encuentre en el expediente contractual deberá realizarse su búsqueda y cargue en el menor tiempo posible.</t>
  </si>
  <si>
    <t xml:space="preserve">Informes de supervisión y soportes </t>
  </si>
  <si>
    <t>SDS-CON-PR-006 Procedimiento Contratación - Etapa De Ejecución Y Poscontractual
SDS-CON-LN-005 Lineamiento De Archivo Contractual</t>
  </si>
  <si>
    <t>Supervisores de contratos/ informes de supervisión/ Expedientes contractuales</t>
  </si>
  <si>
    <t>Socialización al equipo del archivo de gestión de la Subdirección de Contratación</t>
  </si>
  <si>
    <t>desactualización de los contenidos para las asistencias técnicas</t>
  </si>
  <si>
    <t>la falta de revisión periódica de los cambios o ajustes en la normatividad relacionada con el Sistema Obligatorio de Garantia de Calidad en Salud, lo que deriva  a la presentación de quejas de usuarios por información inconsistente.</t>
  </si>
  <si>
    <t>N.A.</t>
  </si>
  <si>
    <t xml:space="preserve">Posibilidad de afectación reputacional por desactualización de los contenidos para las asistencias técnicas, debido a la falta de revisión periódica de los cambios o ajustes en la normatividad relacionada con el Sistema Obligatorio de Garantia de Calidad en Salud, lo que deriva  a la presentación de quejas de usuarios por información inconsistente.
</t>
  </si>
  <si>
    <t>Verificación normatividad</t>
  </si>
  <si>
    <t>El equipo de Profesionales de la Subdirección  y/o la Subdirector(a) de Calidad y Seguridad en Servicios de Salud,</t>
  </si>
  <si>
    <t>mensualmente</t>
  </si>
  <si>
    <t xml:space="preserve">verificará la expedición o derogación de la normatividad o artículos referentes al Sistema Obligatorio de Garantia de Calidad en Salud contra la normatividad vigente, </t>
  </si>
  <si>
    <t xml:space="preserve">consultando las páginas relacionadas del sector salud. </t>
  </si>
  <si>
    <t xml:space="preserve">En caso de variación de la jusrisprudencia, se procede al estudio de la norma, se socializa a los profesionales y se actualiza las presentaciones de las asistencias técnicas. </t>
  </si>
  <si>
    <t>Se deja evidencia el acta de reunión y/o correos electrónicos informando los cambios relacionados</t>
  </si>
  <si>
    <t xml:space="preserve"> acta de reunión y/o correos electrónicos </t>
  </si>
  <si>
    <t>Humanos
Tecnologicos</t>
  </si>
  <si>
    <t xml:space="preserve">Informar a las Directivas para que se tomen las medidas de acuerdo a la desactualización en la normatividad.
Revisión y actualización de la normatividad vigente. </t>
  </si>
  <si>
    <t xml:space="preserve">Soliictudes de las unidades auditables para postergar las auditorías programadas 
</t>
  </si>
  <si>
    <t xml:space="preserve">Deficiencias en el ejercicio de planificación del PAA </t>
  </si>
  <si>
    <t xml:space="preserve">NA </t>
  </si>
  <si>
    <t>Verificacion mensual  al cumplimiento del PAA</t>
  </si>
  <si>
    <t xml:space="preserve">El Jefe Oficina de Control Interno </t>
  </si>
  <si>
    <t xml:space="preserve">mensualmente </t>
  </si>
  <si>
    <t xml:space="preserve">verificará que se estén realizando las auditorias de gestión y calidad de acuerdo al PAA </t>
  </si>
  <si>
    <t>mediante la revisión del Plan y los avances a la ejecución de la auditoría.</t>
  </si>
  <si>
    <t xml:space="preserve">de lo contrario comunicará al profesional de la OCI via correo electronico el incumplimiento presentado y se tomarán los correctivos necesarios.  </t>
  </si>
  <si>
    <t>Correo comunicando la alerta de los retrasos en el plan.</t>
  </si>
  <si>
    <t xml:space="preserve">Prodcedimientos SDS ESC PR 007  y PR-003  </t>
  </si>
  <si>
    <t>Humanos, tecnológicos y financieros</t>
  </si>
  <si>
    <t>Verificacion semestral  al cumplimeinto del PAA</t>
  </si>
  <si>
    <t xml:space="preserve">Semestralmente </t>
  </si>
  <si>
    <t xml:space="preserve">verificará el avance a   la ejecución semestral del PAA </t>
  </si>
  <si>
    <t>mediante la verificación en pagína WEB de los informes finales contra el plan anual de auditorias.</t>
  </si>
  <si>
    <t xml:space="preserve">de lo contrario comunicará al CCCI la necesidad de reprogramación para que sea aprobado.  </t>
  </si>
  <si>
    <t xml:space="preserve">Presentación semestral ante el Comité Coordinador de Control interno </t>
  </si>
  <si>
    <t xml:space="preserve">Aprobación del PAA </t>
  </si>
  <si>
    <t xml:space="preserve">(Línea estratégica de defensa) El jefe de la Oficina de control interno </t>
  </si>
  <si>
    <t xml:space="preserve">De manera anual </t>
  </si>
  <si>
    <t xml:space="preserve">Presenta el plan anual de auditorias </t>
  </si>
  <si>
    <t xml:space="preserve">la comités coordinados de control interno </t>
  </si>
  <si>
    <t xml:space="preserve">para que sea revisado y avalado. En caso de presentarsen observaciones ocn respecto al plan se adelantará el ajuste respectivo </t>
  </si>
  <si>
    <t>Acta de reunión del CCC</t>
  </si>
  <si>
    <t>Actas de reunión de CCCI</t>
  </si>
  <si>
    <t>Aceptación de planes de  mejoramiento formulados de manera deficiente .</t>
  </si>
  <si>
    <t xml:space="preserve">Deficiencias en la competencia y falta de experiencia  de los auditores en el procesos auditor. </t>
  </si>
  <si>
    <t>Posibilidad de afectacion reputacional al no evaluar la efectividad, eficacia y oportunidad en los planes de mejoramiento internos.(32)</t>
  </si>
  <si>
    <t xml:space="preserve">Cumplimiento a los planes </t>
  </si>
  <si>
    <t xml:space="preserve">El técnico administrativo del OCI </t>
  </si>
  <si>
    <t xml:space="preserve">verificará que las acciones descritas en los planes de mejoramiento se estén gestionando oportunamente  </t>
  </si>
  <si>
    <t>conforme a los tiempos establecidos,</t>
  </si>
  <si>
    <t xml:space="preserve"> de lo contrario se notificará al jefe de la OCI y a los auditores para que realicen el seguimiento.  </t>
  </si>
  <si>
    <t>Correos electrónicos, mensajes de WHATSAPP.</t>
  </si>
  <si>
    <t xml:space="preserve">Procedimiento SDS ESC PR 005 </t>
  </si>
  <si>
    <t xml:space="preserve">Verificación de evidencias y soportes de los planes de mejoramiento de auditorias de calidad y gestión </t>
  </si>
  <si>
    <t>Los profesionales de la Oficina de Control Interno</t>
  </si>
  <si>
    <t xml:space="preserve">verificarán  las evidencias de las  acciones descritas en los planes de mejoramiento de las auditorias de gestión y de calidad </t>
  </si>
  <si>
    <t>que se hayan gestionado conforme a los tiempos establecidos y la veracidad de las evidencias,</t>
  </si>
  <si>
    <t xml:space="preserve"> de lo contrario se notificará al líder del proceso via correo electronico y a través del aplicativo ISOLUCION.</t>
  </si>
  <si>
    <t xml:space="preserve">Correos electrónicos, seguimiento en el aplicativo ISOlución </t>
  </si>
  <si>
    <t xml:space="preserve">SDS ESC PR 005 </t>
  </si>
  <si>
    <t>Entrenamiento a nuevos  auditores</t>
  </si>
  <si>
    <t xml:space="preserve">cada vez que ingrese personal nuevo </t>
  </si>
  <si>
    <t xml:space="preserve">realizarán capacitación sobre técicas de auditoría y seguimiento a planes de mejoramiento </t>
  </si>
  <si>
    <t xml:space="preserve">mediante presentación de temas relevantes de auditoria y los roles de la oficina </t>
  </si>
  <si>
    <t xml:space="preserve">en caso que el auditori no desarrolle sus competencias se establecerá plan de mejoramiento individual </t>
  </si>
  <si>
    <t xml:space="preserve">Presentaciones actas de reunión </t>
  </si>
  <si>
    <t>Incumplimiento en la entrega de información por parte de los procesos ó deficiencias elaboración de los informes de Ley.</t>
  </si>
  <si>
    <t xml:space="preserve">Fallas en la planificación para la consecución de la información por parte de los procesos </t>
  </si>
  <si>
    <t xml:space="preserve">Todos los procesos de la entidad </t>
  </si>
  <si>
    <t>Posibilidad de afectación economica o reputacional en la generación de  los informes de ley posterior a los términos de la Normatividad Legal vigente.(33)</t>
  </si>
  <si>
    <t xml:space="preserve">Tramite de firma digital </t>
  </si>
  <si>
    <t>La Dirección Fianaciera</t>
  </si>
  <si>
    <t>cuando sea necesario</t>
  </si>
  <si>
    <t>tramitará el reembolso de caja menor de manera prioritaria</t>
  </si>
  <si>
    <t xml:space="preserve"> para garantizar la disponibilidad de recursos financieros para la compra de la firma digital.</t>
  </si>
  <si>
    <t xml:space="preserve"> En caso de no cumplir con los términos establecidos la dirección Administrativa dispondrá de una remanente fijo para la compra de firmas digitales. </t>
  </si>
  <si>
    <t xml:space="preserve">correo electrónico </t>
  </si>
  <si>
    <t xml:space="preserve">Verificación del cumplimiento a los informes de ley  </t>
  </si>
  <si>
    <t xml:space="preserve">bimensualmente </t>
  </si>
  <si>
    <t>verificará la elaboración de los informes de Ley.</t>
  </si>
  <si>
    <t>de acuerdo al Plan de auditoria;</t>
  </si>
  <si>
    <t>de no haberse realizado se notificara al profesional encargado de dicha actividad atraves de correo electrónico su incumplimiento.</t>
  </si>
  <si>
    <t>Correo comunicando la asignación del informe de ley no se han presentado correos dei ncumplimiento prueba de ellos los informes están publicados en pagina WEB link de control/informes control interno</t>
  </si>
  <si>
    <t>Planes de  mejoramiento formulados por las dependencias   de manera deficiente .</t>
  </si>
  <si>
    <t xml:space="preserve">Deficiencias en la competencia y falta de experiencia  de los referentes de las dependencias   en la formulacion de planes de mejoramiento </t>
  </si>
  <si>
    <t>Possibilidad de afectación econcomica y reputacional al no realizar seguimiento a los planes de mejoramiento suscritos por la entidad con los Entes de Control.</t>
  </si>
  <si>
    <t xml:space="preserve">Verificacion de evidencias de planes de mejora </t>
  </si>
  <si>
    <t xml:space="preserve">Los auditores de la OCI </t>
  </si>
  <si>
    <t xml:space="preserve">Verificarán las evidencias de cada hallazgo reportadas por las dependencias de la entidad </t>
  </si>
  <si>
    <t xml:space="preserve">mediante el analisis de lo aportado VS las accones ocntenidas en el plan y los indicadores de cumplimiento </t>
  </si>
  <si>
    <t xml:space="preserve">de no ser congruentes las evidencias con el plan de mejora se comunicará al referente o al director los ajustes necesarios </t>
  </si>
  <si>
    <t xml:space="preserve">Correo electronico comunicando las falencias encontradas en las evidencias del plan de mejora </t>
  </si>
  <si>
    <t xml:space="preserve">Correo electrónico </t>
  </si>
  <si>
    <t xml:space="preserve">Verificacion de la realización del seguimiento </t>
  </si>
  <si>
    <t xml:space="preserve"> El Jefe Oficina de Control Interno </t>
  </si>
  <si>
    <t>semestralmente</t>
  </si>
  <si>
    <t xml:space="preserve">  verificará </t>
  </si>
  <si>
    <t>que se haya realizado el seguimiento a los planes de mejoramiento suscritos con Entes de Control</t>
  </si>
  <si>
    <t xml:space="preserve">en caso de la no relización se notificará al profesional encargado de dicha actividad atraves </t>
  </si>
  <si>
    <t>Correo electrónico</t>
  </si>
  <si>
    <t xml:space="preserve">Posibilidad de afectación reputacional por el incumplimiento en la realización de  las Auditorías definidas en el   Plan Anual (31)
</t>
  </si>
  <si>
    <t xml:space="preserve">
Prescripción de la acción de cobro sobre  los saldos a favor del FFDS</t>
  </si>
  <si>
    <t xml:space="preserve">Insuficiencia de recursos tecnológicos, físicos y humanos necesarios para la gestión administrativa del cobro persuasivo y coactivo.
</t>
  </si>
  <si>
    <t>No aplica</t>
  </si>
  <si>
    <t>Identificación de procesos con alertas de prescripción</t>
  </si>
  <si>
    <t>El profesional líder de Cobro Coactivo</t>
  </si>
  <si>
    <t xml:space="preserve">siempre </t>
  </si>
  <si>
    <t>Revisará los expedientes que las areas generadoras remitan para proceder a trámite de cobro coactivo</t>
  </si>
  <si>
    <t xml:space="preserve">
Identificará aquellos procesos que se encuentren  cerca de la prescripción (3 años) y los reasignará a los profesionales del equipo  para realizar trámite de mandamiento de pago</t>
  </si>
  <si>
    <t>En caso de presentarse prescripción de la acción de cobro  de los saldos a favor del FFDS se debe informar al Director Financiero  y estos expedientes se reasignarán a un grupo de contingencia que se encargará de hacer el trámite correspondiente con el objetivo de lograr un posible recaudo de cartera.</t>
  </si>
  <si>
    <t>Ecpedientes en el aplicativo SIIAS.</t>
  </si>
  <si>
    <t>Expedientes con soportes</t>
  </si>
  <si>
    <t xml:space="preserve">
1 profesional especializado de cobro coactivo
</t>
  </si>
  <si>
    <t>Seguimiento peirodico a los expedientes gestrionados por cada profesional</t>
  </si>
  <si>
    <t xml:space="preserve">
Identificar  el  número de expedientes  prescritos y realizar de inmediato   requerimiento de pago para recuperar Cartera,, omitiendo las etapas previas de cobro persuasivo.</t>
  </si>
  <si>
    <t xml:space="preserve">Demora en el envió del título ejecutivo a la Dirección Financiera por parte de las dependencias generadoras del acto sancionatorio 
</t>
  </si>
  <si>
    <t>Salud Publica
IVC</t>
  </si>
  <si>
    <t>Seguimiento a la implementación de lineamientos normativos</t>
  </si>
  <si>
    <t xml:space="preserve">mensualmente o cada vez que se requiera  </t>
  </si>
  <si>
    <t xml:space="preserve">
Realizara seguimiento  al cumplimiento de los lineamientos  establecidos en la circular emitida por la Dirección Financiera. </t>
  </si>
  <si>
    <t xml:space="preserve">mediante la revisión  y reporte de novedades presentadas en la recepción de información  (expedientes)  de las areas generadoras </t>
  </si>
  <si>
    <t>En caso de que las áreas generadoras no den cumplimiento a dicha circular, la Dirección Financiera mediante memorando o a través de bitácora (SIIAS) hará la devolución de la información  a la dependencia responsable, a fin de que se subsane o aclare la falencia detectada.</t>
  </si>
  <si>
    <t>Circular No. 033 de 2021
Aplicativo SIIAS</t>
  </si>
  <si>
    <t>Implementar plan de trabajo por cada profesional de manera mensual, asignando un nummero especifico de expedientes</t>
  </si>
  <si>
    <t>Diligenciamiento de la información en el aplicativo SIIAS fuera de los tiempos establecidos y de forma incorrecta.</t>
  </si>
  <si>
    <t>Seguimiento al aplicativo SIIAS</t>
  </si>
  <si>
    <t>El profesional lider de Cobro Coactivo</t>
  </si>
  <si>
    <t>Cada vez que se presente la necesidad (Siempre)</t>
  </si>
  <si>
    <t>Realizara seguimiento a la informacion registrada en el aplicativo SIIAS</t>
  </si>
  <si>
    <t>a través de la aplicación correcta del Procedimiento vigente (SDS FIN PR 008).</t>
  </si>
  <si>
    <t xml:space="preserve">En caso que las areas generadoras no registren la informacion del expediente en el aplicativo SIIAS, la Direccion Financiera emitira memorando con el requerimiento correspondiente. </t>
  </si>
  <si>
    <t>Los registros efectuados en el aplicativo SIIAS  y Memorando de requerimiento</t>
  </si>
  <si>
    <t>Aplicativo SIIAS</t>
  </si>
  <si>
    <t xml:space="preserve">
1 profesional especializado de cobro coactivo
1  Tecnico sistemas de información
</t>
  </si>
  <si>
    <t xml:space="preserve">Presentación incompleta o inoportuna de las obligaciones tributarias, informes y reportes requeridos por entes de control internos y externos </t>
  </si>
  <si>
    <t xml:space="preserve">Falta de seguimiento al cronograma de informes a las areas de Tesoreria, Presupuesto, Contabilidad y Cobro Coactivo
</t>
  </si>
  <si>
    <t xml:space="preserve">Seguimiento a cronograma de  Informes </t>
  </si>
  <si>
    <t xml:space="preserve">El líder de calidad de la Dirección Financiera  y el Director  Financiero </t>
  </si>
  <si>
    <t xml:space="preserve">mensual </t>
  </si>
  <si>
    <t>realizará seguimiento al cumplimiento del cronograma  de reportes de información y a las tareas agendadas al personal de la Dirección Financiera</t>
  </si>
  <si>
    <t xml:space="preserve"> a través de la revisión del cronograma establecido  con las áreas de presupuesto, contabilidad, tesorería y cobro coactivo y las asignaciones realizadas a través de la herramienta PLANER</t>
  </si>
  <si>
    <t xml:space="preserve"> En caso de presentarse incumplimiento en el cronograma se informará al Director Financiero y se gestionará con el área o Entidad que corresponda una nueva fecha y condiciones de reporte, asi como  se redefiniran las actividades y plazos programados</t>
  </si>
  <si>
    <t>Los registros de seguimiento se evidencian en la matriz: calendario de reportes de información, Asignaciones, comentarios y evidencias depósitadas en el aplicativo Panner</t>
  </si>
  <si>
    <t xml:space="preserve">Cronograma de  Informes </t>
  </si>
  <si>
    <t xml:space="preserve">
1 profesional especializado de la Dirección Financiera
</t>
  </si>
  <si>
    <t>Reporte trimestral de POGD</t>
  </si>
  <si>
    <t>Presentar el informe a los correspondientes entes de control internos y/o externos o a la entidad solicitante   con los ajustes pertinentes y la justificaci{on, y en los casos que aplique,  realizar el plan de mejora  correspondientes.</t>
  </si>
  <si>
    <t>Debilidad en la revisión previa  de informes y demás información presentada a los entes de control y otras entidades.</t>
  </si>
  <si>
    <t>Revisión de informes antes de su entrega oficial</t>
  </si>
  <si>
    <t>Un profesional especializado de la Dirección Financiera</t>
  </si>
  <si>
    <t xml:space="preserve">
revisara la información que sea objeto de publicación , la que  soliciten los entes de control, asi como los estados de cuenta antes de su expedición oficial . </t>
  </si>
  <si>
    <t xml:space="preserve">verificando que este acordes con la normatividad vigente, procedimientos y demás requisitos establecidos,  dando visto bueno de su revisión </t>
  </si>
  <si>
    <t xml:space="preserve">En caso de encontrar alguna inconsistencia realizara devolución para su ajuste. </t>
  </si>
  <si>
    <t>Requerimientos y demás documentos revisados y aprobados.</t>
  </si>
  <si>
    <t>Informes revisados y entregados</t>
  </si>
  <si>
    <t xml:space="preserve"> 1 Profesional especializado de Contabilidad y/o tesorería, presupuesto, cobro coactivo y/o Dirección Finaciera</t>
  </si>
  <si>
    <t>Generar alertas a través de correos electrónicos para la presentación oportuna de informes</t>
  </si>
  <si>
    <t>Realizar pagos de compromisos con recursos de Resoluciones del MSPS que no hayan sido recaudados a la fecha del giro</t>
  </si>
  <si>
    <t xml:space="preserve">No contar con el flujo de caja actualizado de las diferentes resoluciones del Ministerio de Salud y Protección asignados al FFDS y convenios interadministrativos 
</t>
  </si>
  <si>
    <t xml:space="preserve">Seguimiento a pagos de  recursos de Resoluciones del MSPS </t>
  </si>
  <si>
    <t>El profesional de Tesorería</t>
  </si>
  <si>
    <t>Diariamente</t>
  </si>
  <si>
    <t>Actualiza la matriz de seguimiento</t>
  </si>
  <si>
    <t xml:space="preserve">de la ejecución del flujo financiero de las resoluciones del Ministerio de Salud y Protección Social  asignados al FFDS,  </t>
  </si>
  <si>
    <t>En caso de no mantener la información actualizada en la matriz, el tesorero generla solicitara al profesional encargado, a través de reqierimiento (correo electrónico) esta acrividad en el menor tiempo posible, garantizando la integralidad y completitud de ls información</t>
  </si>
  <si>
    <t xml:space="preserve"> matriz de seguimiento de la ejecución del flujo financiero</t>
  </si>
  <si>
    <t>Resoluciones MSPS matriz de seguimiento de la ejecución del flujo financiero</t>
  </si>
  <si>
    <t>Tesoreria: 3 profesionales</t>
  </si>
  <si>
    <t xml:space="preserve">Seguimiento periodico a los recursos girados por transferencia de la nación </t>
  </si>
  <si>
    <t>En caso de realizar pagos de compromisos con recursos de Resoluciones del MSPS que no hayan sido recaudados a la fecha del giro se debe informar al Tesorero y al  Director Financiero y realizar la gestión de recaudo que compense las fuentes de financiación.</t>
  </si>
  <si>
    <t>No entrega de la información relacionada con las resoluciones MSPS, por parte de las áreas misionales ejecutoras</t>
  </si>
  <si>
    <t>Solicitd de información</t>
  </si>
  <si>
    <t>Mensualmente</t>
  </si>
  <si>
    <t>Remitira un correo a las áreas misionales ejecutoras</t>
  </si>
  <si>
    <t>solicitando que se  informe a la Dirección Financiera - Tesorería,  si en el mes correspondiente entrarán recursos  por transferencia de la Nación.</t>
  </si>
  <si>
    <t>En caso de no remitir correo, se deberá verificar posteriormente en el sistema si entraron recursor por transferencias de la nación.</t>
  </si>
  <si>
    <t>Tesoreria: 1 profesional</t>
  </si>
  <si>
    <t>Falta de verificación de la disponibilidad de recursos en el trámite de pago de las resoluciones del Ministerio de salud y protección social</t>
  </si>
  <si>
    <t>Disponibilidad de Recursos</t>
  </si>
  <si>
    <t xml:space="preserve">El profesional de tesorería </t>
  </si>
  <si>
    <t xml:space="preserve">Antes de </t>
  </si>
  <si>
    <t xml:space="preserve">tramitar una solicitud de pago  por resoluciones del MSPS </t>
  </si>
  <si>
    <t>debe validar  la disponibilidad de los recursos</t>
  </si>
  <si>
    <t>En caso de no validar la disponibilidad de recursos. el tesorero General de la entidad debe realizar pagos de compromisos con recursos de Resoluciones del MSPS que no hayan sido recaudados a la fecha del giro se debe informar al  Director (a) Financiero y realizar la gestión de recaudo que compense las fuentes de financiación.</t>
  </si>
  <si>
    <t>matriz de seguimiento de correspondencia.</t>
  </si>
  <si>
    <t>Matriz de seguimiento de correspondencia</t>
  </si>
  <si>
    <t xml:space="preserve">Tesoreria: 3 profesionales </t>
  </si>
  <si>
    <t xml:space="preserve">Operación de la gestión contable sin tener en cuenta los requisitos del nuevo Marco Normativo </t>
  </si>
  <si>
    <t xml:space="preserve">1. Falta de directrices internas para la operación baja los lineamientos del Nuevo Marco Normativo
</t>
  </si>
  <si>
    <t>Actualización documental</t>
  </si>
  <si>
    <t>Los profesionales del área de contabilidad</t>
  </si>
  <si>
    <t>documentan, actualizan e implementan  la operación del proceso contable</t>
  </si>
  <si>
    <t xml:space="preserve">de conformidad con lo dispuesto en el Nuevo Marco Normativo . </t>
  </si>
  <si>
    <t>En caso de no documentar los procedimientos de acuerdo a l nuevo marco normativo,  se debe programar un plan de contingencia para  ajustar e implementar los documentos (procedimientos, instructivos, lineamientos, manuales, etc.).</t>
  </si>
  <si>
    <t>Políticas proceso y procedimientos en aplicativo  ISOLUCION.</t>
  </si>
  <si>
    <t>Polóticas, Procesos y procedimientos contables</t>
  </si>
  <si>
    <t>2 profesionales del área de contabilidad</t>
  </si>
  <si>
    <t>Seguimiento periodico de la actualización documental de la Dirección Financiera</t>
  </si>
  <si>
    <t>Informar al Director Financiero y plantear las acciones de mejora correspondientes para documentar la operación contable.</t>
  </si>
  <si>
    <t>2. Desconocimiento del Nuevo Marco Normativo por parte de los profesionales del área de contabilidad</t>
  </si>
  <si>
    <t>Capacitacion NMN</t>
  </si>
  <si>
    <t xml:space="preserve">El responsable de contabilidad  y/o 1 profesional especializado </t>
  </si>
  <si>
    <t>Realizara capacitaciones periodicas relacionadas con el nuevo marco  normativo</t>
  </si>
  <si>
    <t xml:space="preserve">de manera presencial o virtual, expondiendo los temas a tratar. </t>
  </si>
  <si>
    <t xml:space="preserve">En caso de no ser posible realizar las capacitaciones, se realizará una socialización masiva de los procedimientos e instructivos y demás normatividad, a través de correo al grupo de contabilidad. </t>
  </si>
  <si>
    <t>Acta y lista de asistencia a capacitaciones y correos electrónicos</t>
  </si>
  <si>
    <t>Responsable de contabilidad y profesional especializado de contabilidad.</t>
  </si>
  <si>
    <t>Reporte mensual a la DIYPC del  normograma de la Dirección Financiera</t>
  </si>
  <si>
    <t>Gestionar los conocimientos que construyen la memoria institucional de forma inadecuada</t>
  </si>
  <si>
    <t>Falta de estrategias de recuperación del conocimiento</t>
  </si>
  <si>
    <t>Todos</t>
  </si>
  <si>
    <t>Posibilidad de afectación reputacional por gestionar los conocimientos que construyen la memoria institucional de forma inadecuada, debido a la falta de estrategias de recuperación del conocimiento</t>
  </si>
  <si>
    <t>Identificación produccion del conocimiento</t>
  </si>
  <si>
    <t>Los Subsecretarios y Directores de la SDS</t>
  </si>
  <si>
    <t xml:space="preserve">anualmente </t>
  </si>
  <si>
    <t>identificarán la producción del conocimiento de su dependencia</t>
  </si>
  <si>
    <t>la enviarán a la Biblioteca, de acuerdo con el lineamiento establecido, en medio magnético a través de un memorando</t>
  </si>
  <si>
    <t>En caso que no remitan la información, deberán cargarla en la carpeta que se dispondrá para tal fin.</t>
  </si>
  <si>
    <t>como evidencia quedan:
* Lineamientos
* Plan de Trabajo y Plan de capacitaciones
* Actas de reuniones
* Taxonomia
*Correos electronicos
*Actas seguimiento a tareas
*Directorio de referentes de repositorio</t>
  </si>
  <si>
    <t>SDS-GCI-PR-002 CIENCIA TECNOLOGÍA E INNOVACIÓN PARA LA SALUD
SDS-GCI-PR-004 ADQUISICIÓN  Y ADMINISTRACIÓN DEL MATERIAL BIBLIOGRÁFICO</t>
  </si>
  <si>
    <t>Humano, tecnológico</t>
  </si>
  <si>
    <t>Se revisaran las estrategias establecidas para la recuperacion de la memoria institucional y se ajustaran a necesidad para mitigar el riesgo establecido.</t>
  </si>
  <si>
    <t>Recuperacion produccion del conocimiento</t>
  </si>
  <si>
    <t>Los Directores de Planeación Sectorial y TIC</t>
  </si>
  <si>
    <t>dispondrán del apoyo administrativo, técnico, tecnológico y financiero</t>
  </si>
  <si>
    <t>para generar un espacio de recuperación de la producción del conocimiento de la entidad.</t>
  </si>
  <si>
    <t>En caso de no contar con dicho apoyo, se dispondrá de una carpeta compartida.</t>
  </si>
  <si>
    <t>*Actas de reuniones
*Memorandos
*Directorio de referentes de repositorio
*Actas seguimiento a tareas</t>
  </si>
  <si>
    <t>SDS-GCI-PR-002 CIENCIA TECNOLOGÍA E INNOVACIÓN PARA LA SALUD</t>
  </si>
  <si>
    <t>Espacios virtuales</t>
  </si>
  <si>
    <t>Los Directores de Planeación Sectorial, TIC y el Jefe de la Oficina Asesora de Comunicaciones</t>
  </si>
  <si>
    <t>dispondrán de los espacios virtuales</t>
  </si>
  <si>
    <t>para la democratización del conocimiento</t>
  </si>
  <si>
    <t>En caso de no disponer del dichos espacios virtuales, se dispondrá de una carpeta compartida.</t>
  </si>
  <si>
    <t>*Reseñas
*Links de acceso a reseñas en la pagina Web de la SDS y se aloja una copia en repositorio de GCI
*Actas seguimiento a tareas</t>
  </si>
  <si>
    <t xml:space="preserve">Incumplimiento de la normatividad vigente  e inadeacuda  planeación de las actividades, recursos y  seguimiento a la operación y  gestión , de  las acciones del Plan de Salud Pública de Intervenciones Colectivas - PSPIC y de la Gestión de la Salud Pública de competencia, para la ejecución en lo local, 
</t>
  </si>
  <si>
    <t xml:space="preserve">La no adoptación y adaptación de cambios normativos en las actividades del proceso.
Insuficiente planificación y seguimiento de los recursos presupuestales y gestión contractual asignados al proceso.
</t>
  </si>
  <si>
    <t xml:space="preserve">Posible afectación económica y reputacional  por  incumplimiento de la normatividad vigente  e inadeacuda  planeación de las actividades, recursos y  seguimiento a la operación y  gestión , de  las acciones del Plan de Salud Pública de Intervenciones Colectivas - PSPIC y las  a la Gestión de la Salud Pública de competencia, para la ejecución en lo local con las Subredes Integradas de Servicios de Salud,  debido a la no adoptación y adaptación de cambios normativos en las actividades del proceso, insuficiente planificación y seguimiento de recursos presupuestales, gestión contractual y situaciones sobrevinientes
</t>
  </si>
  <si>
    <t xml:space="preserve">DOCUMENTACIÓN </t>
  </si>
  <si>
    <t>Los profesionales designados por los directivos de la Subsecretaria de Salud Pública</t>
  </si>
  <si>
    <t>Cada vez que se requiera realizar o modificar los contratos o convenios interadministrativos</t>
  </si>
  <si>
    <t>Revisaran que los documentos de solicitudes para gestion contractual  esten acorde con   la normatividad vigente  y esten cohertentes con las meats y actividades de competencia enl Plan Territorial de Salud.</t>
  </si>
  <si>
    <r>
      <rPr>
        <sz val="9"/>
        <rFont val="Arial"/>
        <family val="2"/>
      </rPr>
      <t>Verificando que  los documentos de solicitud al proceso de Gestión Contractual,  , así  como  la información y lineamientos esten   en coherencia con las metas de los proyectos de inversión correspondientes y  con las directrices establecidas.</t>
    </r>
    <r>
      <rPr>
        <sz val="9"/>
        <color indexed="8"/>
        <rFont val="Arial"/>
        <family val="2"/>
      </rPr>
      <t xml:space="preserve">  </t>
    </r>
  </si>
  <si>
    <t xml:space="preserve">En caso de no encontrar coherencia, se requerirán a los profesionales responsables de acuerdo con su competencia, el  ajuste de los documentos. para pasar a aprobación por parte de los directivos correspondientes. </t>
  </si>
  <si>
    <t>Como soporte de la ejecución del control, se cuenta con los documentos definitivos aprobados, de estudios previos cuando aplique, los anexos técnicos y clausulados de los contratos o convenios interadministrativos PSPIC, así como las modificaciones contractuales requeridas por los supervisores.</t>
  </si>
  <si>
    <t xml:space="preserve">Procedimientos:
1. SDS-GSP-PR-0014 GESTIÓN Y EVALUACIÓN DE POLÍTICAS, PLANES PROGRAMAS, ESTRATEGIAS EN SALUD PÚBLICA. 
2. SDS-GSP-PR-001 GESTIÓN TÉCNICA, ADMINISTRATIVA Y FINANCIERA DE LAS ACCIONES EN SALUD PUBLICA Y DEL PLAN DE SALUD PÚBLICA DE INTERVENCIONES COLECTIVAS - PSPIC. 
3. SDS-GSP-PR-007 PREPARACIÓN  PARA EL DESARROLLO DE LAS ACCIONES DE APOYO A LA GESTIÓN DE LA SALUD PÚBLICA DE COMPETENCIA Y DEL PLAN DE SALUD PÚBLICA DE INTERVENCIONES COLECTIVAS - PSPIC EN LO LOCAL.
</t>
  </si>
  <si>
    <t xml:space="preserve">Recurso humano:Profesionales especializados. 
Recurso Financiero.
Recurso fisico.
</t>
  </si>
  <si>
    <t xml:space="preserve">Realizar seguimiento a los contratos o convenios inteadministrativos
Establecer necesidades de nuevos convenios o contratos interadministrativos o de modificaciones contractuales.
Documentar la necesidad y justificación.
</t>
  </si>
  <si>
    <t>10/04/2021
10/07/2021
10/11/2021
10/01/2022</t>
  </si>
  <si>
    <t>Se realizará a través de ejecucion de actividades de la meta 1 del POGD, con corte trimestral</t>
  </si>
  <si>
    <t xml:space="preserve">Ejecutar presupuestos, proyectos de inversión  y acciones a ejecutar.
Solicitar modificaciones contractuales.
Reprogramar recursos.
Aplicar las glosas y planes de mejora respectivos.
</t>
  </si>
  <si>
    <t xml:space="preserve">GESTIÓN PARA  PAGO Y CONCILIACIÓN FINANCIERA </t>
  </si>
  <si>
    <t xml:space="preserve">Los profesionales y técnicos del equipo financiero designados por los directivos de la Subsecretaria de Salud Pública
</t>
  </si>
  <si>
    <t xml:space="preserve">Cada vez que se presente la necesidad de realizar una conciliación o un trámite de pago, </t>
  </si>
  <si>
    <t xml:space="preserve">Revisarán que los documentos soporte  cumplan con  las directrices  financieras establecidas </t>
  </si>
  <si>
    <t>Verificando  la coherencia de la información frente las directrices institucionales y condiciones contractuales.</t>
  </si>
  <si>
    <t xml:space="preserve">En caso de encontrar alguna inconsistencia  se devuelve  al contratista  o equipo de seguimiento según sea pertinente, informando  por correo  electronico para  generar los ajustes respectivos. </t>
  </si>
  <si>
    <t xml:space="preserve">Como soporte de la ejecución del control se cuentan con las certificaciones con visto bueno aprobadas y correos electronicos. </t>
  </si>
  <si>
    <t xml:space="preserve">Procedimento:
SDS-GSP-PR-001 GESTIÓN TÉCNICA, ADMINISTRATIVA Y FINANCIERA DE LAS ACCIONES EN SALUD PUBLICA Y DEL PLAN DE SALUD PÚBLICA DE INTERVENCIONES COLECTIVAS - PSPIC. 
</t>
  </si>
  <si>
    <t>Recurso humano:Supervisores, Profesionales especializados, universitarios y técnico del equipo financiero.
Recurso tecnologico.
Recurso Financiero.
Recurso fisico.</t>
  </si>
  <si>
    <t>Establecer las directrices para la gestión de pagos de los contratos y convenios interadministrativos
Recibir y revisar la factuación de las Subredes
Gestionar la aporbación y envio de los docuementos para pago
Realizar el seguimiento a la ejecución presupuestal de los contratos y convenios interadministrativos a traves de SEGPLAN</t>
  </si>
  <si>
    <t xml:space="preserve">15/12/2021
</t>
  </si>
  <si>
    <t>Se realizará seguimiento de la gestión de recursos a través de  SEGPLAN</t>
  </si>
  <si>
    <t>SUPERVISIÓN</t>
  </si>
  <si>
    <t xml:space="preserve">Los supervisores de los contratos o convenios GSP- PSPIC con las Subredes Integradas de Servcios de Salud E.S.E.
</t>
  </si>
  <si>
    <t>Cada vez que se inicie contrato o convenio interadministrativo  y durante la ejecución</t>
  </si>
  <si>
    <t>Revisarán la información relacionada con el cumplimiento de las obligaciones contractuales y/o lineamientos establecidos, con el apoyo de sus equipo de trabajo,</t>
  </si>
  <si>
    <t>Verificando el cumplimiento de las condiciones pactadas en el contrato y sus anexos</t>
  </si>
  <si>
    <r>
      <rPr>
        <sz val="9"/>
        <color indexed="8"/>
        <rFont val="Arial"/>
        <family val="2"/>
      </rPr>
      <t xml:space="preserve">En caso de no cumplimiento se procedera a las modificaciones de las condiciones o  se aplicaran los criterios de glosa o planes de mejora a los que haya lugar de acuerdo con los anexos respectivos, soportados en comunicación electronica o fisica.  
</t>
    </r>
  </si>
  <si>
    <r>
      <t xml:space="preserve">Como soporte de la ejecución del control se cuenta con infomes de supervisión y actas. 
</t>
    </r>
  </si>
  <si>
    <t>Procedimiento:
SDS-GSP-PR-006 SEGUIMIENTO A LAS ACCIONES EN SALUD PÚBLICA
Lineamiento:
SDS-GSP-LN-001   METODOLOGIA PARA SEGUIMIENTO A LA EJECUCIÓN DE LAS ACCIONES PSPIC Y LA GESTIÓN DE LA SALUD PÚBLICA CONTRATADO CON LAS SUBREDES INTEGRADAS DE SERVICIOS DE SALUD – ESE</t>
  </si>
  <si>
    <t>Recurso humano: Supervisores, profesionales especializados, universitarios y técnicos apoyo a la supervisión o interventoria
Recurso Financiero.
Recurso fisico.</t>
  </si>
  <si>
    <t>Socializar las condiciones contratuales legalizadas
Establecer las directrices para criterios de glosa y facturación .
Realizar seguimiento a los contratos o convenios interadministrativos
Realizar los informes de supervisión de los contratos o convenios interadministrativos</t>
  </si>
  <si>
    <t>Se realizará a través de ejecucion de actividades de la meta 1 del POGD, con corte trimestral en lo referente en supervisión y seguimiento de los contratos o convenios interadministrativos.</t>
  </si>
  <si>
    <r>
      <t>GESTIÓN DE  INFORMACIÓN</t>
    </r>
    <r>
      <rPr>
        <strike/>
        <sz val="9"/>
        <color indexed="8"/>
        <rFont val="Arial"/>
        <family val="2"/>
      </rPr>
      <t xml:space="preserve"> </t>
    </r>
  </si>
  <si>
    <t xml:space="preserve">Los profesionales y/o técnicos del grupo de gestión de información,
</t>
  </si>
  <si>
    <t>mensualemente</t>
  </si>
  <si>
    <t>Monitorearán la calidad de  las bases de datos preliminares y/o definitivas de las intervenciones  colectivas desarrolladas en el marco del Plan de Salud Pública de Intervenciones colectiva - PSPIC, realizadas en el nivel local por las Subredes Integradas de Servicios de Salud,</t>
  </si>
  <si>
    <t xml:space="preserve">Conforme a los criterios de calidad definidos por la Secretaria Distrital de Salud </t>
  </si>
  <si>
    <t xml:space="preserve">En caso de encontrar inconsistencias requeriran a las Subredes Integradas de Servicios de Salud  los ajustes correspondientes y  emitiran conceptos técnicos  comunicando a las Subredes Integradas de Servicios de Salud y  al equipo de apoyo a la supervisión o a la  interventoria, según corresponda,  mediante oficio y/o correo electronico </t>
  </si>
  <si>
    <t xml:space="preserve">Como soporte de la ejecución del control estan los conceptos tecnicos desfavorables
Oficio y/o correo electronico.  </t>
  </si>
  <si>
    <t xml:space="preserve">Procedimiento:
SDS-GSP-PR-013 GESTIÓN DE INFORMACIÓN DE LAS ACCIONES COLECTIVAS EN SALUD PÚBLICA. (HACER - VERIFICAR)
</t>
  </si>
  <si>
    <t>Recurso humano:Profesionales especializados, universitarios y técnico
Recurso tecnologico: Sitema de información, aplicativos, validadores
Recurso Financiero.
Recurso fisico.</t>
  </si>
  <si>
    <t>Establecer las directrices para registro de actividades en los entornos de vida cotidiana.
Recibir y revisar los datos reportados por las Subredes Integradas de Servicios de Salud.
Comunicar a la Subredes, equipo de apoyo a la supervisión o firma interventora, segun corresponda, los resultados</t>
  </si>
  <si>
    <t>Las situaciones sobrevinientes ( catastrofes naturales o de causa humanao biologica) que afectan la operación de los equipos que realizan acciones de salud pública  en lo local.</t>
  </si>
  <si>
    <t xml:space="preserve">FACTORES SOBREVINIENTES - COVID 19 </t>
  </si>
  <si>
    <t>Los profesionales asignado por los directivos de la Subsecretaria de Salud Pública</t>
  </si>
  <si>
    <t>Cada vez que se realicen los estudios previos para los contratos o convenios interadministrativos GSP - PSPIC</t>
  </si>
  <si>
    <t xml:space="preserve">Verificaran  que en la matriz de riesgos, se incluyan   posibles circunstancias o eventos sobrevinientes o de causa fortuita, que puedan afectar el normal desarrollo de las obligaciones o compromisos incluido las posibles afectaciones por COVID - 19 .
</t>
  </si>
  <si>
    <t xml:space="preserve">Revisaran cada matriz frente a los riesgos identificados de  De acuerdo con la Guia Compra Eficiente para la elaboración de la matriz de riesgos contractuales </t>
  </si>
  <si>
    <t>En caso de no encontrar  incluidos  los posibles riesgos  devolveran al profesional responsable para realizar los ajustes respectivos y notificaran a los directivos.</t>
  </si>
  <si>
    <t>Como soporte de la ejecucion del control se cuenta con el mapa de riesgo contractuales anexo a los estudios previso enviados a la Subdirección de Contratación</t>
  </si>
  <si>
    <t xml:space="preserve">Procedimientos:
1. SDS-GSP-PR-001 GESTIÓN TÉCNICA, ADMINISTRATIVA Y FINANCIERA DE LAS ACCIONES EN SALUD PUBLICA Y DEL PLAN DE SALUD PÚBLICA DE INTERVENCIONES COLECTIVAS - PSPIC. 
</t>
  </si>
  <si>
    <t xml:space="preserve">Determinar y valorar el posible riesgo de acuerdo con la Guia de Colombia Compra Eficiente y las directrices institucionales, asi como los controles para los contratos o convenios interadministrativo.
Realizar seguimiento al cumplimiento de los controles comoo parte de la supervisión.
 </t>
  </si>
  <si>
    <t>Se realizará el reporte de aplicación de los controles en los informes finales de supervisión.</t>
  </si>
  <si>
    <t>Falta de articulación con las alcaldías locales.</t>
  </si>
  <si>
    <t>No disponer de Gestores locales para la participación y acompañamiento.</t>
  </si>
  <si>
    <t>Espacios de Participación ciudadana en  las localidades, sin presencia del Sector Salud - SDS.</t>
  </si>
  <si>
    <t>FINANCIERO</t>
  </si>
  <si>
    <t>Profesional especializado</t>
  </si>
  <si>
    <t>Trimestralmente</t>
  </si>
  <si>
    <t>Verificará las asignaciones de los recursos en el Plan Anual de Adquisiciones</t>
  </si>
  <si>
    <t>Para permitir el desarrollo de las actividades relacionadas con la Participación Social en la Gestión Local en Salud</t>
  </si>
  <si>
    <t>En caso de presentarse falta de recursos lo informará al gerente del Proyecto mediante correo electrónico.</t>
  </si>
  <si>
    <t>Modificaciones PAA</t>
  </si>
  <si>
    <t>PAA</t>
  </si>
  <si>
    <t>Humano</t>
  </si>
  <si>
    <t>Redistribución de Funciones y articulación con las SISS con el objeto de tener presencia del sector Salud en los Espacios de Participación ciudadana en  las localidades.</t>
  </si>
  <si>
    <t>TERRITORIAL</t>
  </si>
  <si>
    <t>Los Subdirectores Territoriales (a)</t>
  </si>
  <si>
    <t>Realizará seguimiento a las actividades desarrolladas por los Gestores territoriales</t>
  </si>
  <si>
    <t>Mediante la revisión de los Informe de actividades</t>
  </si>
  <si>
    <t xml:space="preserve"> En caso de no encontrar soportes de actividades, lo devolverá al Gestor territorial para realizar los ajustes respectivos, mediante correo electrónico.</t>
  </si>
  <si>
    <t>Seguimiento a los Informes de Gestores territoriales</t>
  </si>
  <si>
    <t>Informes de Gestores territoriales</t>
  </si>
  <si>
    <t>Falta de articulación  interinstitucional en la SDS.</t>
  </si>
  <si>
    <t>Gestión deficiente en la solicitud de información por parte del grupo de control social.</t>
  </si>
  <si>
    <t>Información errónea entregada a la ciudadanía para el ejercicio del Control Social.</t>
  </si>
  <si>
    <t>CUENTAS CON SALUD</t>
  </si>
  <si>
    <t>El profesional enlace del grupo de Control social</t>
  </si>
  <si>
    <t>Realizará seguimiento a la metodología y al contenido de los programas de sensibilización y capacitación impartidos</t>
  </si>
  <si>
    <t>Mediante la revisión de la Ruta de Control social y normatividad vigente</t>
  </si>
  <si>
    <t>En caso de identificar nuevas directrices, socializarlas al interior del grupo de control social, verificable en acta de Reunión</t>
  </si>
  <si>
    <t>Actas de reunión del Equipo de Control Social</t>
  </si>
  <si>
    <t>Revisar el Lineamiento y la normatividad vigente para la entrega de Información en el ejercicio del Control social.</t>
  </si>
  <si>
    <t>Realizar Informe para entregar a la ciudadanía subsanando la información errónea</t>
  </si>
  <si>
    <t xml:space="preserve">CONTROL SOCIAL </t>
  </si>
  <si>
    <t>Realizará seguimiento a las actividades desarrolladas por los profesionales de control social</t>
  </si>
  <si>
    <t>En caso de no encontrar soportes de actividades, lo devolverá al Profesional para realizar los ajustes respectivos, mediante correo electrónico.</t>
  </si>
  <si>
    <t>Informes de Actividades</t>
  </si>
  <si>
    <t>Informes de Profesionales de Control Social</t>
  </si>
  <si>
    <t>Falta de claridad en la interpretación de la normatividad para los procesos de participación social en cuanto a las formas de participación.</t>
  </si>
  <si>
    <t>Gestión deficiente del Grupo de Gestión Institucional  frente a las Oficinas y las formas de participación social</t>
  </si>
  <si>
    <t>Oficinas y las formas de participación social sin asistencia y fortalecimiento del Sector salud</t>
  </si>
  <si>
    <t>El profesional especializado</t>
  </si>
  <si>
    <t>Modificaciones al PAA</t>
  </si>
  <si>
    <t>Realizar Informe con directrices del sector salud para el fortalecimiento de la Participación Social, para entregar a las Oficinas y las formas de Participación Social en Salud.</t>
  </si>
  <si>
    <t>GESTIÓN INSTITUCIONAL</t>
  </si>
  <si>
    <t>El profesional especializado enlace del grupo de Gestión institucional</t>
  </si>
  <si>
    <t>Realizará seguimiento a los planes de acción</t>
  </si>
  <si>
    <t>Mediante la revisión de los Informe de actividades de los profesionales del grupo</t>
  </si>
  <si>
    <t>En caso de no encontrar soportes de actividades, lo retroalimentara al Profesional para realizar los ajustes respectivos, mediante correo electrónico.</t>
  </si>
  <si>
    <t xml:space="preserve">Correo electrónicos y retroalimentaciones </t>
  </si>
  <si>
    <t>Correos Electrónicos</t>
  </si>
  <si>
    <t xml:space="preserve">No disponer en el proceso, de la información actualizada, oportuna y precisa sobre aspectos normativos, trámites y servicios, procedimientos, lineamientos y demás aplicables al Sistema General de Seguridad Social en Salud. </t>
  </si>
  <si>
    <t xml:space="preserve">Que el talento humano no reúna los requisitos de educación, formación, habilidades y experiencia requeridos para un óptimo desempeño del proceso. </t>
  </si>
  <si>
    <t>Información deficiente en la orientación a la ciudadanía en salud.</t>
  </si>
  <si>
    <t>INDUCCIÓN</t>
  </si>
  <si>
    <t>El director</t>
  </si>
  <si>
    <t>Liderara la ejecución de inducciones, reinducciones y socializaciones continuas sobre las temáticas que permitan la adecuada orientación e información a la Ciudadanía en salud</t>
  </si>
  <si>
    <t>Mediante jornadas de inducción</t>
  </si>
  <si>
    <t>En caso de identificar nuevas temáticas y normas, socializarlas al interior del grupo, verificable en acta de reunión.</t>
  </si>
  <si>
    <t>Actas de comité mensuales</t>
  </si>
  <si>
    <t>Realizar documento consolidado con aspectos normativos, trámites y servicios, procedimientos, lineamientos y demás aplicables al Sistema General de Seguridad Social en Salud.</t>
  </si>
  <si>
    <t>ACTUALIZACIÓN NORMATIVIDAD</t>
  </si>
  <si>
    <t>El profesional enlace de Orientación e información</t>
  </si>
  <si>
    <t>Cada vez que se presente</t>
  </si>
  <si>
    <t>Realizará seguimiento de la información sobre normatividad, programas, trámites y servicios que sé divulgan en los diferentes canales de Servicio al Ciudadano de la SDS</t>
  </si>
  <si>
    <t>Mediante la revisión de información remitida por las dependencias SDS y entidades Externas</t>
  </si>
  <si>
    <t>En caso de identificar nuevas directrices, socializarlas por correo electrónico al personal competente.</t>
  </si>
  <si>
    <t>Correos electrónicos</t>
  </si>
  <si>
    <t>ESTRATEGIA</t>
  </si>
  <si>
    <t xml:space="preserve">Activará estrategias ante la caída de aplicativos de consulta de información para la atención ciudadana </t>
  </si>
  <si>
    <t>Mediante filtro en fila, orientaciones grupales, articulación del redireccionamiento de ciudadanos a otros puntos de orientación en salud</t>
  </si>
  <si>
    <t>Tal situación se documentará en listados conforme al Plan de contingencias establecido.</t>
  </si>
  <si>
    <t>Plan de contingencia</t>
  </si>
  <si>
    <t>Plan de Contigencia</t>
  </si>
  <si>
    <t xml:space="preserve"> Falta de articulación con los Fondos de desarrollo locales.</t>
  </si>
  <si>
    <t>Desconocimiento de la normatividad y línea establecida para los Proyectos de Inversión Local en salud.</t>
  </si>
  <si>
    <t>Formulación, ejecución y evaluación de los proyectos de inversión local en salud, sin cumplimiento a los lineamientos técnicos emitidos por el sector salud.</t>
  </si>
  <si>
    <t>PILS</t>
  </si>
  <si>
    <t>El Director de Participación Social, Gestión Territorial y Transectorialidad, o su delegado</t>
  </si>
  <si>
    <t>Realizará seguimiento a la Formulación, Ejecución y evaluación, de los Proyectos de Inversión Local en salud</t>
  </si>
  <si>
    <t>Mediante los instrumentos de recolección y análisis de la información.</t>
  </si>
  <si>
    <t>En caso de encontrarse inconsistencias en el cumplimiento de los lineamientos técnicos, se informará la alerta al Fondo de desarrrollo Local y a la Secretaria de Gobierno, para que se tomen las medidas correctivas y ajustes al proceso,  mediante matriz de alertas que se enviará por correo electrónico.</t>
  </si>
  <si>
    <t xml:space="preserve">Tablero de Control
Correo electrónico de alertas
</t>
  </si>
  <si>
    <t xml:space="preserve">Realizar Informe consolidado de los proyectos de inversión local en salud, diligenciar la matriz de alertas, e informar de las inconsistencias encontradas </t>
  </si>
  <si>
    <t>TABLERO CONTROL</t>
  </si>
  <si>
    <t>Realizará seguimiento al Tablero de Control</t>
  </si>
  <si>
    <t>Verificando los documentos soportes, registro de la información que evidencien el proceso de acompañamiento a los Proyectos de Inversión local en Salud.</t>
  </si>
  <si>
    <t>En caso de no encontrar los soportes requeridos se notificará al referente responsable para el respectivo ajuste, mediante correo electrónico.</t>
  </si>
  <si>
    <t>Actas Trimestrales de seguimiento</t>
  </si>
  <si>
    <t>Revisar por localidad  los proyectos de inversión local en salud, con cumplimiento a los lineamientos técnicos emitidos por el sector salud.</t>
  </si>
  <si>
    <t>No realizar seguimiento de los planes de acción aprobados en el marco de los convenios suscritos por las Direcciones de la Subsecretaria Gestión Territorial, Participación y Servicio a la ciudadanía.</t>
  </si>
  <si>
    <t>Desconocimiento de la normatividad vigente, el Clausulado y Planes de Acción.</t>
  </si>
  <si>
    <t>Convenios suscritos por las Direcciones de la Subsecretaria Gestión Territorial, Participación y Servicio a la ciudadanía, ejecutados sin cumplimiento de los Planes de Acción aprobados.</t>
  </si>
  <si>
    <t>CONVENIOS</t>
  </si>
  <si>
    <t>El profesional designado por las direcciones</t>
  </si>
  <si>
    <t xml:space="preserve">Realizará seguimiento al desarrollo del Plan de Acción y de cada una de las actividades definidas en los componentes pactados en los Convenios </t>
  </si>
  <si>
    <t>Mediante las reuniones concertadas y la revisión de los Informes mensuales radicado por el Contratista</t>
  </si>
  <si>
    <t>En caso de encontrar inconsistencias, notificará al contratista para realizar los ajustes respectivos, mediante correo electrónico.</t>
  </si>
  <si>
    <t xml:space="preserve"> Actas de reunión y correos electrónicos</t>
  </si>
  <si>
    <t>Solicitar mediante oficio emitido por el Supervisor del convenio, el cumplimiento de los compromisos establecidos.
Realizar Informe de supervisión, e informar de las inconsistencias presentadas en la ejecución del Convenio</t>
  </si>
  <si>
    <t>Talento humano no reune los requisitos de educación, formación, habilidades y experiencia requeridos para un óptimo desempeño del proceso.</t>
  </si>
  <si>
    <t xml:space="preserve"> Desconocimiento de la normatividad y Acciones afirmativas definidas en las Políticas Públicas en los grupos Diferenciales.</t>
  </si>
  <si>
    <t>Procesos de Participación, Organización y movilización Social, en los Grupos Diferenciales, sin cumplimiento en las acciones definidas en las Políticas Públicas</t>
  </si>
  <si>
    <t>POLÍTICAS</t>
  </si>
  <si>
    <t>Realizara seguimiento a los Planes de Acción de las Políticas Públicas Poblacionales a cargo de los Profesionales responsables de la Dirección,</t>
  </si>
  <si>
    <t>Mediante la revisión informes trimestrales</t>
  </si>
  <si>
    <t xml:space="preserve"> En caso de no encontrar soportes de actividades, lo retroalimentara al Profesional para realizar los ajustes respectivos, mediante correo electrónico.</t>
  </si>
  <si>
    <t xml:space="preserve"> Informe cualitativo y matriz Políticas Poblacionales.</t>
  </si>
  <si>
    <t>Realizar Informe consolidado del seguimiento de los Planes de Acción de las Políticas Públicas intervenidas por el Grupo Poblacional de la DPSGTYT</t>
  </si>
  <si>
    <t>POBLACIONAL</t>
  </si>
  <si>
    <t>Realizara seguimiento a los Planes de Trabajo de los referentes de las Políticas Poblacionales de la Dirección</t>
  </si>
  <si>
    <t>Mediante la revisión informes mensuales</t>
  </si>
  <si>
    <t xml:space="preserve"> Informe mensual de los referentes aprobados por los Subdirectores.</t>
  </si>
  <si>
    <t>Convocar reunión con Grupo Poblacional para establecer parametros de cumplimiento de las acciones definidas en las Políticas Públicas</t>
  </si>
  <si>
    <t>Falta de continuidad y oportunidad en la contratación del talento humano.</t>
  </si>
  <si>
    <t>No realizar monitoreo al cumplimiento a la oportunidad de los tiempos de respuesta para todas las peticiones presentados por la ciudadanía.</t>
  </si>
  <si>
    <t>Política y Gerencia estratégica
Planeación y Gestión sectorial
Planeación Institucional y Calidad
Gestión de Comunicaciones
Gestión de conocimiento e Innovación
Gestión en salud Pública
Gestión de urgencias, emergencias y Desastres
Calidad de Servicios de Salud
Asegurar Salud
Provisión de Servicios de Salud
Inspección, vigilancia y control
Gestión del Talento Humano
Gestión de bienes y Servicios
Gestión Jurídica
Gestión Financiera
Gestión Contractual
Gestión de TIC
Evaluación, Seguimiento y Control a la Gestión
Control Disciplinario</t>
  </si>
  <si>
    <t>Gestionar las peticiones de los ciudadanos, por fuera de los términos establecidos por la Ley.</t>
  </si>
  <si>
    <t>INDUCCIÓN PQRS</t>
  </si>
  <si>
    <t xml:space="preserve">Director(a) de Servicio a la Ciudadanía, o su delegado, </t>
  </si>
  <si>
    <t>Cada vez que se requiera</t>
  </si>
  <si>
    <t>Liderará la ejecución de inducciones, reinducciones y socializaciones sobre las temáticas que permitan la adecuada gestión oportuna del trámite del derecho de petición a su cargo</t>
  </si>
  <si>
    <t>Mediante jornadas de entrenamiento</t>
  </si>
  <si>
    <t>En caso de identificar nuevas temáticas y normas, se socializarán al interior de la SDS, verificable en acta de reunión</t>
  </si>
  <si>
    <t>Formato de Inducción y actas de reunión</t>
  </si>
  <si>
    <t>Generar alertas tempranas</t>
  </si>
  <si>
    <t>SDGPC</t>
  </si>
  <si>
    <t>El Sistema Distrital para la Gestión de Peticiones Ciudadanas</t>
  </si>
  <si>
    <t>Informa a los operadores vía correo electrónico, el estado y cantidad de Peticiones asignadas para su respuesta dentro de los términos de Ley</t>
  </si>
  <si>
    <t>Genera una alerta en la Bandeja de Gestión, semaforizando aquellos próximos a vencer.</t>
  </si>
  <si>
    <t>El Sistema Distrital para la Gestión de Peticiones Ciudadanas arroja la semaforización automáticamente</t>
  </si>
  <si>
    <t>Sistema Distrital para la Gestión de Peticiones Ciudadanas</t>
  </si>
  <si>
    <t>Tecnológicos</t>
  </si>
  <si>
    <t>Socializar a las dependencia de la SDS y  a las Subredes Integradas de Prestaciòn de Servicios de Salud ESE, la Circular 071 de 2020 en el que Circular 071 de 2020, en la que exhortó a la propia Secretaría Distrital de Salud y a las entidades adscritas y vinculadas a dictar directrices con respecto a adoptar e implementar estrategias internas que permitan atender de manera eficiente, bajo los principios de eficacia y oportunidad las respuestas a los derechos de petición que presente la ciudadanía a su entidad.</t>
  </si>
  <si>
    <t>PETICIÓN</t>
  </si>
  <si>
    <t>El Grupo de Gestión de peticiones de la Dirección de Servicio a la Ciudadanía</t>
  </si>
  <si>
    <t>Monitoreara semanalmente el cumplimiento a la oportunidad de los tiempos de respuesta para todas las peticiones presentadas por la ciudadanía que se encuentran en el Sistema Distrital para la Gestión de Peticiones Ciudadanas</t>
  </si>
  <si>
    <t>Mediante los reportes de la plataforma</t>
  </si>
  <si>
    <t>En caso de identificar la no oportunidad en los plazos de respuesta establecidos, mediante correo electrónico se informará a la dependencia competente de tal situación para que tome las medidas correspondientes. Dicha comunicación se enviará con copia Oficina de Asuntos disciplinarios y Control Interno</t>
  </si>
  <si>
    <t>Correos enviados y reporte del SDQS y Bases de Datos de responsables</t>
  </si>
  <si>
    <t xml:space="preserve">
 Caducidad y/o pérdida de competencia en los procesos administrativos higiénico sanitarios de los establecimientos abiertos al público del D.C</t>
  </si>
  <si>
    <t>No mantener actualizado el registro de la información en el SIIAS (Sistema de información de investigaciones administrativas) respecto al estado procesal de las Investigaciones Administrativas en Salud (Expedientes) según lo adelantado en las diferentes etapas procesales, para lo referente a las investigaciones higienico sanitarias a establecimientos abiertos al público.</t>
  </si>
  <si>
    <r>
      <rPr>
        <sz val="9"/>
        <rFont val="Arial"/>
        <family val="2"/>
      </rPr>
      <t>Posibilidad de efectación economica y reputacional  por Caducidad y/o pérdida de competencia en los procesos administrativos higiénico sanitarios de los establecimientos abiertos al público del D.C.  por no mantener actualizado el registro de información SIIAS de investigaciones administrativas en salud para lo referente a estalecimientos abiertos al público, segun lo adelantado en las diferentes etapas procesales</t>
    </r>
    <r>
      <rPr>
        <sz val="9"/>
        <color indexed="10"/>
        <rFont val="Arial"/>
        <family val="2"/>
      </rPr>
      <t xml:space="preserve"> .</t>
    </r>
  </si>
  <si>
    <t xml:space="preserve">COMUNICACIONES   </t>
  </si>
  <si>
    <t>El profesional encargado del seguimiento y control</t>
  </si>
  <si>
    <t xml:space="preserve">Mensual </t>
  </si>
  <si>
    <t>Validar  las investigaciones administrativas por incumplimiento de normas en vigilancia sanitaria y ambienta</t>
  </si>
  <si>
    <t xml:space="preserve">Revisando   el cumplimiento de la meta según el subproceso  asignado  así como la validación de las actividades desarrolladas frente a las planeadas  a  través de los reportes del SIIAS y el  aplicativo CORDIS.  </t>
  </si>
  <si>
    <t xml:space="preserve">En caso de no encontrar un porcentaje de cumplimiento congruente con lo programado se requerirá el cumplimiento al responsable a través de correo electrónico para que tome las medidas pertinentes, en caso de incumplimiento  notificará al subdirector de Vigilancia en Salud Pública de manera mensual.  </t>
  </si>
  <si>
    <t>La notificaciones se realizarán  mediante comunicación electrónica. El soporte de la ejecución del control será el  formato de seguimiento de apoyos técnicos, así como el acta de realimentación del resultado del seguimiento y/o correo electrónico.</t>
  </si>
  <si>
    <t>Procedimiento 047</t>
  </si>
  <si>
    <t>Humanos, Tecnologicos (SIIAS)</t>
  </si>
  <si>
    <t xml:space="preserve">Realizar seguimiento de aplicativo SIIAS semaforizacion </t>
  </si>
  <si>
    <t xml:space="preserve">Monitoreo de SIIAS </t>
  </si>
  <si>
    <t xml:space="preserve">Analisis Causal, Revisión de diseño de controles. </t>
  </si>
  <si>
    <t>REPARTO</t>
  </si>
  <si>
    <t xml:space="preserve">Referente de reparto </t>
  </si>
  <si>
    <t xml:space="preserve">
Cada vez que se realice el reparto de expedientes.</t>
  </si>
  <si>
    <t xml:space="preserve">Mantener seguimiento a las fechas de caducidades de los expedientes que van a reparto  de los abogados </t>
  </si>
  <si>
    <t xml:space="preserve">Cada vez que se realice el reparto de expedientes,  revisarán en las bases de datos SIIAS, para verificar las actuaciones existentes en los mismos. 
</t>
  </si>
  <si>
    <t>En caso de evidenciar expedientes caducados  se reeportará al referente de procesos legales quien en conjunto con el  subdirector de Vigilancia en Salud Pública tomen las medidas pertinentes.</t>
  </si>
  <si>
    <t>El soporte de la ejecución del control es la base de datos  de excel tomada de SIIAS, mediante la cual se realiza la trazabilidad del expediente</t>
  </si>
  <si>
    <t xml:space="preserve">Incumplimiento de  las directrices para la implementación de las acciones de vigilancia sanitaria y ambiental, en las localidades, establecidas en el marco de los contratos/convenios GSP PSPIC </t>
  </si>
  <si>
    <t xml:space="preserve">No generar lineamientos para la operación de las acciones de vigilancia sanitaria y ambiental, establecidas en el marco de los contratos/convenios GSP PSPIC.
No realizar seguimiento al cumplimiento de los lineamientos implementados para la operación de la vigilancia sanitaria y ambiental. </t>
  </si>
  <si>
    <t xml:space="preserve">Posibilidad de afectación reputacional por Incumplimiento de  las directrices para la implementación de las acciones de vigilancia sanitaria y ambiental, en las localidades, establecidas en el marco de los contratos/convenios GSP PSPIC debido a la falta de lineamientos o de segumiento al cumplimineto de los mismos par ala operación de las acciones de  vigilancia sanitaria y ambiental   </t>
  </si>
  <si>
    <t>VIGILANCIA SANITARIA</t>
  </si>
  <si>
    <t>Los profesionales de vigilancia sanitaria y ambiental de la SDS</t>
  </si>
  <si>
    <r>
      <t xml:space="preserve">Cada vez que se creen o modifiquen los lineamientos para la ejecución de GSP PSPIC
</t>
    </r>
    <r>
      <rPr>
        <sz val="9"/>
        <color indexed="10"/>
        <rFont val="Arial"/>
        <family val="2"/>
      </rPr>
      <t xml:space="preserve"> </t>
    </r>
  </si>
  <si>
    <t xml:space="preserve">Mantener el seguimiento de la operación de la  Vigilancia Sanitaria y Ambiental, a traves de la generación de salidas de información del sistema de información y la asistencia tecnica en todas las lineas de intervención. </t>
  </si>
  <si>
    <t xml:space="preserve">Realizarán sesiones de trabajo con los equipos de vigilancia sanitaria y ambiental de las Subredes Integradas de Servicios de Salud - E.S.E.,  para orientar la implementación de los lineamientos y directrices.
Consolidarán la información generada por el sistema para realizar seguimiento frente al cumplimiento de las metas </t>
  </si>
  <si>
    <t>En caso de encontrar incumplimiento en las acciones planeadas, informará a los equipos de las subredes y al supervisor del contrato/convenio para tomar las acciones correspondientes.</t>
  </si>
  <si>
    <t xml:space="preserve">Como  soporte se tendrán los correos electrónicos, presentaciones y  bases de datos. </t>
  </si>
  <si>
    <t>PROCEDIMIENTO 043  INT 038</t>
  </si>
  <si>
    <t>Humanos, Tecnologicos</t>
  </si>
  <si>
    <t xml:space="preserve">Realizar seguimiento a equipos de vigilancia sanitaria </t>
  </si>
  <si>
    <t xml:space="preserve">Monitoreo de sesiones de trabajo de los equipos de vigilancia sanitaria  </t>
  </si>
  <si>
    <t xml:space="preserve">
La información disponible del evento de interés en Salud Pública no cuente con las características técnicas para ser comunicada a fin de orientar la toma de decisiones. </t>
  </si>
  <si>
    <t xml:space="preserve">Retrazos en las correcciones de la información verificada por la Subdirección y  generada para la  Vigilancia en Salud Pública, bases de datos no cumplan con criterios  establecidos </t>
  </si>
  <si>
    <t xml:space="preserve">Posibilidad de afectación reputacional por que la información disponible del evento de interés en Salud Pública no cuente con las características técnicas para ser comunicada a fin de orientar la toma de decisiones. Debido a retrazos  en las correccines de la información verificada.  </t>
  </si>
  <si>
    <t>VIGILANCIA EPIDEMIOLOGICA</t>
  </si>
  <si>
    <t xml:space="preserve"> El técnico  de vigilancia epidemiológica . 
 </t>
  </si>
  <si>
    <t xml:space="preserve">Disponer de los controles necesarios para revisar las bases de datos y entregar con oportunidad y coherencia la información productos de la Vigilancia de los eventos de interes en Salud Publica. </t>
  </si>
  <si>
    <t xml:space="preserve">Verificando la coherencia de la información de acuerdo a lo programado en donde en un tableros de contrrol de la eventos de interes en Salud Publica. </t>
  </si>
  <si>
    <t xml:space="preserve"> En caso  de no contar con la entrega oportuna  informará a la subred y/o supervisor del contrato mediante comunicación. </t>
  </si>
  <si>
    <t xml:space="preserve"> Como soporte se tendrá bases de datos o  actas o correos electrónicos</t>
  </si>
  <si>
    <t>PROCEDIMIENTO 043</t>
  </si>
  <si>
    <t>Realizar seguimiento a información disponible del evento de interés en Salud Pública</t>
  </si>
  <si>
    <t xml:space="preserve">Monitoreo a información disponible del evento de interés en Salud Pública </t>
  </si>
  <si>
    <t>VIGILANCIA DE EVENTOS DE INTERES EPIDEMIOLOGICO</t>
  </si>
  <si>
    <t>El profesional  o técnico encargado del sistema</t>
  </si>
  <si>
    <t xml:space="preserve">Analizar la información de las bases de datos, para garantizar que cumple con los criterios de coherencia de los eventos de interes e Salud Publica, de acuerdo a marco epidemiologico. </t>
  </si>
  <si>
    <t xml:space="preserve">Realizara un análisis crítico de la información de los diferentes eventos de interés en salud Publica, verificando el cumplimiento de los atributos de calidad definidos en la caractrización de los procesos. </t>
  </si>
  <si>
    <t xml:space="preserve">Si la información no es acorde, notificará al referente técnico de la sub red corresponidiente  mediente correo electrónico y registrará en la herramienta establecida. </t>
  </si>
  <si>
    <t xml:space="preserve">Gestionar las solicitudes de tramites sin tener en cuenta los términos establecidos. 
</t>
  </si>
  <si>
    <t>No realizar las actividades necesarias para la gestión de los trámites y servicios solicitados en los términos establecidos</t>
  </si>
  <si>
    <t>Posibilidad de afectación reputacional y/o economica por gestionar las solicitudes de tramites sin tener en cuenta los términos establecidos debido a no realizar las actividades necesarias para la gestión de los trámites y servicios solicitados en los términos establecidos.</t>
  </si>
  <si>
    <t>Programar los términos en la matriz de seguimiento y verificar su cumplimiento, así mismo en el sistema de información (si aplica)</t>
  </si>
  <si>
    <t>El profesional / técnico responsable de la gestión del trámite</t>
  </si>
  <si>
    <t xml:space="preserve">Cada vez que se presente una solicitud </t>
  </si>
  <si>
    <t>Se verificará el cumplimiento de los términos fijados a través de la semaforización y se comunicará al usuario la aprobación o negación del trámite</t>
  </si>
  <si>
    <t>En caso de que el trámite este próximo a vencer se priorizará para dar celeridad y cumplir con los términos establecidos.</t>
  </si>
  <si>
    <t>Matriz de seguimiento de trámites y reporte SEGPLAN.</t>
  </si>
  <si>
    <t>Definidas en cada uno de los respectivos procedimientos de los diferentes tramites asociados.  (Ver ISOLUCIÓN)</t>
  </si>
  <si>
    <t>Tecnológicos 
Humanos</t>
  </si>
  <si>
    <t>Acciones de entrenamiento para realizar revisiones periódicas del estado de los trámites para dar cumplimiento a los tiempos fijados</t>
  </si>
  <si>
    <t>31 de diciembre de 2021</t>
  </si>
  <si>
    <t>1 de diciembre de 2021</t>
  </si>
  <si>
    <t xml:space="preserve">Dar respuesta en la inmediatez al requierimiento y/o informar las novedades y necesidades que se presenten a la Alta Dirección </t>
  </si>
  <si>
    <t>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t>
  </si>
  <si>
    <t>Demoras en el proceso administrativo sancionatorio.</t>
  </si>
  <si>
    <t>Posibilidad de afectación reputacional y/o economica  por 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 debido a  demoras en el proceso administrativo sancionatorio.</t>
  </si>
  <si>
    <t>Revisión de las bases de datos</t>
  </si>
  <si>
    <t xml:space="preserve">Los técnicos encargados de cada subproceso </t>
  </si>
  <si>
    <t>Cada vez que se realiza el reparto de expedientes</t>
  </si>
  <si>
    <t>Revisión en las bases de datos</t>
  </si>
  <si>
    <t>Los tiempos de devolución de los expedientes entregados a cada abogado para sustanciación y verificación de la entrega oportuna de los mismos</t>
  </si>
  <si>
    <t>En caso de identificarse entrega no oportuna se comunicará al revisor correspondiente</t>
  </si>
  <si>
    <t xml:space="preserve">*Correo electrónico: el soporte de la ejecución del control es la base de datos </t>
  </si>
  <si>
    <t>Definidas en el procedimiento respectivo: Investigaciones Administrativas en Salud - Código SDS-IVC-PR-045</t>
  </si>
  <si>
    <t xml:space="preserve">Acciones de entrenamiento para evaluar los procesos y  mitigar la caducidad.
</t>
  </si>
  <si>
    <t>Se realizarán procesos periódicos de revisión de los expedientes y de los tiempos, de tal forma que se genere una alerta automática que evite la materialización del riesgo de Caducidad en las investigaciones administrativas.
Activar la caducidad o reportar la novedad o generar plan de acción.
Rediseño Institucional (causa principal: falta de RH para abordar la cobertura de los PSS).</t>
  </si>
  <si>
    <t>Desarrollar  las visitas de verificación del Sistema Unico de Habilitación sin cumplir la programación o fuera de los términos establecidos.</t>
  </si>
  <si>
    <t>No realizar la verificación y gestión de las actividades del sistema único de habilitación.</t>
  </si>
  <si>
    <t>No Aplica</t>
  </si>
  <si>
    <t>Posibilidad de afectación reputacional y/o economica por  Desarrollar  las visitas de verificación del Sistema Unico de Habilitación sin cumplir la programación o fuera de los términos establecidos debido a no realizar la verificación y gestión de las actividades del sistema único de habilitación.</t>
  </si>
  <si>
    <r>
      <t>1329</t>
    </r>
    <r>
      <rPr>
        <sz val="9"/>
        <color indexed="10"/>
        <rFont val="Arial"/>
        <family val="2"/>
      </rPr>
      <t xml:space="preserve">
</t>
    </r>
  </si>
  <si>
    <t>Seguimiento cronograma</t>
  </si>
  <si>
    <t xml:space="preserve">El profesional especializado </t>
  </si>
  <si>
    <t>semanalmente</t>
  </si>
  <si>
    <t xml:space="preserve">realizara seguimiento al cronograma de visitas de habilitacion, </t>
  </si>
  <si>
    <t>verificando el cumplimiento de lo programdo vs ejecutado por la comisión asignada</t>
  </si>
  <si>
    <t xml:space="preserve">en caso de no cumplir dicha programacion se realizar la reprogramacion de las visita y se comunicara </t>
  </si>
  <si>
    <t>por acto comisorio como evidencia de la ejecución del control se encuentra el cronograma con las observaciones pertinentes.</t>
  </si>
  <si>
    <t>Definidas en el procedimiento respectivo: Investigaciones Administrativas en Salud - Código SDS-IVC-PR-001 VERIFICACION DEL SISTEMA UNICO DE HABILITACION</t>
  </si>
  <si>
    <t>Acciones de entrenamiento para evaluar los procesos y  mitigar el incumplimiento en la programación de las visitas.</t>
  </si>
  <si>
    <t xml:space="preserve">
Rediseño Institucional (causa principal: falta de RH para abordar la programación inicial de las visitas).</t>
  </si>
  <si>
    <t>Resolver  las peticiones de revocatoria y recursos interpuestos  (contra autos y actos administrativos proferidos por la entidad o iniciados por los inspectores y corregidores de policía) fuera de los términos establecidos por la normativa vigente.</t>
  </si>
  <si>
    <r>
      <t xml:space="preserve">No se cuenta con un registro de los expedientes que ingresan a la OAJ
Falta de control sobre el vencimiento de términos para resolver
</t>
    </r>
  </si>
  <si>
    <t xml:space="preserve">Posibilidad de afectación economica y/o reputacional por resolver  las peticiones de revocatoria y recursos interpuestos  (contra autos y actos administrativos proferidos por la entidad o iniciados por los inspectores y corregidores de policía) fuera de los términos establecidos por la normativa vigente, debido a que no se cuenta con un registro de expedientes para realizar el control del vencimiento de terminos por resolver. </t>
  </si>
  <si>
    <t>Segunda instancia JUR 01</t>
  </si>
  <si>
    <t xml:space="preserve">Profesional especializado </t>
  </si>
  <si>
    <t>Diario</t>
  </si>
  <si>
    <t xml:space="preserve">Resgistrar los procesos de segunda instancia </t>
  </si>
  <si>
    <t>En Base de datos</t>
  </si>
  <si>
    <t>En caso de no poder realizar el registro, se acumula para registrar en el siguiente día habil e informa al superior</t>
  </si>
  <si>
    <t xml:space="preserve">Base de datos segunda instancia </t>
  </si>
  <si>
    <t>SDS-JUR-PR-003 Recursos de reposición de única instancia y trámite de la segunda instancia
SDS-JUR-PR-009 Recursos disciplinarios - segunda instancia</t>
  </si>
  <si>
    <t xml:space="preserve">Humanos
Tecnologícos </t>
  </si>
  <si>
    <t xml:space="preserve">
DETECTA LA CAUSA 
INFORMA SUPERIOR PARA TOMAR ACCIONES</t>
  </si>
  <si>
    <t>Segunda instancia JUR 02</t>
  </si>
  <si>
    <t>Mensual</t>
  </si>
  <si>
    <t>Garantizar que todos los procesos con fecha de vencimiento menor a un mes cuenten con resolución y estén en etapa de notificación</t>
  </si>
  <si>
    <t>Descargando de la base de datos la relación de investigaciones con fecha menor a un mes para vencimiento</t>
  </si>
  <si>
    <t xml:space="preserve">En caso de encontrar procesos sin resolución y/o notificación, enviar informe al Jefe de la Oficina o a quien este designe y solicitar el proyecto de resolución </t>
  </si>
  <si>
    <t>Segunda instancia JUR 03</t>
  </si>
  <si>
    <t>Semanal</t>
  </si>
  <si>
    <t>Garantizar que todos los procesos con fecha de vencimiento menor a una semana esten notificados</t>
  </si>
  <si>
    <t>Descargando de la base de datos la relación de investigaciones con fecha menor a una semana para vencimiento</t>
  </si>
  <si>
    <t xml:space="preserve">En caso de encontrar procesos sin notificación, enviar informe al Jefe de la Oficina o a quien este designe y solicitar notificación </t>
  </si>
  <si>
    <t xml:space="preserve">
Contestar fuera de los términos establecidos por la normatividad vigente las solicitudes realizadas por los diferentes usuarios sobre Asesoría Legal y Contractual</t>
  </si>
  <si>
    <t>No se cuenta con un registro de los expedientes que ingresan a la OAJ
Falta de control en la calidad y criterio jurídico de los  contenidos de las respuestas a las solicitudes
Falta de control sobre el vencimiento de términos para  resolver</t>
  </si>
  <si>
    <t>Posibilidad de afectación economica y/o reputacional por contestar fuera de los términos establecidos por la normatividad vigente las solicitudes realizadas por los diferentes usuarios sobre Asesoría Legal y Contractual debido a no contar con un registro de expedientes para el control de vencimientos de términos, y falta de control en la calidad y criterio jurídico de los contenidos de las respuestas a las solicitudes.</t>
  </si>
  <si>
    <t>Asesoría legal JUR 01</t>
  </si>
  <si>
    <t xml:space="preserve">Asistente </t>
  </si>
  <si>
    <t>Recibir solicitud y asegurar que se encuentre registrada</t>
  </si>
  <si>
    <t>Verificando que la respuesta cuente con radicado o consecutivo</t>
  </si>
  <si>
    <t>En caso de que no se encuentre, se registrara en Base de datos</t>
  </si>
  <si>
    <t xml:space="preserve">Base de datos reparto </t>
  </si>
  <si>
    <t>SDS-JUR-PR-004 Asesoría legal</t>
  </si>
  <si>
    <t xml:space="preserve">
DETECTA LA CAUSA 
INFORMA SUPERIOR PARA TOMAR ACCIONES</t>
  </si>
  <si>
    <t>Asesoría legal JUR 02</t>
  </si>
  <si>
    <t xml:space="preserve">Jefe Oficina </t>
  </si>
  <si>
    <t>Cuando se requiera</t>
  </si>
  <si>
    <t xml:space="preserve">Garantizar que los contenidos de la respuesta cumpla con los criterios jurídicos </t>
  </si>
  <si>
    <t xml:space="preserve">Realizando verificación del proyecto de respuesta elaborado por los abogados y firmar documento </t>
  </si>
  <si>
    <t xml:space="preserve">En caso de que los contenidos de respuesta no cumplan con los criterios jurídicos, se realizan las observaciones frente al proyecto e informar al abogado para que realice los ajustes correspondientes. </t>
  </si>
  <si>
    <t xml:space="preserve">Escritos de respuesta firmados </t>
  </si>
  <si>
    <t>Asesoría legal JUR 03</t>
  </si>
  <si>
    <t xml:space="preserve">Realizar seguimiento a las solicitudes que ingresan a la Oficina </t>
  </si>
  <si>
    <t>Descargando el listado de pendientes de la base de datos de reparto</t>
  </si>
  <si>
    <t>En caso de encontrar documentos pendientes por entregar, solicitar a los responsables la realización del trámite</t>
  </si>
  <si>
    <t>Base de datos reparto - Escritos de respuesta firmados</t>
  </si>
  <si>
    <t>Realizar la representación Judicial  de los Procesos (Conciliaciones, Procesos Judiciales, Procesos Administrativos, Procesos Penales, Tribunales de Arbitramento) fuera  de los términos establecidos por la normativa vigente</t>
  </si>
  <si>
    <t>Falta de control de los procesos judiciales que ingresan a la Oficina Asesora Jurídica.
Falta de seguimiento de la asistencia de los apoderados a las audiencias de los proceso a cargo
Falta de seguimiento en la presentación  de escritos que deben realizar los apoderados para los procesos a su cargo.</t>
  </si>
  <si>
    <t>Posibilidad de afectación economica y/o reputacional por realizar la representación Judicial  de los Procesos (Conciliaciones, Procesos Judiciales, Procesos Administrativos, Procesos Penales, Tribunales de Arbitramento) fuera  de los términos establecidos por la normativa vigente, debido a la falta de seguimiento de la asistencia de los apoderados a las audiencias de los procesos a cargo y en la presentación de escritos que deben realizar los apoderados para los procesos a su cargo.</t>
  </si>
  <si>
    <t>Defensa Judicial  JUR 01</t>
  </si>
  <si>
    <t xml:space="preserve">Diario </t>
  </si>
  <si>
    <t>Asegurar que se encuentren registrado los procesos en las bases de datos de Defensa Judicial</t>
  </si>
  <si>
    <t>Verificando en las bases de datos los datos correspondientes al proceso e identificando el Numero interno del proceso</t>
  </si>
  <si>
    <t>En caso de no identificarlo se debe registrar en la base de datos correspondiente y asignar numero interno</t>
  </si>
  <si>
    <t xml:space="preserve">Base de datos Procesos Judiciales
Base de datos Conciliaciones
Base de datos Procesos Administrativos 
Base de datos Procesos Penales </t>
  </si>
  <si>
    <t>SDS-JUR-PR-001 Procesos Judiciales
SDS-JUR-PR-007 Conciliaciones</t>
  </si>
  <si>
    <t>Defensa Judicial  JUR 02</t>
  </si>
  <si>
    <t>Garantizar que se encuentren las evidencias  de las actas de audiencia, las diligencias notificadas por los apoderados, los escritos radicados en los despachos de conocimiento cargadas en el SIPROJWEB</t>
  </si>
  <si>
    <t>Verificando en SIPROJWEB el cargue de las actuaciones</t>
  </si>
  <si>
    <t>En caso de no estar cargadas las actuaciones, solicitar al apoderado el cargue de la evidencia en el SIPROJWEB</t>
  </si>
  <si>
    <t>SIPROJWEB</t>
  </si>
  <si>
    <t xml:space="preserve">
Realizar la contestación de  los requerimientos judiciales de las acciones de Tutelas,  incidentes de desacato e impugnaciones fuera de los tiempos establecidos por la normatividad vigente</t>
  </si>
  <si>
    <t>Falta de control de las acciones de tutelas, fallos e incidentes de desacato que ingresan a la Oficina Asesora Jurídica.
Falta de seguimiento en las fechas de vencimiento de las acciones de tutelas, incidente de desacato e impugnaciones</t>
  </si>
  <si>
    <t>Posibilidad de afectación economica y/o reputacional por realizar la contestación de  los requerimientos judiciales de las acciones de Tutelas,  incidentes de desacato e impugnaciones fuera de los tiempos establecidos por la normatividad vigente, debido a falta de control y seguimiento a las fechas de vencimiento de las acciones de tutelas, incidentes de desacato e impugnaciones.</t>
  </si>
  <si>
    <t>Tutelas JUR 01</t>
  </si>
  <si>
    <t>Técnico</t>
  </si>
  <si>
    <t xml:space="preserve">Asegurar que se encuentren registradas las tutelas en las base de datos </t>
  </si>
  <si>
    <t xml:space="preserve">Verificando en la base de datos los datos correspondientes a la tutela. </t>
  </si>
  <si>
    <t xml:space="preserve">En caso de no identificarlo se debe registrar en la base de datos de tutelas </t>
  </si>
  <si>
    <t xml:space="preserve">Base de datos tutelas </t>
  </si>
  <si>
    <t xml:space="preserve">SDS-JUR-PR-002 Respuesta a acciones de tutela de la Secretaría Distrital de Salud </t>
  </si>
  <si>
    <t>Tutelas JUR 02</t>
  </si>
  <si>
    <t xml:space="preserve">Garantizar que todos los procesos (acciones de tutelas, desacatos e impugnaciones) que se cuentan con fecha de vencimiento para el mismo día se encuentren con la respuesta correspondiente. </t>
  </si>
  <si>
    <t>Verificando que dentro de los procesos que se reciben para firma se encuentren los relacionados por fecha de vencimiento en la Base de datos de Tutelas</t>
  </si>
  <si>
    <t>En caso de no contar con la respuesta se debe solicitar al abogado asignado la respuesta de inmediato y que sea radicado el mismo día</t>
  </si>
  <si>
    <t>Desconocer los fallos de las acciones de tutelas</t>
  </si>
  <si>
    <t>Falta de seguimiento en la consecución de los fallos de tutela</t>
  </si>
  <si>
    <t>Posibilidad de afectación economica y/o reputacional por desconocer los fallos de las acciones de tutelas, debido a falta de seguimiento en la consecución de los fallos de tutelas.</t>
  </si>
  <si>
    <t>Tutelas JUR 03</t>
  </si>
  <si>
    <t>Garantizar que los proceso de tutela cuenten con el respectivo fallo</t>
  </si>
  <si>
    <t>Verificando en la Base de datos de tutelas las acciones que se contestaron durante el mes pasado y que no cuenten con fallo</t>
  </si>
  <si>
    <t>En caso de no contar con este fallo debe Informar a la Jefe de la Oficina para realizar oficio de solicitud al despacho correspondiente.</t>
  </si>
  <si>
    <t>Base de datos tutelas 
SIPROJWEB</t>
  </si>
  <si>
    <t>Las acciones Distritales en el sector salud, no son coherentes con la normativa nacional, en el marco de la atencion a la emergencia sanitaria ocacionada por el COVID-19</t>
  </si>
  <si>
    <t>Falta de adherencia a las directrices, lineamientos, protocolos, procedimientos y/o normatividad dispuesta por el Gobierno Nacional para la atencion de la Emergencia sanitaria ocacionada por el COVID-19 y presión político administrativa.</t>
  </si>
  <si>
    <t>Posibilidad de afectación económica y reputacional porque las acciones Distritales en el sector salud, no sean coherentes con la normativa nacional, en el marco de la atencion a la emergencia sanitaria ocacionada por el COVID-19 debido a la falta de adherencia a las directrices, lineamientos, protocolos, procedimientos y/o normatividad dispuesta por el Gobierno Nacional para la atencion de la Emergencia sanitaria ocacionada por el COVID-19 y presión político administrativa.</t>
  </si>
  <si>
    <t>Seguimiento y control al proceso de toma de decisiones para mitigar la Pandemia por COVID-19</t>
  </si>
  <si>
    <t>El Secretario Distrital de Salud</t>
  </si>
  <si>
    <t>Dirige el seguimiento y control al proceso de toma de decisiones para mitigar la Pandemia por COVID-19, en cumplimiento de las Directrices impartidas por el Gobierno Nacional</t>
  </si>
  <si>
    <t>Desarrollando reuniones con los directivos a cargo de los difrentes temas en el marco de la Emergencia Sanitaria causada por COVID-19.</t>
  </si>
  <si>
    <t xml:space="preserve">En caso de no poder convocar y/o asistir a reuniones, delegará a un Directivo o Asesor para impartir las instrucciones requeridas. </t>
  </si>
  <si>
    <t>Actas, grabaciones de Teams, presentaciones, audios, entre otros.</t>
  </si>
  <si>
    <t>Humano
Tecnológico</t>
  </si>
  <si>
    <t xml:space="preserve">Realizar periodicamente la Mesa Distrital de Coordinación Territorial Permanente para la Vacunación contra el COVID-19 en Bogotá D.C. </t>
  </si>
  <si>
    <t>El Secretario del Despacho convocará a los líderes de células de trabajo responsables de la materialización del riesgo para determinar las causas y tomar las acciones pertinentes.</t>
  </si>
  <si>
    <t>Información desactualizada publicada en la plataforma SaluData</t>
  </si>
  <si>
    <t>Entrega tardía de la información, que afecta directamente el proceso de consolidación, validación y publicación de los datos dispuestos en la página SaluData.</t>
  </si>
  <si>
    <t>1. Gestión en Salud Pública (GSP)
2. Gestión de Urgencias, Emergencias y Desastres (UED)
3. Aseguramiento Salud (ASS)
4. Provisión de Servicios de Salud (PSS)
5. Gestión Social en Salud (GSS)
6. Planeación y Gestión Sectorial (PGS)
7. Gestión de Comunicaciones (COM)
8. Gestión de TIC (TIC)</t>
  </si>
  <si>
    <t>Posibilidad de afectación reputacional por información desactualizada publicada en la plataforma SaluData debido a entrega tardía de la información, que afecta directamente el proceso de consolidación, validación y publicación de los datos dispuestos en el sitio web del Observatorio.</t>
  </si>
  <si>
    <t>Consolidación y validación de información por referente temático</t>
  </si>
  <si>
    <t>Los referentes temáticos de las Subsecretarías</t>
  </si>
  <si>
    <t>Consolidan y validan la información para la creación o  actualización de indicadores en la plataforma SaluData y la remiten al equipo de SaluData</t>
  </si>
  <si>
    <t>A través del formato "Metadato Indicadores" (SDS-PGE-FT-022)</t>
  </si>
  <si>
    <t>En caso de no contar con la información completa de manera oportuna, se solicitará al Subsecretario responsable de la misma tomar las medidas necesarias para poder remitir la información completa al equipo de SaluData</t>
  </si>
  <si>
    <t>Formato "Metadato Indicadores" (SDS-PGE-FT-022)</t>
  </si>
  <si>
    <t>Actas de reunión que reposan en carpeta:
Metadato de indicadores
O:\Subsecretaria de Gestión Territorial, Participación y Servicio al Ciudadano\Observatorio de Salud de Bogota</t>
  </si>
  <si>
    <t>Humano (Referentes técnicos y Subsecretarios)</t>
  </si>
  <si>
    <t>Suspensión del indicador o indicadores  desactualizados de manera temporal, si a la fecha de implementación no se ha recibido la información.</t>
  </si>
  <si>
    <t>Realizar la solicitud a referentes temáticos mediante correo electrónico de la información requerida para actualización de los indicadores que se encuentran desactualizados .
 Realizar mesas de trabajo con referentes temáticos y/o directores de área, para la consecución y consolidación de la información que alimenta los indicadores desactualizados.
 Realizar monitoreo de los indicadores publicados mediante el tablero de control.</t>
  </si>
  <si>
    <t>Revisión y validación dela información por parte del OSB</t>
  </si>
  <si>
    <t>El equipo de SaluData</t>
  </si>
  <si>
    <t>Recibe y revisa la información enviada por los referentes temáticos de las diferentes Subsecretarías,  elabora propuesta gráfica y analítica de la información para los indicadores nuevos o  actualiza los indicadores existentes en el Observatorio de Salud de Bogotá.</t>
  </si>
  <si>
    <t>A través del formato "Metadato Indicadores" (SDS-PGE-FT-022) y  a través de la publicación del indicador en una página de prueba</t>
  </si>
  <si>
    <t>En caso de de que la información se encuentre desactualizada, solicitan al Subsecretario y al referente temático responsable el envío de la información completa y actualizada a través de correo electrónico</t>
  </si>
  <si>
    <t>Formato "Metadato Indicadores" (SDS-PGE-FT-022), tablero de control de indicadores publicados en SaluData y correos electrónicos.</t>
  </si>
  <si>
    <t>Correos electrónico enviados desde cuentas institucionales: Nc1rodriguez, Yasegura, N2chacon, l1salas, soportes informes finales contractuales.</t>
  </si>
  <si>
    <t>Humano (Equipo SaluData) y tecnológico (Plataforma SaluData)</t>
  </si>
  <si>
    <t>Información clara para los usuarios del OSB</t>
  </si>
  <si>
    <t>El equipo SaluData</t>
  </si>
  <si>
    <t>Da a conocer a los usuarios que consultan SaluData, los detalles a tener en cuenta para una lectura e interpretación adecuada y contextual de los datos dispuestos en el Observatorio de Salud de Bogotá.</t>
  </si>
  <si>
    <t>Disponer en la página del sitio SaluData, notas aclaratorias de cada uno de los indicadores, para que el usuario los tenga en cuenta al momento de consultar la información</t>
  </si>
  <si>
    <t>Ampliar la información directamente al usuario que manifieste la inconformidad, mediante correo electrónico</t>
  </si>
  <si>
    <t>1Soporte de respuesta emitida por correo electrónica, y 2soporte de cada una de las notas aclaratorias publicadas en el Sitio SaluData</t>
  </si>
  <si>
    <t>Comentarios publicados en página del OSB , herramientas implmentadas para claridades como popups y tooltips: https://saludata.saludcapital.gov.co/osb/
Correos electrónicos enviados desde cuenta insitutucional Observatoriodesalud.</t>
  </si>
  <si>
    <t>Afectación en la calidad de la información por inoportunidad en la entrega e inconsistencia de los datos reportados por parte de los gestores de los proyectos de inversión del Fondo Financiero Distrital de Salud.</t>
  </si>
  <si>
    <t>Cambios de referentes de los proyectos sin inducción o adiestramiento en el proceso de formulación y seguimiento a metas del proyecto de inversión del FFDS</t>
  </si>
  <si>
    <t>Posibilidad de afectación reputacional y economica por afectación en la calidad de la información, por inoportunidad en la entrega e inconsistencia de los datos reportados por parte de los gestores de los proyectos de inversión del Fondo Financiero Distrital de Salud, debido a cambios de referentes de los proyectos sin inducción o adiestramiento en el proceso de formulación y seguimiento a metas del proyecto de inversión del FFDS</t>
  </si>
  <si>
    <t>Lineamiento</t>
  </si>
  <si>
    <t>El Director de Planeación Sectorial y su equipo técnico de proyectos</t>
  </si>
  <si>
    <t>anualmente</t>
  </si>
  <si>
    <t>socializará los lineamientos para la formulación, actualización y seguimiento de los proyectos de inversión del FFDS</t>
  </si>
  <si>
    <t>a través de mesas de trabajo con los gestores, referente técnico, financiero y los directores ejecutores del proyecto, de las cuales se realizarán actas de reunión.</t>
  </si>
  <si>
    <t>En caso que no se realice la mesa de trabajo, el equipo técnico de proyectos de la DPS enviará los lineamientos</t>
  </si>
  <si>
    <t>a través del correo electrónico.</t>
  </si>
  <si>
    <t>SDS-PGS-PR-007 FORMULACIÓN, ACTUALIZACIÓN, SEGUIMIENTO, EVALUACIÓN EX ANTE Y MODIFICACIÓN DE LOS PROYECTOS DE INVERSIÓN DEL FFDS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</si>
  <si>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</si>
  <si>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Tablero de mando</t>
  </si>
  <si>
    <t>Los Gestores de Proyectos</t>
  </si>
  <si>
    <t>trimestralmente</t>
  </si>
  <si>
    <t>sustentarán la gestión y los resultados del proyecto de inversión</t>
  </si>
  <si>
    <t>en mesas de trabajo con el Director de Planeación Sectorial y su equipo de trabajo, de las cuales se realizarán actas de reunión.</t>
  </si>
  <si>
    <t>En caso que no se realice la mesa de trabajo o no asistan los Gestores de Proyectos, el Director de Planeación Sectorial enviará la evaluación del proyecto</t>
  </si>
  <si>
    <t>por correo electrónico con corte a la fecha.</t>
  </si>
  <si>
    <t>Seguimiento proyectos</t>
  </si>
  <si>
    <t>revisarán la coherencia y calidad de la información reportada en cada uno de sus proyectos de inversión</t>
  </si>
  <si>
    <t>a través de mesas de trabajo con los referentes técnico, financiero y los directores ejecutores del proyecto, de las cuales se realizarán actas de reunión.</t>
  </si>
  <si>
    <t>En caso que no se realice la mesa de trabajo, los Gestores de proyectos enviarán el seguimiento mensual del proyecto</t>
  </si>
  <si>
    <t>Afectar la integridad y disponibilidad en las salidas de información de los RIPS, recibidos de las fuentes primarias y/o secundarias.</t>
  </si>
  <si>
    <t>Inoportunidad en la entrega de los RIPS, por parte de las fuentes primarias y baja calidad en la información recibida por parte de las fuentes Primarias y/o fuentes Secundarias.</t>
  </si>
  <si>
    <t>Posibilidad de afectacion reputacional por afectar la integridad y disponibilidad en las salidas de información de los RIPS, recibidos de las fuentes primarias y/o secundarias, debido a la inoportunidad en la entrega de los RIPS, por parte de las fuentes primarias y baja calidad en la información recibida por parte de las fuentes Primarias y/o fuentes Secundarias.</t>
  </si>
  <si>
    <t>Información RIPS</t>
  </si>
  <si>
    <t>El profesional de Planeación Sectorial encargado de la recepción de los RIPS de la red Adscrita</t>
  </si>
  <si>
    <t>revisará la oportuna entrega de los RIPS, provenientes de las fuentes primarias</t>
  </si>
  <si>
    <t>a través de los respectivos informes de seguimiento mensual como evidencia.</t>
  </si>
  <si>
    <t>En caso contrario se cuenta con el manual establecido para la continuidad del proceso.</t>
  </si>
  <si>
    <t xml:space="preserve">Informes de seguimiento mensual. Manuales establecidos para la continuidad del proceso </t>
  </si>
  <si>
    <t>SDS-PGS-PR-024 Administración de la información RIPS</t>
  </si>
  <si>
    <t>Se solicitará a las fuentes primarias y/o secundarias responsables de la informacion de los RIPS, a través de memorando y/o correo electronico, su participacion en los espacios virtuales y/o presenciales de asistencia tecnica con los referentes de Gestion de la Informacion de la DPS, para la revision del proceso de Gestion de los RIPS y mitigar el riesgo establecido.</t>
  </si>
  <si>
    <t>Cruce de informacion REPS</t>
  </si>
  <si>
    <t>El profesional de Planeación Sectorial encargado de la administración de la Base de Datos RIPS</t>
  </si>
  <si>
    <t>generará un archivo con el cruce de los RIPS con los REPS e informará de este hecho tanto a la SUPERSALUD y a la Dirección de Calidad de Servicios de Salud de la SDS.</t>
  </si>
  <si>
    <t>A través de un procesamiento almacenado (SCRIPT).</t>
  </si>
  <si>
    <t>el memorando de envío.</t>
  </si>
  <si>
    <t>Actualizacion de herramientas</t>
  </si>
  <si>
    <t>El profesional de Planeación Sectorial encargado de la administración del sistema de información de los RIPS</t>
  </si>
  <si>
    <t>cada vez que se requiera</t>
  </si>
  <si>
    <t>actualizará las herramientas con base en los requerimientos concertados con el equipo de gestión de la información.</t>
  </si>
  <si>
    <t>A través de la actualización de las herramientas tecnológicas utilizadas para tal fin.</t>
  </si>
  <si>
    <t>En caso contrario se cuenta con profesional idóneo de respaldo para la realización de dichas tareas.</t>
  </si>
  <si>
    <t>la bitácora con el respectivo registro de las modificaciones y el código fuente de las diferentes versiones.</t>
  </si>
  <si>
    <t>Auditoria</t>
  </si>
  <si>
    <t xml:space="preserve">El profesional de Planeación Sectorial </t>
  </si>
  <si>
    <t>realizará una auditoría a la calidad de la información reportada en los RIPS y seguimiento al contenido de la información de la historia clínica a las cuatro (4) subredes.</t>
  </si>
  <si>
    <t>A través de auditorías presenciales y/o virtuales.</t>
  </si>
  <si>
    <t>En caso de no identificarse mejora en la calidad de la información recibida se procederá a notificar mediante oficio este hallazgo.</t>
  </si>
  <si>
    <t>se generará un informe de Auditoria por cada una de las Subredes.</t>
  </si>
  <si>
    <t>Respaldo</t>
  </si>
  <si>
    <t>El líder del proceso de Gestión de la Información</t>
  </si>
  <si>
    <t>asignará un profesional como respaldo para la continuidad en el desarrollo de las actividades del equipo</t>
  </si>
  <si>
    <t>con base en lo establecido en las respectivas bitácoras y/o actas del Equipo de Gestión de la Información.</t>
  </si>
  <si>
    <t>En caso de no contar con el respectivo profesional se tiene a disposición los manuales y videos tutoriales para la continuidad del proceso al interior del equipo de gestión de la información.</t>
  </si>
  <si>
    <t>Manuales y videos tutoriales para la continuidad del proceso.</t>
  </si>
  <si>
    <t>Afectar la precisión y validez de la caracterización y análisis de la situación en salud del Distrito Capital.</t>
  </si>
  <si>
    <t>Bajos niveles de sensibilidad y especificidad de las fuentes de información internas y externas, y falta en la oportunidad de la entrega de la información.</t>
  </si>
  <si>
    <t>Posibilidad de afectacion reputacional por afectar la precisión y validez de la caracterización y análisis de la situación en salud del Distrito Capital, debido a bajos niveles de sensibilidad y especificidad de las fuentes de información internas y externas, y falta en la oportunidad de la entrega de la información.</t>
  </si>
  <si>
    <t>Fuentes de informacion</t>
  </si>
  <si>
    <t>El grupo ASIS de la DPS</t>
  </si>
  <si>
    <t>anualmente y a necesidad de priorización</t>
  </si>
  <si>
    <t>mejorará la calidad de las bases de datos de las fuentes de información recibidas (internas - externas)</t>
  </si>
  <si>
    <t>mediante la validación, depuración y ajuste de las variables que incluye las bases de datos, de las cuales quedará un documento en Excel.</t>
  </si>
  <si>
    <t>En el caso que no puedan depurar la base de datos, se realizará nuevamente la solicitud al proveedor de la información</t>
  </si>
  <si>
    <t>por medio de correo electrónico con los ajustes pertinentes.</t>
  </si>
  <si>
    <t>SDS-PGS-PR-041 CARACTERIZACIÓN Y ANÁLISIS DE SITUACIÓN DE SALUD EN EL DISTRITO CAPITAL – ASIS</t>
  </si>
  <si>
    <t xml:space="preserve">Se solicitará via memorando o correo electronico nuevamente la informacion requerida para rectificar y validar el informe de ASIS, enfatizando la importancia de la veracidad de las fuentes de informacion y la oportunidad de mejora con la entrega a tiempo de la misma, para mitigar el riesgo establecido. </t>
  </si>
  <si>
    <t>Solicitud bases de datos</t>
  </si>
  <si>
    <t>El Director de Planeación Sectorial y/o el grupo de ASIS de la DPS</t>
  </si>
  <si>
    <t>anualmente y/o a necesidad de priorización</t>
  </si>
  <si>
    <t>solicitará la bases de datos a las áreas y/o dependencias responsables de acuerdo con la temática a analizar (mortalidad, poblacional, aseguramiento etc...)</t>
  </si>
  <si>
    <t>mediante memorando interno y/o correo electrónico</t>
  </si>
  <si>
    <t>En caso que el director no pueda hacer la solicitud, se realizarán mesas de trabajo con el grupo de ASIS de interdependencias.</t>
  </si>
  <si>
    <t>la solicitud mediante memorando interno y/o correo electrónico.</t>
  </si>
  <si>
    <t>Asignar fuentes de financiación no apropiadas, según la base normativa establecida, en los conceptos de gasto de los proyectos de Inversión del FFDS</t>
  </si>
  <si>
    <t>Desconocimiento  de la normatividad vigente para la asignación de fuentes de financiación</t>
  </si>
  <si>
    <t>Planeación y Gestión Sectorial y Gestión Financiera</t>
  </si>
  <si>
    <t xml:space="preserve">Posibilidad de afectacion económico y reputacional por asignar fuentes de financiación no apropiadas, según la base normativa establecida, en los conceptos de gasto de los proyectos de Inversión del FFDS, debido al desconocimiento de la normatividad vigente para la asignación de fuentes de financiación </t>
  </si>
  <si>
    <t>Fuentes de financiacion</t>
  </si>
  <si>
    <t>El Director de Planeación Sectorial</t>
  </si>
  <si>
    <t>cada que se modifiquen las fuentes de financiación</t>
  </si>
  <si>
    <t>validará la aplicación normativa en la asignación de fuentes</t>
  </si>
  <si>
    <t>asegurando que la fuente corresponda a lo que normativamente está dispuesto.</t>
  </si>
  <si>
    <t>En caso que no corresponda, devolverá la solicitud de modificación a la dependencia de origen</t>
  </si>
  <si>
    <t>a través de memorando.</t>
  </si>
  <si>
    <t>Normatividad</t>
  </si>
  <si>
    <t>Se realizará la revision y validaran las fuentes de financiacion en conjunto con los referentes financieros de la DPS y la Direccion Financiera, acorde con la normatividad actual de manera que se puedan identificar las inconsistencia en las fuentes asignadas y corregir de ser necesario para mitigar el riesgo establecido.</t>
  </si>
  <si>
    <t>SGP</t>
  </si>
  <si>
    <t>El profesional especializado que hace las veces de referente financiero de la Dirección de Planeación Sectorial</t>
  </si>
  <si>
    <t>verificará y/o generará recomendaciones para asegurar la distribución correcta del cupo presupuestal del SGP (Sistema General de Participaciones) acorde con la distribución del DNP (Departamento Nacional de Planeación) en los proyectos de inversión.</t>
  </si>
  <si>
    <t>diligenciando el formato Cuadro de Control SGP SDS-PGS-FT-091 e informando a las dependencias correspondientes sobre las actividades  a realizar</t>
  </si>
  <si>
    <t>En caso contrario, se remitirá el oficio a los respectivos Gerentes de los proyectos de Inversión</t>
  </si>
  <si>
    <t>a través del formato Cuadro de Control SGP con código: SDS-PGS-FT-091 debidamente diligenciado y/u oficios remitidos</t>
  </si>
  <si>
    <t>SGP SDS-PGS-FT-091 Cuadro de Control SGP</t>
  </si>
  <si>
    <t>Conceptos del gasto</t>
  </si>
  <si>
    <t>Los profesionales de presupuesto de la Dirección Financiera</t>
  </si>
  <si>
    <t>cada vez que se emita un certificado de disponibilidad presupuestal</t>
  </si>
  <si>
    <t>validarán el concepto del gasto</t>
  </si>
  <si>
    <t>asegurando que esta corresponda a lo establecido en el Plan de Acción de cada uno de los Proyectos de Inversión y la naturaleza de los gastos de Funcionamiento.</t>
  </si>
  <si>
    <t>En caso que no corresponda, se devolverá la solicitud a la dependencia de origen</t>
  </si>
  <si>
    <t>a través del formato de devoluciones con código: SDS-FIN-FT-007</t>
  </si>
  <si>
    <t>SDS-FIN-FT-007 Formato de devoluciones</t>
  </si>
  <si>
    <t>Afectar la ejecución de la planeación e implementación del sistema de Gestión Documental</t>
  </si>
  <si>
    <t>No hay control de la documentación y falta de capacitación al responsable de archivar la documentación</t>
  </si>
  <si>
    <t>Posibilidad de afectación reputacional por afectar la ejecución de la planeación e implementación del sistema de Gestión Documental, debido a que no hay control de la documentación y falta de capacitación al responsable de archivar la documentación</t>
  </si>
  <si>
    <t>Gestion documental</t>
  </si>
  <si>
    <t>El responsable de la Gestión Documental de la Dirección de Planeación Sectorial</t>
  </si>
  <si>
    <t>Realizará un informe de la Gestión Documental de la DPS</t>
  </si>
  <si>
    <t xml:space="preserve">Acorde con la tabla de retención documental e inventario del archivo de Gestión  </t>
  </si>
  <si>
    <t>Como evidencia se tienen los informes mensuales de la Gestión Documental en el repositorio establecido.</t>
  </si>
  <si>
    <t>En caso de no contar con los informes se remitirá a la informacion contenida en el sistema CORDIS.</t>
  </si>
  <si>
    <t>Informe mensual</t>
  </si>
  <si>
    <t>Se revisará las actividades establecidas para el Control Documental de DPS y se realizaran los ajustes necesarios para mitigar el riesgo establecido.</t>
  </si>
  <si>
    <t>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</si>
  <si>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Sanción Disciplinaria</t>
  </si>
  <si>
    <t>Entrega inoportuna de la información SIHO.</t>
  </si>
  <si>
    <t>Posibilidad de afectación reputacional, por sanción disciplinaria conforme a las acciones que adelanten los organismos de vigilancia y control debido a la no entrega validada de la información SIHO.</t>
  </si>
  <si>
    <t>Envio oportuno y en condiciones de calidad de la informacion de las SISS al Ministerio de Salud y proteccion social conforme a el artículo 2.5.3.8.2.2 del Decreto 780 de 2016</t>
  </si>
  <si>
    <t>Referentes internos de la SDS: Dirección de Análisis de Entidades Públicas Distritales del Sector Salud.</t>
  </si>
  <si>
    <t>Trimestralmente y anualmente</t>
  </si>
  <si>
    <t>Realizar validacion de la informacion reportada por parte de las SISS en la plataforma SIHO, con el fin de asegurar la calidad de lo registrado en dicho aplicativo, para luego realizar su presentación ante el MSPS.</t>
  </si>
  <si>
    <t>Realizar comparacion de la informacion reportada por las SISS en la plataforma SIHO con diferentes fuentes de informacion, solicitar los ajustes requeridos tantas veces sea necesario hasta alcanzar la calidad de la informacion, por ultimo mediante la plataforma web se envia a MINSALUD.</t>
  </si>
  <si>
    <t>enviar la informacion via WEB a MINSALUD dentro de las fechas establecidas y solicitar posteriormente la devolucion para ajustar los datos que no se pudieron verificar</t>
  </si>
  <si>
    <t>Registro en medio electrónico plataforma WEB MINSALUD https://prestadores.minsalud.gov.co/siho/</t>
  </si>
  <si>
    <t>CONSOLIDACIÓN, VALIDACIÓN Y PRESENTACIÓN DE INFORMACIÓN SIHO DE LA RED ADSCRITA - CÓDIGO: SDS-PGS-PR-044</t>
  </si>
  <si>
    <t>Humanos y tecnológicos</t>
  </si>
  <si>
    <t>Realizar el envio de la informacion via WEB al Ministerio de Salud y  Protección Social tan proto como se resuelvan las causas que le dieron origen a la materializacion del riesgo.</t>
  </si>
  <si>
    <t xml:space="preserve">Mejorar las capacidades institucionales a través de la actualización y modernización de la infraestructura física, la transformación digital, la arquitectura empresarial y el fortalecimiento de las competencias del talento humano. </t>
  </si>
  <si>
    <t>Sobre costos en la ejecución de proyectos</t>
  </si>
  <si>
    <t>Emitir conceptos que no cumplen los requisitos metodológicos y técnicos</t>
  </si>
  <si>
    <t>Posibilidad de afectación económica y reputacional,  por sobrecostos en la ejecución de proyectos de las Subredes Integradas de Servicios de Salud, debido a la emisión de conceptos de viabilidad sin el cumplimiento de los requisitos metodológicos y técnicos.</t>
  </si>
  <si>
    <t>Verificación de cumplimiento de requisitos exigidos para la presentación de proyectos de inversión por parte de las Subredes.</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</si>
  <si>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</si>
  <si>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</si>
  <si>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en condiciones de calidad metodológica y técnica  el 100% de los requisitos definidos para presentación de proyetos de inversión por parte de las Subredes Integradas de Servicios de Salud ante el Ente Territorial.</t>
  </si>
  <si>
    <t>Realizando el cumplimiento y la calidad  de información del componente metodoloógico y técnico  y los requisitos establecidos en los diferentes formatos establecidos, solicitando los ajustes necesarios que permitan expedir el concepto de favorabilidad y viabilidad de un proyecto, con la mayor calidad y cantidad de información posible para la posible ejecución del proyecto.</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</si>
  <si>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</si>
  <si>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</si>
  <si>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t>
  </si>
  <si>
    <t>Actualizar el concepto de viabilidad del proyecto con los ajustes necesarios en la parte metodológica y técnica.</t>
  </si>
  <si>
    <t xml:space="preserve">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</si>
  <si>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Incumplimiento de los compromisos pactados en los convenios y/o contratos</t>
  </si>
  <si>
    <t>Fallas en la supervisión</t>
  </si>
  <si>
    <t>Posibilidad de afectación económica y reputacional, por incumplimiento en los compromisos pactados, debido a fallas en la supervisión de los convenios y/o contratos</t>
  </si>
  <si>
    <t>Verificación de los compromisos especificos establecidos en los convenios y/o contratos</t>
  </si>
  <si>
    <t>Profesionales asiganados para la supervisión de convenios y/o contratos</t>
  </si>
  <si>
    <t>Mensualmente y/o según terminos de la supervisión</t>
  </si>
  <si>
    <t xml:space="preserve">Verificar el cumplimiento de los compromisos especificos establecidos por las partes en los convenios y/o contratos. </t>
  </si>
  <si>
    <t>Verificando el cumplimiento y la calidad de la información que es presentada, para dar alcance a cada uno de los compromisos establecidos, conforme a las especificaciones descritas en el documento del convenio y/o contrato.</t>
  </si>
  <si>
    <t xml:space="preserve">No generar certificación de cumplimiento </t>
  </si>
  <si>
    <t xml:space="preserve">Certificación de cumplimiento debidamente firmada </t>
  </si>
  <si>
    <t>Dentro de las posibles acciones como contingencia se podría realizar:
- Otrosi al Convenio y/o Contrato
- Solicitud oficial al supervisado, para que aporte los soportes que permitan evidenciar el cumplimiento de las obligaciones.
- Solicitud de devolución de los recursos por incumplimiento</t>
  </si>
  <si>
    <t>Falta de planeación en la incorporación de recursos en el PAA</t>
  </si>
  <si>
    <t>Desfinanciación de los recursos para la ejecución del proyecto</t>
  </si>
  <si>
    <t>Verificación de disponibilidad y solicitud de recursos</t>
  </si>
  <si>
    <t>El Director operativo de la Dirección de Infraestructura y Tecnología</t>
  </si>
  <si>
    <t>Cada vez que se va a aprobar el PAA para una vigencia</t>
  </si>
  <si>
    <t>previo a su firma, verificará junto con los profesionales referentes de evaluación de proyectos y el referente financiero, los recursos disponibles, los recursos adicionales, el avance de ejecución de las etapas de los proyectos para solicitar los recursos necesarios para la vigencia</t>
  </si>
  <si>
    <t>a través del anteproyecto de presupuesto de la entidad, realizando el análisis respectivo en cada informe entregado del respectivo convenio y/o contrato y su cronograma de ejecución verificando que la planeación del presupuesto sea acorde a las necesidades de los proyectos</t>
  </si>
  <si>
    <t>en caso contrario devolverá el documento PAA y solicitará los ajustes correspondientes para emitir su aval al proyecto de presupuesto.</t>
  </si>
  <si>
    <t>el visto bueno del director en el PAA.</t>
  </si>
  <si>
    <t>Humanos</t>
  </si>
  <si>
    <t>Se realizará reunión con los gestores del proyecto en la Subred Integrada de Servicios de Salud, la Dirección de Infraestructura y el Subsecretario de Planeación y Gestión Sectoríal para decidir las medidas a tomar o buscar una nueva fuente de financiación que permita la continuación del proyecto.</t>
  </si>
  <si>
    <t>Revisión de necesidades de recursos</t>
  </si>
  <si>
    <t>Los profesionales o referentes técnicos para el seguimiento de contratos y/o convenios de la Dirección de Infraestructura y Tecnología</t>
  </si>
  <si>
    <t>cada vez que se presenten solicitudes con la necesidad de adicionar recursos</t>
  </si>
  <si>
    <t>revisarán que dichas solicitudes de adición presupuestal cumplan los requisitos que soportan la necesidad de recursos adicionales</t>
  </si>
  <si>
    <t>y presentarán la justificación para validación de la Dirección que acompañará el trámite correspondiente (Justificación Técnica).</t>
  </si>
  <si>
    <t>En caso de que dichas solicitudes no vengan con el lleno de los requisitos correspondientes, se solicitará su complementación y/o ajuste a la solicitud.</t>
  </si>
  <si>
    <t>el visto bueno del profesional o referente técnico en el documento de solicitud de adición.</t>
  </si>
  <si>
    <t>Falta de acompañamiento y verificación en la elaboración de productos de consultoria.</t>
  </si>
  <si>
    <t xml:space="preserve">Estudios y diseños técnicos que no cumplan con los requisitos Técnicos a satisfacción. </t>
  </si>
  <si>
    <t>Acompañamiento y revisión de firmas de los profesionales competentes.</t>
  </si>
  <si>
    <t>El Director de Infraestructura y Tecnología junto con los profesionales de la dependencia</t>
  </si>
  <si>
    <t>Cada vez que las Subredes entreguen productos resultado de consultorias.</t>
  </si>
  <si>
    <t>Verificarán que los productos estén debidamente firmados  por los profesionales de la firma Consultora y avalados por los profesionales de la  Interventoría.</t>
  </si>
  <si>
    <t>Durante el acompañamiento y participación de los comités de seguimiento mensual, presentarán observaciones o sugerencias.
En el informe trimestral de supervisión dejarán constancia de las observaciones o sugerencias.</t>
  </si>
  <si>
    <t>En caso de que un proyecto no cumpla, se devolverá a la Subred Integrada de Servicios de Salud con las observaciones pertinentes, solicitando subsane la inconsistencia y sea nuevamente presentado.</t>
  </si>
  <si>
    <t>Actas de comités de seguimiento e Informes trimestrales de supervisión</t>
  </si>
  <si>
    <t>Oficio dirigido a la Subred Integrada de Servicios de Salud para que requiera a los Consultores con el fin de aclarar o entregar los aspectos pendientes del producto contratado. En caso de ser necesario se enviará oficio solicitando la aplicación de las pólizas del Contrato.</t>
  </si>
  <si>
    <t>Omisión de la aplicación de la normatividad vigente por parte del personal encargado de la revisión documental en las etapas precontractual o contractual</t>
  </si>
  <si>
    <t>Procesos de contratación de obras y dotación que no cuenten con los requisitos establecidos por la normatividad vigente.</t>
  </si>
  <si>
    <t>Verificacion de cumplimiento de normatividad vigente</t>
  </si>
  <si>
    <t>Los profesionales de la Dirección de Infraestructura y Tecnología</t>
  </si>
  <si>
    <t>Cada vez que se revise un requerimiento de los proyectos de infraestructura y dotación</t>
  </si>
  <si>
    <t>Visarán el documento que irá dirigido al Subdirector de Contratación</t>
  </si>
  <si>
    <t>verificando el cumplimiento de la normatividad vigente.</t>
  </si>
  <si>
    <t>En caso de hallarse una omisión en la efectiva revisión de la documentación, el Director de Infraestructura y Tecnología propenderá por los ajustes pertinentes.</t>
  </si>
  <si>
    <t>la documentación suscrita por la Dirección que queda archivada en CORDIS y remitida a la Subdirección de Contratación, quienes se encargan de adelantar el proceso contractual correspondiente.</t>
  </si>
  <si>
    <t>Solicitud de Modificación Contractual del Convenio o Contrato subsanando e incluyendo el pleno lleno del cumplimiento de la normatividad vigente.</t>
  </si>
  <si>
    <t xml:space="preserve">Falta de control en el vencimiento y ejecución financiera de Convenios y Contratos </t>
  </si>
  <si>
    <t>Incumplimiento de términos y procedimientos contractuales bajo la normatividad que rige a la entidad.</t>
  </si>
  <si>
    <t>Remisión mensual de vencimientos y aspectos financieros</t>
  </si>
  <si>
    <t>El referente financiero de la Dirección de Infraestructura y Tecnología</t>
  </si>
  <si>
    <t xml:space="preserve">informará las fechas próximas a vencer o el tema presupuestal </t>
  </si>
  <si>
    <t>remitiendo un correo electrónico a los referentes técnicos de apoyo a la supervisión que tienen convenios y contratos con copia al Director de Infraestructura y Tecnología</t>
  </si>
  <si>
    <t>En caso de no remitirse el correo, el Director de Infraestructura y Tecnología solicitará las acciones pertinentes</t>
  </si>
  <si>
    <t>a través del correo electrónico</t>
  </si>
  <si>
    <t>Se realizará reunión con los gestores del proyecto en la Subred, la Dirección de Infraestructura, el Subsecretario de Planeación y Gestión Sectoríal y la Subdirección de Contratación para decidir las medidas a tomar o buscar el camino legal para prorrogar el Convenio o celebrar uno nuevo.</t>
  </si>
  <si>
    <t>Control de Convenios y Contratos asignados.</t>
  </si>
  <si>
    <t>Los referentes técnicos</t>
  </si>
  <si>
    <t>llevarán el control de los convenios y contratos asignados</t>
  </si>
  <si>
    <t>a través de la revisión de los informes mensuales de supervisión.</t>
  </si>
  <si>
    <t>En caso de no realizarse el informe mensual, el Director de Infraestructura y Tecnología propenderá por los ajustes pertinentes mediante una reunión.</t>
  </si>
  <si>
    <t>informes mensuales de supervisión y/o el acta de la reunión.</t>
  </si>
  <si>
    <t>SDS-PYC-FT-001
SDS-PGS-FT-054</t>
  </si>
  <si>
    <t>Inadecuado seguimiento a los proyectos financiados con recursos del Sistema General de Regalías - SGR en sus componentes: 1. Técnico-Científico, 2. Financiero-Contable y 3. Administrativo- Jurídico, que son ejecutados por el FFDS de la Secretaría Distrital de Salud.</t>
  </si>
  <si>
    <t>Falta de retroalimentacion al operador frente a los avances del proyecto y falta de entrenamiento al recurso humano y/o herramientas desactualizadas para el seguimiento apropiado a los proyectos financiados con recursos del Sistema General de Regalías - SGR</t>
  </si>
  <si>
    <t>Posibilidad de afectación reputacional por Inadecuado seguimiento a los proyectos financiados con recursos del Sistema General de Regalías - SGR en sus componentes: 1. Técnico-Científico, 2. Financiero-Contable y 3. Administrativo- Jurídico, que son ejecutados por el FFDS de la Secretaría Distrital de Salud. debido a falta de retroalimentacion al operador frente a los avances del proyecto y falta de entrenamiento al recurso humano y/o herramientas desactualizadas para el seguimiento apropiado a los proyectos financiados con recursos del Sistema General de Regalías - SGR</t>
  </si>
  <si>
    <t>Entrenamiento al recurso humano y/o actualización de herramientas para el seguimiento a los proyectos del SGR</t>
  </si>
  <si>
    <t>El referente del Equipo de apoyo a la supervisión y seguimiento a los proyectos financiados por el SGR</t>
  </si>
  <si>
    <t>Entrenará al recurso humano y/o actualizará las herramientas para el seguimiento a los proyectos del SGR</t>
  </si>
  <si>
    <t>Mediante la socialización de los documentos, lineamientos y/o formatos y/o con el empleo periodico de las herramientas para el seguimiento.</t>
  </si>
  <si>
    <t>El Subsecretario de Planeación y Gestión Sectorial solicitará mediante correo electrónico al referente del Equipo, realizar los entrenamientos necesarios al recurso humano y/o la actualización de las herramientas para el seguimiento.</t>
  </si>
  <si>
    <t>Correo electrónico de socialización y/o actualización de documentos, lineamientos y/o formatos diligenciados.</t>
  </si>
  <si>
    <t>SEGUIMIENTO POR EL FFDS A PROYECTOS FINANCIADOS POR EL SGR (SDS-PGS-LN-018)</t>
  </si>
  <si>
    <t xml:space="preserve">Seguimiento a las tareas de cada líder de proyecto, con el fin de verificar la retroalimentación a los operadores e identificar la desactualización 
 del personal y/o de las herramientas utilizadas para las actvidades propias del apoyo a la supervisión. </t>
  </si>
  <si>
    <t>Realizar la verificación diaria de las necesidades de actualización de herramientas y/o del personal de apoyo a la supervisión</t>
  </si>
  <si>
    <t>Determinar la causa y enfocar al personal necesario para atender de manera inmediata las actividades que generaron y fueron producto del riesgo.</t>
  </si>
  <si>
    <t>Revisión y retroalmientación de los proyectos financiados por el SGR</t>
  </si>
  <si>
    <t>El referente de cada proyecto financiado por el SGR</t>
  </si>
  <si>
    <t>Realizará la retroalimentación de la información entregada por el operador sobre el avance del proyecto</t>
  </si>
  <si>
    <t>Mediante la revisión, análisis y generación de observaciones, en caso que se requieran, a la información entregada.</t>
  </si>
  <si>
    <t>El Referente del Equipo por medio de correo electrónico requerirá al referente de cada proyecto, cumplir de manera inmedita con la retroalimentación que corresponda.</t>
  </si>
  <si>
    <t>Correo electrónico de requerimiento.</t>
  </si>
  <si>
    <t>Posibilidad de afectación económica y reputacional, por falta de planeación en la incorporación de recursos en el PAA, debido a desfinanciación de los recursos para la ejecución del proyecto</t>
  </si>
  <si>
    <t>Posibilidad de afectación económica y reputacional, por falta de acompañamiento y verificación en la elaboración de productos de consultoria, debido a estudios y diseños técnicos que no cumplan con los requisitos Técnicos a satisfacción</t>
  </si>
  <si>
    <t>Posibilidad de afectación económica y reputacional, por omisión de la aplicación de la normatividad vigente por parte del personal encargado de la revisión documental en las etapas precontractual o contractual, debido a procesos de contratación de obras y dotación que no cuenten con los requisitos establecidos por la normatividad vigente.</t>
  </si>
  <si>
    <t>Posibilidad de afectación reputacional, por falta de control en el vencimiento y ejecución financiera de Convenios y Contratos , debido a incumplimiento de términos y procedimientos contractuales bajo la normatividad que rige a la entidad</t>
  </si>
  <si>
    <t>1.Fortalecer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</si>
  <si>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Caracterización de la oferta y la demanda inadecuada</t>
  </si>
  <si>
    <t>Metodología de análisis de oferta y demanda desactualizada</t>
  </si>
  <si>
    <t xml:space="preserve">
1. Afectación reputacional por disponer de una caracterización de la oferta y la demanda inadecuada para la toma de decisiones debido a no contar con un plan de análisis de oferta y demanda de servicios de salud,  contar con una  metodología desactualizada de análisis de oferta y demanda asi como por no contar con el recurso humano y técnologico necesario</t>
  </si>
  <si>
    <t xml:space="preserve">Actualizar la Metodología de análisis de oferta y demanda de los servicios de salud </t>
  </si>
  <si>
    <t>Referente oferta y demanda</t>
  </si>
  <si>
    <t xml:space="preserve">Anual </t>
  </si>
  <si>
    <t>Establecer un marco referencia metodológico para el análisis de oferta, demanda y suficiencia de servicios de salud del Distrito Capital</t>
  </si>
  <si>
    <t>Realizar búsqueda de información de metodologias de análisis de oferta y demanda de servicios de salud y actualizar la metodologia.</t>
  </si>
  <si>
    <t>Revisar y actualizar la metodología vigente para el análisis de la oferta y demanda de los servicios de salud.</t>
  </si>
  <si>
    <t>Documento de la metodología de análisis de oferta y demanda de los servicios de salud actualizada. 
Informe de seguimiento a la adherencia al cumplimiento de la metodología.</t>
  </si>
  <si>
    <t xml:space="preserve">
*SDS-PSS-PR-001.Análisis de oferta y demanda de servicios de salud
</t>
  </si>
  <si>
    <t xml:space="preserve">9 profesionales especializados
</t>
  </si>
  <si>
    <t xml:space="preserve">Socializar e implementar la metodología de análisis de oferta y demanda de los servicios de salud 
Socializar el diagnóstico del componente de oferta de servicios de salud 
</t>
  </si>
  <si>
    <t xml:space="preserve">Una vez se disponga de los documentos </t>
  </si>
  <si>
    <t xml:space="preserve">Revisar la causa de materialización del riesgo
Generar Plan de acción 
Seguimiento al plan de acción 
Retroalimentar para el aprendizaje organizacional, para que no se vuelva a materializar el riesgo </t>
  </si>
  <si>
    <t>No contar con un plan de análisis de oferta y demanda de servicios de salud</t>
  </si>
  <si>
    <t xml:space="preserve"> Actualizar el Diagnóstico del componente de oferta de servicios de salud </t>
  </si>
  <si>
    <r>
      <t xml:space="preserve">Busca identificar y analizar el componente de oferta y demanda de servicios de salud para la toma de desiciones. </t>
    </r>
    <r>
      <rPr>
        <sz val="9"/>
        <color indexed="10"/>
        <rFont val="Arial"/>
        <family val="2"/>
      </rPr>
      <t xml:space="preserve">
</t>
    </r>
  </si>
  <si>
    <r>
      <t xml:space="preserve">Georreferenciar prestadores y servicios de salud por localidades y UPZ; Gestionar la disponibilidad de informacion de la demanda de servicios de salud por  perfil epidemiológico por enfoque poblacional (momentos de curso de vida y enfoque diferencial).  
Estructuración de la analitica de los datos de la información de oferta y realizar análisis de información de oferta y demanda de servicios de salud </t>
    </r>
    <r>
      <rPr>
        <sz val="9"/>
        <color indexed="10"/>
        <rFont val="Arial"/>
        <family val="2"/>
      </rPr>
      <t xml:space="preserve">
</t>
    </r>
  </si>
  <si>
    <t>Revisar y actualizar el diagnostico de Oferta y demanda  de servicios de salud</t>
  </si>
  <si>
    <t xml:space="preserve">Documento de diagnóstico del componente de oferta de servicios de salud </t>
  </si>
  <si>
    <t xml:space="preserve">
*SDS-PSS-PR-001.Análisis de oferta y demanda de servicios de salud</t>
  </si>
  <si>
    <t>9 profesionales especializadosales especializados 
1 tecnico Adminsitrativo</t>
  </si>
  <si>
    <t>No contar con el recurso humano y técnologico necesario</t>
  </si>
  <si>
    <t>Gestionar el Talento humano y  apoyo tecnológico y logistico requerido</t>
  </si>
  <si>
    <t xml:space="preserve"> Gestionar el talento humano requerido en la DPSS,  para generar los  analisis de oferta y demanda de servicios de salud
</t>
  </si>
  <si>
    <t xml:space="preserve">Identificar el talento humano requirido para el desarrollo del objeto de las actividades de oferta y demanda, planificar  en el  Plan Anual de Adquisiciones y contratarlo según necesidad. </t>
  </si>
  <si>
    <t xml:space="preserve">Ajustar el Plan Anual de Adquisiciones de la Dirección </t>
  </si>
  <si>
    <t xml:space="preserve">Plan Anual de Adquisiciones </t>
  </si>
  <si>
    <t>Proyecto de Inversión 7904- PAA</t>
  </si>
  <si>
    <t>2 profesionales especializados</t>
  </si>
  <si>
    <t xml:space="preserve">Emitir lineamientos para la prestación de servicios de salud inadecuados o inaplicables </t>
  </si>
  <si>
    <t>Desconocimiento de la normatividad y  lineamientos para la prestación de servicios de salud del orden nacional y distrital</t>
  </si>
  <si>
    <t>2.  Afectación reputacional por  emitir lineamientos para la prestación de servicios de salud inadecuados o inaplicables por desconocimiento de la normatividad y de los  lineamientos para la prestación de servicios de salud del orden nacional y distrital y por no contar con el recurso humano y tecnológico necesario.</t>
  </si>
  <si>
    <t>Actualizar el Lineamientos  del componente de prestación de servicios de salud.</t>
  </si>
  <si>
    <t xml:space="preserve">
Disponer de lineamientos del componente de prestación de servicios actualizados con los los del orden nacional y distrital y con los criterios tecnicos y de operación definidos en la Dirección.</t>
  </si>
  <si>
    <t xml:space="preserve">Apropiar conceptualmente la normatividad vigente y lineamientos del orden distrital y nacional sobre Modelo de atencion en salud que incluyan los enfoques poblacional, diferencial, de cultura ciudadana, de género, participativo, territorial y resolutivo cuando aplique
Actualizar  la Guia para desarrollar las  Asistencias técnicas en el componente de prestación de servicios de salud </t>
  </si>
  <si>
    <t xml:space="preserve">Revisar y actualizar los lineamientos técnicos para la implementación del componente de prestación de servicios de salud  </t>
  </si>
  <si>
    <t xml:space="preserve">
Documentos de lineamientos  del componente de prestación de servicos de salud nuevos y  actualizados, que incluyan los enfoques poblacional, diferencial, de cultura ciudadana, de género, participativo, territorial y resolutivo cuando aplique.
</t>
  </si>
  <si>
    <t xml:space="preserve">
SDS-PSS-PR-002. Gestión para el fortalecimiento de la prestación de los servicios de salud</t>
  </si>
  <si>
    <t>Profesionales Especializados de diferentes perfiles, para dar linea tecnica.</t>
  </si>
  <si>
    <t>Socializar los lineamientos  del componente de prestación</t>
  </si>
  <si>
    <t>Una vez se disponga de los lineamientos</t>
  </si>
  <si>
    <t xml:space="preserve"> Lideres de los grupos funcionales de la DPSS y referente de planeación y Calidad</t>
  </si>
  <si>
    <t>Gestionar el talento humano requerido en la DPSS,  para generar los  lineamientos del componente de prestación de servicios en el marco del modelo de atención en salud ajustado, que incluyan los enfoques poblacional, diferencial, de cultura ciudadana, de género, participativo, territorial y resolutivo</t>
  </si>
  <si>
    <t xml:space="preserve">Identificar el talento humano requirido para el desarrollo de los lineamientos en el componente de prestación de servicos de salud y planificar  en el  Plan Anual de Adquisiciones y contratarlo según necesidad. </t>
  </si>
  <si>
    <t>8 profesionales especializados</t>
  </si>
  <si>
    <t>1. Fortalecer la atención integral en salud fundamentado en la Atención Primaria en Salud (APS) y en el enfoque de determinantes sociales y ambientales con perspectiva poblacional diferencial, de cultura ciudadana, de genero, participativo, territorial y resolutivo, que impacten positivamente el estado de salud de la población.</t>
  </si>
  <si>
    <t>Orientar inadecuadamente a las  IPS y EAPB para la implementación del componente de Prestación de Servicios de Salud en el Distrito Capital.</t>
  </si>
  <si>
    <t>Falta de claridad por parte de los profesionales de la dirección en los lineamientos para la prestación de los servicios de salud</t>
  </si>
  <si>
    <t>3.  Afectación reputacional por  orientar inadecuadamente a las  IPS y EAPB en  la implementación del componente de Prestación de Servicios de Salud en el Distrito Capital, asociado a la  falta de claridad por parte de los profesionales de la dirección en los lineamientos y normatividad para la prestación de los servicios de salud y por no contar con el recurso humano necesario.</t>
  </si>
  <si>
    <t>Actualizar e implementar Guia para desarrollar las  Asistencias técnicas en el componente de prestación de servicios de salud.</t>
  </si>
  <si>
    <t>Referente Política de Prestación de Servicios de Salud</t>
  </si>
  <si>
    <t xml:space="preserve">Unificar, reconocer y contextualizar los conceptos fundamentales y dinámica de gestión, para el desarrollo del proceso de Asistencia Técnica de los profesionales de la Dirección de Provisión de servicios de Salud que brindan a las EAPB autorizadas para operar en Bogotá, IPS priorizadas de su red de prestadores de servicios, bancos de sangre y bancos de tejidos. </t>
  </si>
  <si>
    <t>Revisar y actualizar  y hacer seguimiento a la  implementación de  la Guia para desarrollar las  Asistencias técnicas en el componente de prestación de servicios de salud</t>
  </si>
  <si>
    <t>Revisar y  actualizar e implementar la Guia de Asistencia Técnica</t>
  </si>
  <si>
    <r>
      <t xml:space="preserve"> </t>
    </r>
    <r>
      <rPr>
        <sz val="9"/>
        <rFont val="Arial"/>
        <family val="2"/>
      </rPr>
      <t xml:space="preserve"> 
Instrumentos de asistencia técnica implementados 
Actas de Asistencia tecnica </t>
    </r>
    <r>
      <rPr>
        <sz val="9"/>
        <color indexed="8"/>
        <rFont val="Arial"/>
        <family val="2"/>
      </rPr>
      <t xml:space="preserve">
</t>
    </r>
    <r>
      <rPr>
        <sz val="9"/>
        <rFont val="Arial"/>
        <family val="2"/>
      </rPr>
      <t xml:space="preserve">Documentos que den cuenta de la asistencia Técnica realizada a las EAPB e IPS priorizadas
Informe de seguimiento a la adherencia de la Guia de asistencia técnica e instrumentos. </t>
    </r>
  </si>
  <si>
    <t xml:space="preserve">SDS-PSS-PR-002. Gestión para el fortalecimiento de la prestación de los servicios de salud
Guia para desarrollar las  Asistencias técnicas en el componente de prestación de servicios de salud actualizada </t>
  </si>
  <si>
    <t xml:space="preserve">Socializar y apropiar  la Guia para desarrollar las  Asistencias técnicas en el componente de prestación de servicios de salud actualzada
Seguimiento a la implementación de la Guia de Asistencia técnica  </t>
  </si>
  <si>
    <t>Una vez se disponga de la guia actualizada</t>
  </si>
  <si>
    <t xml:space="preserve">No contar con el recurso humano necesario </t>
  </si>
  <si>
    <t xml:space="preserve">Referente Política de Prestación de Servicios de Salud y liders funcionales </t>
  </si>
  <si>
    <t>Gestionar el talento humano requerido en la DPSS,  para dar orietación técnica en el  componente de prestación de servicios en el marco del modelo de atención en salud ajustado, que incluyan los enfoques poblacional, diferencial, de cultura ciudadana, de género, participativo, territorial y resolutivo</t>
  </si>
  <si>
    <t xml:space="preserve">Identificar el talento humano requirido para el desarrollo del objeto de las actividades de asistencia técica y planificar  en el  Plan Anual de Adquisiciones y contratarlo según necesidad. </t>
  </si>
  <si>
    <t xml:space="preserve">Disponibilidad  insuficiente  y fallas en la seguridad de los hemocomponentes en los Bancos de sangre y  Servicios de Gestión Pre Transfusional en el Distrito Capital conllevando  a la  Morbilidad y mortalidad asociadas a estos factores </t>
  </si>
  <si>
    <t xml:space="preserve">Desconocimiento y falta de cultura de la donación voluntaria y habitual de sangre,  con los diferentes actores del Distrito Capital y la comunidad en general </t>
  </si>
  <si>
    <t>4. Afectación reputacional por insuficiente disponibilidad y fallas en la seguridad de los hemocomponentes en los Bancos de sangre y  Servicios de Gestión Pre Transfusional, conllevando  a la  morbilidad y mortalidad de la población del Distrito Capital,  ocasionadas por el desconocimiento de los lineamientos en los programas de promoción, hemovigilancia y calidad de sangre; por falta de seguimiento,  análisis y orientación técnica  en la suficiencia y seguridad de hemocomponentes,  por desconocimiento y falta de cultura de la donación voluntaria y habitual de sangre en la ciudad y por no contar con el recurso humano requerido</t>
  </si>
  <si>
    <t xml:space="preserve">Realizar asistencia técnica  a los bancos de sangre y  Servicios de Gestión Pre Transfusional en el Distrito Capital </t>
  </si>
  <si>
    <t>Referente Red de Sangre</t>
  </si>
  <si>
    <t>Brindar asistencias técnicas y seguimiento a los Bancos de Sangre y servicios de gestión pretransfusional para la implementación de los programas de promoción a la donación,  calidad y hemovigilancia y para el desarrollo de estrategias para la disponibilidad de sangre y seguridad transfusional.</t>
  </si>
  <si>
    <t xml:space="preserve">Planificar y desarrollar  asistencias técnicas y seguimiento a los Bancos de Sangre y servicios de gestión pretransfusional en lo relacionado con promoción de la donación voluntaria, y en la seguridad de componentes sanguíneos ( calidad y hemovigilancia).  </t>
  </si>
  <si>
    <t>Revisar y ajustar la  planificación de las estrategias implementadas  de asistencia téccnica para fortalecer la promoción de la donación voluntaria y habitual y la seguridad transfusional de  hemocomponentes en el Distrito Capital.</t>
  </si>
  <si>
    <t xml:space="preserve">Documentos que de cuenta de las asistencias técnicas a los bancos de sangre y servicos de gestión pretransfusional:
*actas y listados de asistencia 
 *listas de chequeo
*informes  de asistencia técnica
¨Informe de seguimiento a la Adherencia de la Guia de asistencias técnicas 
</t>
  </si>
  <si>
    <t>Guia para desarrollar las  Asistencias técnicas en el componente de prestación de servicios de salud actualizada 
SDS-PSS-PR-002. Gestión para el fortalecimiento de la prestación de los servicios de salud</t>
  </si>
  <si>
    <t xml:space="preserve">8 profesionales especializados  y 1 asistente administrativo
</t>
  </si>
  <si>
    <t>Gestión articulada con Dues para la simulación ante el uso de hemocomponentes ante una emergencia</t>
  </si>
  <si>
    <t>Debilidades en la comunicación intra e interinsitucionales de quienes componen la red de Sangre Distrital.</t>
  </si>
  <si>
    <t>Implementar  el proceso de articulación a nivel intrainstitucional e intersectorial  en el Distrito Capital.</t>
  </si>
  <si>
    <t xml:space="preserve">Promover el trabajo articulado entre los diferentes actores a nivel intrainstitucional e interinsectorial,  que fortalezcan la cultura de la donación voluntaria y habitual de sangre y la seguridad trasnfusional con los diferentes actores del Distrito Capital. </t>
  </si>
  <si>
    <t>Revisar y hacer seguimiento al  procesos de  articulación a nivel  intrainstitucional e interinsectorial en el Distrito Capital, con la participación de las diferentes dependencias de la SDS y otras instituciones distritales y  nacionales</t>
  </si>
  <si>
    <t>Ajustar las estrategias de articulación intra e intersectorial ,   para fortalecer la promoción de la donación voluntaria y habitual y la seguridad transfusional</t>
  </si>
  <si>
    <t xml:space="preserve">Documentos que den cuenta  del proceso de articulación a nivel intra e interinstitucional en el D.C (actas e informes), para el fortalecimiento de la  promoción de la donación de sangre en la ciudad. 
</t>
  </si>
  <si>
    <t>SDS-PSS-INS-168. Trabajo intrainstitucional, intersectorial e interdisciplinario para promover la cultura de la donación sangre</t>
  </si>
  <si>
    <t xml:space="preserve">Falta de seguimiento,  análisis y orientación técnica  en la suficiencia y seguridad de hemocomponentes  en los bancos de sangre y Servicios de Gestión Pre Transfusional en el Distrito Capital </t>
  </si>
  <si>
    <t>Hacer seguimiento y análisis a la suficiencia y seguridad de hemocomponentes en los bancos de sangre y servicios de gestión  pretransfusional en el Distrito Capital</t>
  </si>
  <si>
    <t xml:space="preserve">Disponer oprtunamente de la  información relacionada con la suficiencia de sangre y seguridad transfusional para la toma de desciones
</t>
  </si>
  <si>
    <t xml:space="preserve">
Realizar  informes de la suficiencia  y de seguridad transfusional  de hemocomponentes en los bancos de sangre y servicios transfusionales en el Distrito Capital a los actores de la Red de Sangre. </t>
  </si>
  <si>
    <t xml:space="preserve">Revisar y analizar la   información relacionada con la suficiencia de sangre y seguridad transfusional </t>
  </si>
  <si>
    <t xml:space="preserve">
Documentos que de cuenta del seguimiento  suficiencia  y de seguridad transfusional  de hemocomponentes en los bancos de sangre y servicios transfusionales en el Distrito Capital a los actores de la Red de Sangre:
</t>
  </si>
  <si>
    <t xml:space="preserve">Aplicativo SIEVHI
</t>
  </si>
  <si>
    <t xml:space="preserve">Desconocimientos de los lineamientos y programas promoción, hemovigilancia y calidad por parte de los Bancos de Sangre y Servicios de Gestión Pre Transfusional en el Distrito Capital </t>
  </si>
  <si>
    <t>Fortalecimiento de competencias al talento humano de los Bancos de Sangre y Servicios de Transfusión Sanguinea del Distrito de Capital.</t>
  </si>
  <si>
    <t xml:space="preserve">Fortalecer  las competencias del talento Humano de los Bancos de Sangre y Servicios de Transfusión Sanguinea del Distrito de Capital, en los temas relacionados con la trasfusión y medicina trasfucional. </t>
  </si>
  <si>
    <t xml:space="preserve">Programar y desarrollar  el Plan de fortalecimiento de competencias del talento Humano de los Bancos de Sangre y Servicios de Transfusión Sanguinea del Distrito de Capital, en temas relacionados con la trasfusión y medicina trasfucional. </t>
  </si>
  <si>
    <t>Revisar y ajustar  las estrategias implementadas para fortalecer la promoción de la donación voluntaria y habitual y la seguridad transfusional de  hemocomponentes en el Distrito Capital.</t>
  </si>
  <si>
    <t xml:space="preserve">Informe de las actividades realizadas con los  Bancos de Sangre y Servicios de Tranfusión Sanguinea del D.C. para el fortalecimiento de competencias al talento humano relacionadas en temas de Promoción, hemovigilancia y  programas  de calidad. 
Actas y Listados de sistencia técnica
¨Informe de seguimiento a la Adherencia de la Guia de asistencias técnicas </t>
  </si>
  <si>
    <t xml:space="preserve">SDS-PSS-PR-010. Promoción de la donación voluntaria y habitual de sangre para el D.C
Guia para desarrollar las  Asistencias técnicas en el componente de prestación de servicios de salud actualizada 
Aplicativo SIHEVI
Lineamientos del Programa de Promoción 
</t>
  </si>
  <si>
    <t>"8 profesionales especializados  y 1 asistente administrativo
"</t>
  </si>
  <si>
    <t>Referente Red de Sangre y referente Planeación y Calidad</t>
  </si>
  <si>
    <t>Gestionar el talento humano requerido en la DPSS- Coordinación de la Red Distrital de Sangre,  para dar orietación técnica en los programas de promoción, hemovigilancia y calidad</t>
  </si>
  <si>
    <t xml:space="preserve">
Identificar el talento humano requerido para el desarrollo del objeto de las actividades de promoción, hemovigilancia y calidad de la red distrital de Sangre  y planificar  en el  Plan Anual de Adquisiciones y contratarlo según necesidad. 
</t>
  </si>
  <si>
    <t>Coordinar la Regional N° 1 de la Red de donación de órganos y tejidos de forma inadecuada</t>
  </si>
  <si>
    <t>Desconocimiento de los lineamientos y normatividad vigente del orden nacional y distrital</t>
  </si>
  <si>
    <t xml:space="preserve">5. Afectación reputacional por coordinar la Regional N° 1 de la Red de donación de órganos y tejidos de forma inadecuada, asociado por un desconocimiento de los lineamientos y normatividad del orden nacional y distrital, por una inadecuada asistencia técnica y apoyo a la gestión a las IPS transplantadoras, generadoras y otros  actores de la Red, que componen la Regional  No.1, asi como a la comunidad en general, por no realizar auditorias de seguimiento a los procesos de donación y trasplantes desarrollados por los actores de la red, en el marco del plan Nacional de Auditoria y normatividad vigente , asi como por no contar con el recurso humano y tecnológico necesario. </t>
  </si>
  <si>
    <t xml:space="preserve"> Actualizar e implementar  los  Lineamientos  de la Coordinación Regional No. 1, en el mraco de la normatividad vigente y de los  lineamientos del orden nacional y distrital </t>
  </si>
  <si>
    <t xml:space="preserve">
Disponer de lineamientos de la Coordinación Regional No. 1  con los criterios tecnicos y de operación,  en el mraco de la normatividad vigente y de los  lineamientos del orden nacional y distrital </t>
  </si>
  <si>
    <t xml:space="preserve">Apropiar conceptualmente la normatividad vigente y lineamientos del orden distrital y nacional 
Actualizar  e implementar los lineamientos para la Coordinación Regional No.1 
</t>
  </si>
  <si>
    <t xml:space="preserve">Revisar y actualizar los lineamientos técnicos para su  implementación </t>
  </si>
  <si>
    <t xml:space="preserve">
Documentos de lineamientos  de la Coordinación Regional No. 1  actualizados, que incluyan los enfoques poblacional, diferencial, de cultura ciudadana, de género, participativo, territorial y resolutivo cuando aplique.
</t>
  </si>
  <si>
    <t xml:space="preserve">SDS-PSS-PR-002 GESTIÓN PARA EL FORTALECIMIENTO DE LA PRESTACIÓN DE LOS SERVICIOS DE SALUD
SDS-PSS-PR-007 PROMOCION DE LA DONACION DE ORGANOS Y TEJIDOS CON FINES DE TRASPLANTE
SDS-PSS-PR-006 AUDITORÍA EXTERNA A LOS ACTORES DE LA RED Y SU AREA DE INFLUENCIA DE LA COORDINACION REGIONAL No.1 -RED DE DONACIÓN Y TRASPLANTES. </t>
  </si>
  <si>
    <t>Socializar los linemaientos de la Coordinación Regional No.1.</t>
  </si>
  <si>
    <t xml:space="preserve">Una vez se disponga de los documentos 
</t>
  </si>
  <si>
    <t xml:space="preserve">Falta de orientación y apoyo a la gestión a las IPS transplantadoras, generadoras y actores de la Red, que componen la Regional  No.1, asi como a la comunidad en general. </t>
  </si>
  <si>
    <t xml:space="preserve">Orientar  técnicamente a las  las IPS generadoras y los médicos coordinadores operativos de las IPS transplantadoras de órganos y tejidos y Bancos de Tejidos en la gestión operativa de la donación </t>
  </si>
  <si>
    <t>Referente Red de Donación de órganos y tejidos</t>
  </si>
  <si>
    <t>Brindar  orientación técnica de la gestión operativa de la donación de órganos y tejidos con fines de trasplantes a las IPS genradoras, Trasplantadoras y a los Bancos de tejidos en el proceso de donación y trasplantes</t>
  </si>
  <si>
    <r>
      <t>Aplicar el procedimiento</t>
    </r>
    <r>
      <rPr>
        <sz val="9"/>
        <color indexed="8"/>
        <rFont val="Arial"/>
        <family val="2"/>
      </rPr>
      <t xml:space="preserve"> SDS-PSS-PR-017 </t>
    </r>
    <r>
      <rPr>
        <sz val="9"/>
        <rFont val="Arial"/>
        <family val="2"/>
      </rPr>
      <t>para la orientación técnica de la gestión operativa de la donación de órganos y tejidos con fines de trasplantes y hacer seguimiento a su implementación.</t>
    </r>
  </si>
  <si>
    <t xml:space="preserve">Verificar el desarrollo y la implementación del  procedimiento SDS-PSS-PR-017 para la orientación técnica de la gestión operativa de la donación de órganos y tejidos y retroalimentar al talento humano de la Gestión Operativa de la donación </t>
  </si>
  <si>
    <t xml:space="preserve">
Matriz que evidencia la orientación técnica a las alertas reportadas  por parte de las IPS generadoras y los médicos coordinadores operativos de las IPS transplantadoras de órganos y tejidos y Bancos de Tejidos. 
(DS-PSS-FT-608.  MODULACIÓN DE GESTIÓN OPERATIVA DE LA DONACIÓN)
</t>
  </si>
  <si>
    <t xml:space="preserve">SDS-PSS-PR-017. Gestión Operativa de la Donación 
Programa de la  Gestión Operativa de la Donación 
</t>
  </si>
  <si>
    <t>* 4 Profesionales Especializados</t>
  </si>
  <si>
    <t>Realizar asistencia técnica a las IPS transplantadoras de órganos y tejidos, generadoras, Bancos de tejidos y laboratorios clínicos de inmunología  otros actores de la Red y comunidad en general, en temas relacionados con la coordinación de la Regional N° 1.</t>
  </si>
  <si>
    <t>Realizar  asistencia técnicas  y jornadas a las IPS transplantadoras, generadoras,  actores de la Red, que componen la Regional  No. 1 y comunidad en general , mediante diferentes modalidades (presenciales o virtuales) para fortalecer los proceso de donación y trasplantes</t>
  </si>
  <si>
    <t xml:space="preserve">Programar y adelantar las  asistencia técnicas  y jornadas a las IPS transplantadoras, generadoras,  actores de la Red, que componen la Regional  No. 1 y comunidad en general , mediante diferentes modalidades ( presenciales o virtuales) </t>
  </si>
  <si>
    <t xml:space="preserve">Verificar la planeaicón y el desarrollo de las asistencias  técnicas y las jornadas con  los actores de la red de Donación y Trasplantes y validar la calidad del   control  y ajustarlo en caso de requerirlo. </t>
  </si>
  <si>
    <t>Documentos (actas, listados e informes), que den cuenta de las asistencias técnicas realizadas  a las IPS transplantadoras de órganos y tejidos, generadoras, Bancos de tejidos y laboratorios clínicos de inmunología,  otros actores de la Red y comunidad en general, en temas relacionados con la coordinación de la Regional N° 1.
Informe de seguimiento a la adherencia de la Guia de asistencia técnica e instrumentos.</t>
  </si>
  <si>
    <t xml:space="preserve">
SDS-PSS-PR-007. Promoción de la Donación de Organos y Tejidos con fines de trasplantes
SDS-PSS-PR-002. Gestión para el fortalecimiento de la prestación de los servicios de salud
Programa de Gestión Operativa de la Donación
Programa de Auditoria
Programa de Promoción
Hospital geneardor de vIda 
Guia de asistencia técnica e instrumentos.
</t>
  </si>
  <si>
    <t>* 9 Profesionales Especializados
* 2 Profesionales Universitario</t>
  </si>
  <si>
    <t>No desarrollar auditorías de cumplimiento a las IPS transplantadoras, IPS generadoras,  Bancos de Tejidos y laborarorios clínicos de Inmunología (atores de la red), en el marco del plan Nacional de Auditoria y normatividad vigente</t>
  </si>
  <si>
    <t>Realizar las auditorias a los diferentes actores de la Red inscritos ante la Coordinación Regional No. 1</t>
  </si>
  <si>
    <t xml:space="preserve"> Mejoramiento continuo en las actividades que corresponden al proceso de donación y trasplante de órganos y tejidos desarrolladas por las IPS Genradoras, Trasplantadoras, Centros de almacenamiento,   Bancos de Tejido  y laboratorios clinicos de inmunologia </t>
  </si>
  <si>
    <t xml:space="preserve">Programar y adelantar el Plan  anual de Auditoria  y las  auditorias coyunturales solicitadas por los diferentess actores de la red o por necesidaes de los diferentes procesos de la Coordinación Regional No. 1. </t>
  </si>
  <si>
    <t xml:space="preserve">Verificar el desarrollo de las auditorias realizadas  y la asistencia técnica y ajustar el plan de auditoria  en caso de requerirlo. </t>
  </si>
  <si>
    <t xml:space="preserve">Plan de Auditoria, acta  e Informe de auditorias realizadas a los diferentes actores de la Red inscritos ante la Coordinación Regional No. 1, en el marco del Programa Nacional de Auditoria -INS y su normatividad vigente.
Informe de seguimiento al plan de auditoria extrena </t>
  </si>
  <si>
    <t xml:space="preserve">
SDS-PSS-PR-002. Auditoría externa a los actores  de la red y su area de influencia de la  coordinacion regional no.1 -red de donación y trasplantes
SDS-PSS-INS-001. Auditoria de trasplantes realizados a pacientes  extranjeros no residentes en Colombia
Programa de Auditoria Externa </t>
  </si>
  <si>
    <t>* 3 Profesionales Especializados</t>
  </si>
  <si>
    <t>No contar con el recurso humano y tecnológico necesario</t>
  </si>
  <si>
    <t>Referente Referente Red de Donación de órganos y tejidos y referente de Planeación y Calidad</t>
  </si>
  <si>
    <t>Gestionar el talento humano requerido en la DPSS- Coordinación de la Red de Donación y Trasplantes,  para dar orietación técnica en los programas de promoción, hemovigilancia y calidad</t>
  </si>
  <si>
    <t xml:space="preserve">Identificar el talento humano requirido para el desarrollo del objeto de las actividades de gestión operativa de la donación, promoción y auditoria de la  Red de Donación y Trasplantes - Coordinación Regional No. 1  y planificar  en el  Plan Anual de Adquisiciones y contratarlo según necesidad.  </t>
  </si>
  <si>
    <t>Referente de planeación estratégica de la DPSS // Referente de planeación y Calidad  de la DPSS y lideres de los grupos funcionales de la DPSS</t>
  </si>
  <si>
    <t xml:space="preserve">Referente oferta y demanda y Referente de planeación y Calidad  de la DPSS </t>
  </si>
  <si>
    <t>4. Fortalecer la gestión y la transparencia Institucional</t>
  </si>
  <si>
    <t>Monitoreo insuficiente de las actividades necesarias para el mantenimiento y sostenibilidad del Sistema de Gestión en el marco del MIPG y para el fortalecimiento institucional de la SDS.</t>
  </si>
  <si>
    <t>No contar con instrumentos de monitoreo que permitan controlar y dar cumplimiento a los requisitos establecidos.</t>
  </si>
  <si>
    <t>Posibilidad de afectación reputacional por monitoreo insuficiente de las actividades necesarias para el mantenimiento y sostenibilidad del Sistema de Gestión en el marco del MIPG y para el fortalecimiento institucional, de la SDS debido a no contar con instrumentos de monitoreo que permitan controlar y dar cumplimiento a los requisitos establecidos.</t>
  </si>
  <si>
    <t>Herramienta de control y monitoreo</t>
  </si>
  <si>
    <t xml:space="preserve">Los profesionales de la Dir. de Planeación Institucional y Calidad referentes de los procesos asignados </t>
  </si>
  <si>
    <t xml:space="preserve"> de acuerdo con las  fechas establecidas en el tablero de control  </t>
  </si>
  <si>
    <t>monitorearán  la  calidad  de la información y la oportunidad de entrega  de las actividades transversales  registradas en el POGD</t>
  </si>
  <si>
    <t xml:space="preserve">verificando   el cumplimiento frente a la programación realizada </t>
  </si>
  <si>
    <t>en caso de encontrar  incumplimiento registrará en el tablero de control de acuerdo con los criterios de calificaciòn establecidos e informará por correo electrónico al líder y al gestor  del proceso, quienes procederán a afectar  el porcentaje de avance de la meta, actividad o subactividad que corresponda en el POGD.</t>
  </si>
  <si>
    <t>Tablero de Control, correos electronicos, memorandos, informes, otros.</t>
  </si>
  <si>
    <t>SDS-PYC-LN-013 LINEAMIENTO PARA LA FORMULACIÓN Y REPORTE PLAN OPERATIVO DE GESTIÓN Y DESEMPEÑO - POGD</t>
  </si>
  <si>
    <t>Recursos Tecnologicos: Equipos de Computo y Carpeta Compartida
Recurso Humano: Referentes PYC</t>
  </si>
  <si>
    <t>Efectuar monitoreo trimestral mediante el reporte de informes trimestrales para los componentes de transparencia, acciones de mejora, politicas de gestión y desempeño.</t>
  </si>
  <si>
    <t>31 de Diciembre de 2021</t>
  </si>
  <si>
    <t>15 de Octubre de 2021.
21 de Enero de 2022</t>
  </si>
  <si>
    <t>Brindar asistencia técnica por parte del referente del proceso para dar cumplimiento al requisito/producto de conformidad a las disposiciones iniciales.</t>
  </si>
  <si>
    <t>Prescindir de la validación de los requisitos establecidos  en el Manual Especifico de Funciones y Competencias  Laborales, para la vinculación de servidores públicos a la planta de personal.</t>
  </si>
  <si>
    <t>Falta de rigurosidad técnica en la verificación de requisitos de nombramiento del empleo que se va a proveer</t>
  </si>
  <si>
    <t>Posibilidad de afectación económica y reputacional por Prescindir de la validación de los requisitos establecidos  en el Manual Especifico de Funciones y Competencias  Laborales, para la vinculación de servidores públicos a la planta de personal, debido a la Falta de rigurosidad técnica en la verificación de requisitos de nombramiento del empleo que se va a proveer.</t>
  </si>
  <si>
    <t>Verificación de Títulos,  cumplimiento de experiencia y estudio</t>
  </si>
  <si>
    <t>Profesional universitario/ profesional Especializado</t>
  </si>
  <si>
    <t>Cada vez que se realice una vinculación</t>
  </si>
  <si>
    <t xml:space="preserve">Recibirá y revisará los documentos soportes según la información relacionada en el formato SDS-THO-FT-032 - Lista de Documentos para Nombramiento y Posesión Personal de Planta y realizará el análisis de cumplimiento de experiencia y estudio,  usando el formato SDS-THO-FT-037 Cumplimiento de Requisitos para Tomar Posesión </t>
  </si>
  <si>
    <t>Una vez validada la información, se dará visto bueno por medio de la firma del formato y se anexa al acto administrativo para firma del Secretario de Salud y posteriormente se envía a la historia laboral del funcionario.</t>
  </si>
  <si>
    <t>Si los documentos entregados no corresponden con los requisitos establecidos en el manual, no se realizará el nombramiento ni la posesión.</t>
  </si>
  <si>
    <t>Servirá como evidencia los documentos soportes de estudio y experiencia entregados y los formatos diligenciados, los cuales se encuentran archivados en la historia laboral de los funcionarios.</t>
  </si>
  <si>
    <t>SDS-THO-FT-032 - Lista de Documentos para Nombramiento y Posesión Personal de Planta, SDS-THO-FT-037 Cumplimiento de Requisitos para Tomar Posesión</t>
  </si>
  <si>
    <t>Se validará la información reportada e informará  al líder del proceso para la toma de decisiones.</t>
  </si>
  <si>
    <t xml:space="preserve">El no pago de las obligaciones laborales a los nuevos funcionarios vinculados a la SDS.
</t>
  </si>
  <si>
    <t>Falta de información para la creación de los terceros en el aplicativo BOG DATA</t>
  </si>
  <si>
    <t>Posibilidad de afectación económica y reputacional por el  no pago de las obligaciones laborales a los nuevos funcionarios vinculados a la SDS, debido a la falta de información para la creación de los terceros en el aplicativo BOG DATA</t>
  </si>
  <si>
    <t>Creación de tercero</t>
  </si>
  <si>
    <t>El Profesional Especializado del área de nómina</t>
  </si>
  <si>
    <t>Cada vez que se vincule un nuevo funcionario</t>
  </si>
  <si>
    <t>Realizar la creación del tercero a través del aplicativo dispuesto por la Secretaria de Hacienda.</t>
  </si>
  <si>
    <t xml:space="preserve">Utilizando los documentos entregados al momento de la vinculación hoja de vida </t>
  </si>
  <si>
    <t>En caso de que los documentos entregados no se encuentren completos con la información solicitada por el formato( Bog Data), no se llevará acabo la creación del tercero y si no alcanza a ingresar la novedad dentro de la nomina del mes.</t>
  </si>
  <si>
    <t xml:space="preserve">Como evidencia de la realización del control se tendrán los correos electrónicos de confirmación de la creación del tercero, carpeta compartidas (Terceros) </t>
  </si>
  <si>
    <t>Correos Electronicos y carpetas compartidas por vigencia.</t>
  </si>
  <si>
    <t>Humanos, Tecnológicos y Financieros</t>
  </si>
  <si>
    <t>Informará  al líder del proceso para la toma de decisiones.</t>
  </si>
  <si>
    <t xml:space="preserve">Modificación parcial del cronograma establecido para la ejecución de las actividades del Plan Institucional de Capacitación definidas para los servidores de la SDS
</t>
  </si>
  <si>
    <t>Demora en  la gestión de trámites internos o externos que afectan la continuidad del proceso de ejecución del PIC.</t>
  </si>
  <si>
    <t>Posibilidad de afectación reputacional por Modificación parcial del cronograma establecido para la ejecución de las actividades del Plan Institucional de Capacitación definidas para los servidores de la SDS,  debido a la demora en   la gestión de trámites internos o externos que afectan la continuidad del proceso de ejecución del PIC.</t>
  </si>
  <si>
    <t>Informe trimestral a la ejecución del PIC:</t>
  </si>
  <si>
    <t xml:space="preserve">El Profesional Especializado </t>
  </si>
  <si>
    <t>Trimestalmente</t>
  </si>
  <si>
    <t xml:space="preserve">Hará seguimiento al cumplimiento del cronograma establecido para la ejecución del PIC. </t>
  </si>
  <si>
    <t>Mediante el seguimiento a la ejecución de las capacitaciones</t>
  </si>
  <si>
    <t xml:space="preserve">En caso de que no se cumpla con el cronograma, se notificará al líder del proceso para generar acciones que permitan corregir la desviación de la planeación. </t>
  </si>
  <si>
    <t>Como evidencia se realizará un informe de seguimiento al cronograma.</t>
  </si>
  <si>
    <t>Informe trimestral de seguimiento al cronograma.</t>
  </si>
  <si>
    <t xml:space="preserve">Modificación de las actividades del Plan de Bienestar e Incentivos.
</t>
  </si>
  <si>
    <t>Falta de recursos y/o deficiente participación de los servidores para la realización de las actividades del Plan de Bienestar e Incentivos</t>
  </si>
  <si>
    <t>Posibilidad de afectación económico y reputacional por modificación de las actividades del Plan de Bienestar e Incentivos, debido a  Falta de recursos y/odeficiente participación de los servidores para la realización de las actividades del Plan</t>
  </si>
  <si>
    <t>Seguimiento al presupuesto y a las actividades  del Plan de Bienestar, a través de matriz de seguimiento.</t>
  </si>
  <si>
    <t>El Profesional Universitario</t>
  </si>
  <si>
    <t>Hará seguimiento al cumplimiento de las actividades definidas en el Plan de Bienestar</t>
  </si>
  <si>
    <t>Mediante el seguimiento a la ejecución de las actividades y el presupuesto de bienestar</t>
  </si>
  <si>
    <t xml:space="preserve">En caso de que no se cumpla con el desarrollo de las actividades, se notificará al líder del proceso para generar acciones que permitan corregir la desviación de la planeación. </t>
  </si>
  <si>
    <t>Como evidencia se contará con correos electrónicos o actas de reunión,  matriz de seguimiento.</t>
  </si>
  <si>
    <t>Correos electrónicos o actas de reunión,  matriz de seguimiento</t>
  </si>
  <si>
    <t>Incumplimiento parcial al no ejecutar las actividades definidas en los programas y sistemas de vigilancia epidemiológica del SG-SST.</t>
  </si>
  <si>
    <t>Deficiencia en el seguimiento al Plan de Seguridad y Salud en el Trabajo.</t>
  </si>
  <si>
    <t>Posibilidad de afectación económica y reputacional por Incumplimiento parcial al no ejecutar las actividades definidas en los programas y sistemas de vigilancia epidemiológica del SG-SST, debido a la deficiencia en el seguimiento al Plan de Seguridad y Salud en el Trabajo.</t>
  </si>
  <si>
    <t>Seguimiento a la Ejecución del Plan SG-SST</t>
  </si>
  <si>
    <t xml:space="preserve">El profesional Especializado responsable del Sistema de Gestión de Seguridad y Salud en el Trabajo, </t>
  </si>
  <si>
    <t xml:space="preserve">Hará seguimiento al cumplimiento del cronograma establecido para la ejecución del Plan de seguridad y salud en el trabajo. </t>
  </si>
  <si>
    <t>Mediante el seguimiento al cumplimiento del cronograma del SG-SST</t>
  </si>
  <si>
    <t>Como evidencia sehace el seguimiento en el formato CRONOGRAMA DE ACTIVIDADES SISTEMA DE SEGURIDAD Y SALUD EN EL TRABAJO
Código SDS-THO-FT-074</t>
  </si>
  <si>
    <t>CRONOGRAMA DE ACTIVIDADES SISTEMA DE SEGURIDAD Y SALUD EN EL TRABAJO
Código SDS-THO-FT-074</t>
  </si>
  <si>
    <t xml:space="preserve">Incumplimiento en las fechas establecidas por parte de la Direccion de Tesoreria Distrital - Secretria de Hacienda Distrital, nómina mensual y aportes a seguridad social a cargo de la Secretaría Distrital de Salud  
</t>
  </si>
  <si>
    <t xml:space="preserve">Fallas en el sistema en el aplicativo liquidador de nómina  </t>
  </si>
  <si>
    <t>Posibilidad de afectación económica y reputacional por Incumplimiento en las fechas establecidas por parte de la Direccion de Tesoreria Distrital - Secretaria de Hacienda Distrital, nómina mensual y aportes a seguridad social a cargo de la Secretaría Distrital de Salud,  debido a fallas en el sistema en el aplicativo liquidador de nómina.</t>
  </si>
  <si>
    <t>Prevalidaciones de Nómina</t>
  </si>
  <si>
    <t>El Profesional Especializado encargado de la nómina</t>
  </si>
  <si>
    <t>Realizará la validación de la información de nómina de forma periódica.</t>
  </si>
  <si>
    <t>Utilizado preliquidaciones y archivos de verificación.</t>
  </si>
  <si>
    <t>En caso de  encontrar inconsistencias en la liquidación, se procede a realizar los ajustes correspondientes y solicitud de Mantenimiento de Software - PAT</t>
  </si>
  <si>
    <t>Dejando como evidencia formato SDS- TIC-FT-023, carpeta compartida y prevalidadores.</t>
  </si>
  <si>
    <t xml:space="preserve">Formato SDS- TIC-FT-023, carpeta compartida prevalidadores y correos electronicos. Y CONTROL PENDIENTES NOVEDADES NOMINA
Código: SDS-THO-FT-  114 </t>
  </si>
  <si>
    <t xml:space="preserve">Incumplimiento de los tiempos para el trámite de las diferentes situaciones administrativas
</t>
  </si>
  <si>
    <t>Desconocimiento de los procedimientos relacionados con el trámite de situaciones administrativas, por parte del usuario interno.</t>
  </si>
  <si>
    <t>Todos los procesos de la SDS</t>
  </si>
  <si>
    <t>Posibilidad de afectación reputacional por Incumplimiento de los tiempos para el trámite de las diferentes situaciones administrativas, debido al desconocimiento de los procedimientos relacionados con el trámite de situaciones administrativas, por parte del usuario interno.</t>
  </si>
  <si>
    <t>Actos administrativos</t>
  </si>
  <si>
    <t>El Profesional Universitario/ Profesional Especializado</t>
  </si>
  <si>
    <t xml:space="preserve">Cada vez que llegue la novedad que dé origen a  una situación administrativa </t>
  </si>
  <si>
    <t>Realizará verificación de la novedad y elaborará el acto administrativo, donde se concederá la situación administrativa</t>
  </si>
  <si>
    <t xml:space="preserve">La cual será verificada y aprobada por el Director de Gestión del Talento Humano. </t>
  </si>
  <si>
    <t xml:space="preserve">En caso de no realizarse el trámite se informará, al Director de Gestión del Talento Humano para tomar las acciones necesarias. </t>
  </si>
  <si>
    <t>Como evidencia se tendrán los actos administrativos donde se conceden las situaciones administrativas.</t>
  </si>
  <si>
    <t>Pérdida de recursos públicos por falta de gestión  en el control, seguimiento y cobro de las incapacidades que le corresponde a la SDS, por parte de las EPS o ARL</t>
  </si>
  <si>
    <t xml:space="preserve">Falta de gestion en la radicación, seguimiento de las  Incapacidades expedidas a funcionarios de la SDS
Entrega tardía o ausencia de la incapacidad otorgada al servidor.
</t>
  </si>
  <si>
    <t xml:space="preserve">Posibilidad de afectación económica por pérdida de recursos públicos por falta de gestión  en el control, seguimiento y cobro de las incapacidades que le corresponde a la SDS, por parte de las EPS o ARL , debido a la falta de gestion en la radicación, seguimiento de las  Incapacidades expedidas a funcionarios de la SDS  y la entrega tardía o ausencia de la incapacidad otorgada al servidor.
</t>
  </si>
  <si>
    <t>Control de Incapacidades</t>
  </si>
  <si>
    <t>El Profesional Especializado encargado de nómina</t>
  </si>
  <si>
    <t>Efectuará actualización del formato  CONTROL GESTIÓN INCAPACIDADES
SDS-THO-FT-096, donde se incorporan las nuevas incapcidades, los pagos efectuados por la EPS y ARL y la novedad de radicación correspondiente</t>
  </si>
  <si>
    <t>Se valida con el soporte fisico de la incapcidad y el descargo de pago con los soportes de pago entregados por la SHD</t>
  </si>
  <si>
    <t>En caso de encontrar inconsistencias en la revisión de las novedades se efectua los ajustes correspondientes</t>
  </si>
  <si>
    <t>dejando como evidencia la actualizacion en la casilla correspondiente en el formato CONTROL GESTIÓN INCAPACIDADES
SDS-THO-FT-096,</t>
  </si>
  <si>
    <t>CONTROL GESTIÓN INCAPACIDADES
SDS-THO-FT-096</t>
  </si>
  <si>
    <t>Humanos , tecnológicos y financieros</t>
  </si>
  <si>
    <t>Variaciones en el pago de las obligaciones laborales de los exfuncionarios que se desviculan de la entidad.</t>
  </si>
  <si>
    <t>Inconsistencias en la liquidación de las prestaciones sociales al momento del retiro.</t>
  </si>
  <si>
    <t>Posibilidad de afectacion economica por variaciones en el pago de las obligaciones laborales de los exfuncionarios que se desviculan de la entidad, debido en Inconsistencias en la liquidación de las prestaciones sociales al momento del retiro .</t>
  </si>
  <si>
    <t>Validación de la información de los retirados</t>
  </si>
  <si>
    <t xml:space="preserve">Realizará la validación de la información de los retirados </t>
  </si>
  <si>
    <t>Verificando la planta de personal</t>
  </si>
  <si>
    <t xml:space="preserve">En caso de  encontrar inconsistencias en la liquidación, se procede a realizar los ajustes correspondientes </t>
  </si>
  <si>
    <t>Dejando como evidencia el acta y/o informe de la revisión, correos electronicos</t>
  </si>
  <si>
    <t>Acta y/o informe de la revisión, correos electronicos</t>
  </si>
  <si>
    <t xml:space="preserve">3. Mejorar la calidad, eficiencia y acceso en la prestación de los servicios de salud a través del cumplimiento de la función de inspección, vigilancia y control. </t>
  </si>
  <si>
    <t>Afectación de la salud de los servidores de la SDS para el cumplimiento de sus funciones.</t>
  </si>
  <si>
    <t>Incumplimiento en la implementación del Programa de Vigilancia Epidemiológica para la Prevención y Control de Condiciones en el ambiente de trabajo  y la detección precoz de casos por riesgo biológico asociado a Covid-19</t>
  </si>
  <si>
    <t xml:space="preserve">Posibilidad de afectación económica y reputacional  por Afectación de la salud de los servidores de la SDS para el cumplimiento de sus funciones, debido al incumplimiento en la implementación del Programa de Vigilancia Epidemiológica para la Prevención y Control de Condiciones en el ambiente de trabajo  y la detección precoz de casos por riesgo biológico asociado a Covid-19.  </t>
  </si>
  <si>
    <t>Ejecución actividades preventivas para evitar el contagio por el Covid-19</t>
  </si>
  <si>
    <t xml:space="preserve">El profesional Especializado en compañía de los demás profesionales, técnicos y asistenciales de SG-SST, </t>
  </si>
  <si>
    <t>diariamente</t>
  </si>
  <si>
    <t xml:space="preserve">realizan actividades preventivas para evitar el contagio por el Covid-19 en los servidores SDS </t>
  </si>
  <si>
    <t>como campañas sobre el lavado de manos, toma de temperatura, entrega de alcohol y tapabocas, autorización de trabajo en casa, aislamiento social, entre otras medidas para evitar el contagio incluídas en el Programa de Vigilancia Epidemiológica para la Prevención y Control de Condiciones en el ambiente de trabajo  y la detección precoz de casos por riesgo biológico asociado a Covid-19</t>
  </si>
  <si>
    <t xml:space="preserve">En caso de presentarse un contagio, se aísla al servidor, se hace el reporte a la EPS y se hace seguimiento de la evolución de la enfermedad en el servidor. </t>
  </si>
  <si>
    <t>Se deja evidencia en correos, actas de reunión y comunicaciones y base de datos de casos confirmados y SIDEAP.</t>
  </si>
  <si>
    <t>Correos, actas de reunión y comunicaciones y base de datos de casos confirmados y SIDEAP.</t>
  </si>
  <si>
    <t>Se informará  al líder del proceso para la toma de decisiones.</t>
  </si>
  <si>
    <t>Pérdida o extravio de documentos que se gestionan en Talento Humano de la SDS.</t>
  </si>
  <si>
    <t>Falta de control en la recepción y seguimiento al trámite del documento.</t>
  </si>
  <si>
    <t>Posibilidad de afectación reputacional por pérdida o extravio de documentos que se gestionan en Talento Humano de la SDS, debido a  la falta de control en la recepción y seguimiento al trámite del documento.</t>
  </si>
  <si>
    <t>Trámite interno de documentos</t>
  </si>
  <si>
    <t>El secretario o Auxiliar Administrativo</t>
  </si>
  <si>
    <t>Se recepcionan, tramitan y archivan documentos de la DGTH. De acuerdo al instructivo SDS-THO-INS-029 Gestión Interna De Solicitudes Recibidas Por Diferentes Canales De Entrada A La Dirección</t>
  </si>
  <si>
    <t>A través del CORDIS o  correspondencia de la SDS+Y17</t>
  </si>
  <si>
    <t>En caso que el documento se pierda o extravie se hará el respectivo seguimiento por la herramienta CORDIS, para verificar la trazabilidad.</t>
  </si>
  <si>
    <t>Aplicativo CORDIS y carpeta O:\Subsecretaria Corporativa\Dirección de Gestión de Talento Humano\CORRESPONDENCIA</t>
  </si>
  <si>
    <t>SDS-THO-INS-029 Gestión Interna De Solicitudes Recibidas Por Diferentes Canales De Entrada A La Dirección</t>
  </si>
  <si>
    <t xml:space="preserve">Humanos y tecnológicos </t>
  </si>
  <si>
    <t xml:space="preserve"> inadecuada gestión en la ejecución de proyectos de TIC de la Entidad</t>
  </si>
  <si>
    <t xml:space="preserve"> demoras en el procesos precontractuales o priorización de recursos para otras necesidades de la administración.</t>
  </si>
  <si>
    <t>Posibilidad de afectación economica por inadecuada gestión en la ejecución de proyectos de TIC de la Entidad, debido a  demoras en el procesos precontractuales o priorización de recursos para otras necesidades de la administración.</t>
  </si>
  <si>
    <t>El lider del proceso  mensualmente  realizará seguimiento al cumplimiento del proyecto,   mediante reuniones estratégicas donde se exponga el avance de la ejecución de los proyectos en caso de que se evidencie incumplimiento por parte del contratista o proveedor, deberá tomar las medidas pertinentes de acuerdo de acuerdo a lo establecido en el manual de contratación, a la supervisión e interventoria del manual de contratación de la entidad, dejando constancia en el  Informe de supervisión.</t>
  </si>
  <si>
    <t xml:space="preserve">El lider del proceso </t>
  </si>
  <si>
    <t xml:space="preserve">Mensualmente </t>
  </si>
  <si>
    <t xml:space="preserve">Realizará seguimiento al cumplimiento del proyecto,  </t>
  </si>
  <si>
    <t>Mediante reuniones estratégicas donde se exponga el avance de la ejecución de los proyectos</t>
  </si>
  <si>
    <t>en caso de que se evidencie incumplimiento por parte del contratista o proveedor, deberá tomar las medidas pertinentes de acuerdo de acuerdo a lo establecido en el manual de contratación, a la supervisión e interventoria del manual de contratación de la entidad, dejando constancia en el  Informe de supervisión.</t>
  </si>
  <si>
    <t>Informe de supervisión.</t>
  </si>
  <si>
    <t xml:space="preserve"> Director </t>
  </si>
  <si>
    <t xml:space="preserve">Se realiza  seguimiento financiero de manera mensual a los proyectos y se reporta a traves del SEGPLAN </t>
  </si>
  <si>
    <t xml:space="preserve">Comprometer recursos para la proxima vigencia o 
Ejecutar Polizas de Cumplimiento </t>
  </si>
  <si>
    <t>El Director y profesional especializado  anualmente  verificará la asignación de los recursos necesarios para la ejecución de los proyectos del PETI y su inclusión  en el Plan Anual de Adquisiciones, en caso que los recursos programados no sean los previstos para la vigencia se deberá solicitar el ajuste  respectivo a la dirección de planeación Sectorial, realizando la solicitud a través de memorando justificando el cambio.</t>
  </si>
  <si>
    <t xml:space="preserve">El Director y profesional especializado </t>
  </si>
  <si>
    <t xml:space="preserve">Anualmente </t>
  </si>
  <si>
    <t xml:space="preserve">Verificará la asignación de los recursos necesarios para la ejecución de los proyectos del PETI y su inclusión </t>
  </si>
  <si>
    <t>en el Plan Anual de Adquisiciones</t>
  </si>
  <si>
    <t>en caso que los recursos programados no sean los previstos para la vigencia se deberá solicitar el ajuste  respectivo a la dirección de planeación Sectorial, realizando la solicitud a través de memorando justificando el cambio.</t>
  </si>
  <si>
    <t>Plan Anual de Adquisiciones</t>
  </si>
  <si>
    <t>Director y Profesional Especializado (2 personas)</t>
  </si>
  <si>
    <t xml:space="preserve">Se realiza reunión de revisión de recursos con los lideres de proyectos para validar la asignación de los recursos </t>
  </si>
  <si>
    <t>El profesional especializado  anualmente verificará la necesidad de la actualización del procedimiento y/o creación de una nueva metodologia para la Gestión de proyectos TIC, mediante diagnostico documental del proceso , en caso de que exista una nueva actualización se deberá documentar a través del inventario documental del proceso y programarlo en la meta transversal de calidad del POGD.</t>
  </si>
  <si>
    <t>Anualmente</t>
  </si>
  <si>
    <t>verificará la necesidad de la actualización del procedimiento y/o creación de una nueva metodologia para la Gestión de proyectos TIC</t>
  </si>
  <si>
    <t>mediante diagnostico documental del proceso</t>
  </si>
  <si>
    <t>, en caso de que exista una nueva actualización se deberá documentar a través del inventario documental del proceso y programarlo en la meta transversal de calidad del POGD.</t>
  </si>
  <si>
    <t>Inventario documental del proceso</t>
  </si>
  <si>
    <t>(Un Profesional Especializado</t>
  </si>
  <si>
    <t xml:space="preserve">Se realiza revisión del cumplimiento de la actualización documental de  forma trimestral y se reporta la ejecución de la meta de calidad </t>
  </si>
  <si>
    <t xml:space="preserve">Indisponibilidad de los servicios soportados por la infraestructura tecnológica </t>
  </si>
  <si>
    <t xml:space="preserve"> Interrupciones inesperadas en la operación de los equipos</t>
  </si>
  <si>
    <t>Todos los procesos</t>
  </si>
  <si>
    <t>El supervisor  del contrato  Cada vez que inicia un nuevo contrato  Verifica las competencias del personal del centro de computo  A través de la revisión de hojas de vida y certificados de estudio. en caso que el personal no cumpla se ordena al proveedor el cambio de la persona  a través de correo electrónico.  Evidencia: Lista de chequeo de verificación de hojas de vida.</t>
  </si>
  <si>
    <t>El supervisor  del contrato</t>
  </si>
  <si>
    <t>Cada vez que inicia un nuevo contrato</t>
  </si>
  <si>
    <t xml:space="preserve">Verifica las competencias del personal del centro de computo </t>
  </si>
  <si>
    <t>A través de la revisión de hojas de vida y certificados de estudio</t>
  </si>
  <si>
    <t>En caso que el personal no cumpla se ordena al proveedor el cambio de la persona  a través de correo electrónico.  Evidencia: Lista de chequeo de verificación de hojas de vida.</t>
  </si>
  <si>
    <t>Evaluación personal del operador
S:\SKMS\Documentacion MDA-CC\_INFORMES\Contrato 1672315 de 2020\Documentos de Inicio\Equipo trabajo</t>
  </si>
  <si>
    <t>Documentos del contrato</t>
  </si>
  <si>
    <t>1 Profesional Especializado</t>
  </si>
  <si>
    <t>Reunión de seguimiento a la ejecución de actividades del contrato</t>
  </si>
  <si>
    <t>Al inicio del contrato</t>
  </si>
  <si>
    <t>Activación del Plan Contingencia TIC</t>
  </si>
  <si>
    <t>El coordinador del centro de computo mensualmente verifica la capacidad de la infraestructura tecnológica,  a través de un diagnostico de capacidad por medio de un informe, en caso que no se presente el diagnostico el supervisor solicitará por escrito al proveedor el informe. Evidencia: Informe de capacidad de la infraestructura tecnológica.</t>
  </si>
  <si>
    <t>Verifica la capacidad de la infraestructura tecnológica</t>
  </si>
  <si>
    <t>A través de un diagnostico de capacidad por medio de un informe</t>
  </si>
  <si>
    <t>En caso que no se presente el diagnostico el supervisor solicitará por escrito al proveedor el informe</t>
  </si>
  <si>
    <t xml:space="preserve"> Informe de capacidad de la infraestructura tecnológica.
S:\SKMS\Documentacion MDA-CC\_INFORMES\Contrato 1672315 de 2020</t>
  </si>
  <si>
    <t>El técnico operativo diariamente verifica la atención de los incidentes y requerimientos,  a través del software de mesa de ayuda (Aranda Services) contra los acuerdos de niveles de servicio, en caso que no se cumpla con los acuerdos de niveles de servicio, se notificará al coordinador de la mesa de ayuda para que sean atendidos de manera prioritaria estos casos. Evidencia: Informe de seguimiento a la atención de incidentes y requerimientos y correos de notificación</t>
  </si>
  <si>
    <t>Verifica la atención de los incidentes y requerimientos</t>
  </si>
  <si>
    <t>A través del software de mesa de ayuda (Aranda Services) contra los acuerdos de niveles de servicio</t>
  </si>
  <si>
    <t>En caso que no se cumpla con los acuerdos de niveles de servicio, se notificará al coordinador de la mesa de ayuda para que sean atendidos de manera prioritaria estos casos</t>
  </si>
  <si>
    <t>Informe de seguimiento a la atención de incidentes y requerimientos y correos de notificación.
S:\SKMS\Documentacion MDA-CC\_INFORMES\Contrato 1672315 de 2020</t>
  </si>
  <si>
    <t>Técnico operativo</t>
  </si>
  <si>
    <t xml:space="preserve"> perdida de información del proceso almacenada en los servidores de la entidad</t>
  </si>
  <si>
    <t xml:space="preserve"> fallas técnicas presentadas en los servidores y sus componentes de hardware y software.</t>
  </si>
  <si>
    <t>El Administrador de servidores diariamente verifica el estado de los servidores,  monitoreando el funcionamiento y  componentes físicos del servidor, en caso que se presente una falla se realizará el mantenimiento necesario para mantener la disponibilidad de los servicios. Evidencia: Log de eventos del servidor</t>
  </si>
  <si>
    <t>Verifica el estado de los servidores</t>
  </si>
  <si>
    <t>Monitoreando el funcionamiento y  componentes físicos del servidor</t>
  </si>
  <si>
    <t>En caso que se presente una falla se realizará el mantenimiento necesario para mantener la disponibilidad de los servicios</t>
  </si>
  <si>
    <t>Log de eventos del servidor.
S:\SKMS\Documentacion MDA-CC\_INFORMES\Contrato 1672315 de 2020</t>
  </si>
  <si>
    <t>Recuperación de la información, a travésde copias de seguridad.</t>
  </si>
  <si>
    <t>El Administrador de servidores diariamente verifica el estado de los servidores,  monitoreando el funcionamiento y configuración del servidor, en caso que el sistema operativo se encuentre alarmado por alguno de sus componentes, se realizará las  acciones necesarias para corregir el incidente en un horario que no afecte la disponibilidad de los servicios. Evidencia:  Correo electrónico de notificación y gráfica de verificación de los componentes.</t>
  </si>
  <si>
    <t>Monitoreando el funcionamiento y configuración del servidor</t>
  </si>
  <si>
    <t>En caso que el sistema operativo se encuentre alarmado por alguno de sus componentes, se realizará las  acciones necesarias para corregir el incidente en un horario que no afecte la disponibilidad de los servicios</t>
  </si>
  <si>
    <t>Correo electrónico de notificación y gráfica de verificación de los componentes.
S:\SKMS\Documentacion MDA-CC\_INFORMES\Contrato 1672315 de 2020</t>
  </si>
  <si>
    <t>El supervisor del contrato cada vez que inicia un nuevo contrato verifica las competencias del personal del centro de computo,  a través de la revisión de hojas de vida y certificados de estudio, en caso que el personal no cumpla se ordena al proveedor el cambio de la persona a través de correo electrónico. Evidencia: Lista de chequeo de verificación de hojas de vida.</t>
  </si>
  <si>
    <t>Posibilidad de afectación reputacional  por la Indisponibilidad de los servicios soportados por la infraestructura tecnológica administrada por la Dirección de TIC, debido a interrupciones inesperadas en la operación de los equipos</t>
  </si>
  <si>
    <t>Posibilidad de afectación reputacional por la perdida de información del proceso almacenada en los servidores de la entidad, debido a fallas técnicas presentadas en los servidores y sus componentes de hardware y software.</t>
  </si>
  <si>
    <t>Gestión parcial de los  incidentes que ingresan al Centro Regulador de Urgencias, a través de la línea de emergencias 123.</t>
  </si>
  <si>
    <t xml:space="preserve">
1. Baja adherencia al procedimiento de Regulación de la Urgencia Médica. 
2. Insuficiencia de vehículos de emergencia para la atención de la población  del Distrito Capital.
3.  Deficiencias en el  registro  y manejo de la informacion relacionada.</t>
  </si>
  <si>
    <t xml:space="preserve">
Posibilidad de afectacion reputacional por debilidades en la  gestion de los incidentes que ingresan al Centro regulador de Urgencias a traves de  la linea de emergencias 123, debido  a la baja adherencia al procedimiento de regulacion medica ,  a la insuficiencia de vehiculos de emergencia y a deficiencias en el  registro  y manejo de la informacion relacionada.</t>
  </si>
  <si>
    <t>Adherencia a procedimiento</t>
  </si>
  <si>
    <t xml:space="preserve">El equipo técnico designado por la Subdirección CRUE
</t>
  </si>
  <si>
    <t xml:space="preserve">En los tiempos estipulados por el "Lineamiento seguimiento a la adherencia al procedimiento de regulación de la urgencia médica",  y el procedimiento  de Gestión adelantada por el equipo de gestores de Transportes. </t>
  </si>
  <si>
    <t>Medirá la adherencia al "Procedimiento de regulación de la urgencia médica"y al procedimiento de Gestión adelantada por el equipo de gestores de Transportes.</t>
  </si>
  <si>
    <r>
      <t>según lo establecido en el "Lineamiento seguimiento a la adherencia al procedimiento de regulación de la urgencia médica", de código SDS-UED-LN-006 Y el procedimiento</t>
    </r>
    <r>
      <rPr>
        <b/>
        <sz val="9"/>
        <color indexed="10"/>
        <rFont val="Arial"/>
        <family val="2"/>
      </rPr>
      <t xml:space="preserve"> </t>
    </r>
    <r>
      <rPr>
        <sz val="9"/>
        <color indexed="8"/>
        <rFont val="Arial"/>
        <family val="2"/>
      </rPr>
      <t>Gestión adelantada por el equipo de gestores de Transportes.</t>
    </r>
  </si>
  <si>
    <t>Generar las acciones correctivas o para abordar riesgos de acuerdo con lo definido por el lineamiento e informar a los directivos los resultados</t>
  </si>
  <si>
    <t>Resultados de ejercicios de medición, informe consolidado.</t>
  </si>
  <si>
    <t xml:space="preserve">SDS-UED-INS-019 
SDS-UED-PR-005
SDS-UED-LN-006
SDS-UED-PR-019 </t>
  </si>
  <si>
    <t>Profesionales en Medicina 
Profesionales en Enfermeria
Tecnicos  en Salud
Teconologos APH
Personal Administrativo
Equipos Tecnicos de Sistemas y Radiocomunicaciones.
Vehiculos de Traslado de pacientes tipo ambulancia TAM y TAB</t>
  </si>
  <si>
    <t>Informar al Director del DUES sobre la materialización del riesgo para tomar las acciones pertinentes ante la alta dirección</t>
  </si>
  <si>
    <t>Uso y disponibilidad de vehículos de emergencia</t>
  </si>
  <si>
    <t xml:space="preserve">El equipo técnico designado por la Subdirección CRUE. 
</t>
  </si>
  <si>
    <t>analizará el comportamiento de la  disponibilidad de vehiculos de emergencia del SEM  y su asignacion, en especial para los casos de prioridad alta y critica</t>
  </si>
  <si>
    <t xml:space="preserve">Según el analisis estadistico y epidemiologico de los datos obtenidos de los vehiculos de emergencia  en la operación  de los  componentes 1,2 y 3 del del Sistema de Emergencias Medicas 
 </t>
  </si>
  <si>
    <t>Informara a las directivas los resultados a traves de  mensaje de correo electronico o las otras vias establecidas por la institucion  para este fin, con el fin de tomar las medidas de ajuste necesarias que permitan mejorar la gestion de los vehiculos de emergencia.</t>
  </si>
  <si>
    <t>Mensaje de correo electrónico o las otras vías establecidas por la institución para este fin e informes de los analisis realizados.</t>
  </si>
  <si>
    <t>SDS-UED-PR-013</t>
  </si>
  <si>
    <t>Calidad de la informacion</t>
  </si>
  <si>
    <r>
      <t xml:space="preserve">El equipo técnico designado por la Subdirección CRUE  y DIRECCION DUES.
</t>
    </r>
    <r>
      <rPr>
        <sz val="9"/>
        <rFont val="Arial"/>
        <family val="2"/>
      </rPr>
      <t xml:space="preserve">
</t>
    </r>
  </si>
  <si>
    <t xml:space="preserve">Revisará la calidad de los datos y   de los registros realizados por parte del personal relacionado con  la atención de incidentes 
</t>
  </si>
  <si>
    <t xml:space="preserve">Realizará  mesas técnicas de trabajo con el personal designado por la Dirección y Subdirección CRUE para el analisis de casos y para identificar  oportunidades de mejora de la calidad de la informacion
</t>
  </si>
  <si>
    <t xml:space="preserve">Generar las propuestas de mejora sobre el proceso, los recursos y el talento humano, segun se requiera e informar a las directivas. 
</t>
  </si>
  <si>
    <t>Mensaje de correo electrónico o las otras vías establecidas por la institución para este fin y las propuestas generadas.</t>
  </si>
  <si>
    <t xml:space="preserve">LINEAMIENTO UNIDADES DE ANALISIS
</t>
  </si>
  <si>
    <t>Profesionales en Medicina
Profesionales en Enfermeria
Tecnicos  en Salud
Tecnologos APH
Equipos de Sistemas 
Equipos de Radiocomunicaciones</t>
  </si>
  <si>
    <t xml:space="preserve">2.- Gestión parcial de las solicitudes que ingresa al área de  referencia y contrarreferencia del CRUE, dentro de las competencias asignadas por la normatividad legal vigente. 
</t>
  </si>
  <si>
    <t xml:space="preserve">Baja adherencia al procedimiento de Referencia y Contrarreferencia de la urgencia.  </t>
  </si>
  <si>
    <t xml:space="preserve">2- Posibilidad de afectación  reputacional por la gestión parcial de las solicitudes que ingresa al área de  referencia y contrarreferencia del CRUE, dentro de las competencias asignadas por la normatividad legal vigente y la Baja adherencia al procedimiento de Referencia y Contrarreferencia de la urgencia.   </t>
  </si>
  <si>
    <t>en los tiempos estipulados por el "Lineamiento seguimiento a la adherencia al procedimiento de Referencia y contrarreferencia ,   o de acuerdo al periodo definido por el personal directivo del DUES</t>
  </si>
  <si>
    <t>medirá la adherencia al "Procedimiento de referencia y contrarreferencia"</t>
  </si>
  <si>
    <t>a traves de evaluaciones de adherencia al procedimiento, realizadas al personal asignado mediante la 
herramienta tecnologica ajustada</t>
  </si>
  <si>
    <t>generar las acciones correctivas o para abordar riesgos de acuerdo con lo definido por el lineamiento e informar a los directivos los resultados</t>
  </si>
  <si>
    <t>mensaje de correo electrónico o las otras vías establecidas por la institución para este fin</t>
  </si>
  <si>
    <t>SDS-UED-INS-023
SDS-UED-LN-011
SDS-UED-PR-006</t>
  </si>
  <si>
    <t>probabilidad</t>
  </si>
  <si>
    <t>3. Gestión parcial de actividades relacionadas con la Misión Médica en la divulgacion, registro, autorizaciones, reporte de incidentes e infracciones y uso inadecuado del emblema de Misión Médica.</t>
  </si>
  <si>
    <t xml:space="preserve">1. Baja adherencia de los procedimientos por parte de los responsables (colaboradores). </t>
  </si>
  <si>
    <t>*GESTIÓN DE URGENCIAS, EMERGENCIAS Y DESASTRES - CRUE
*GESTIÓN DE IVC- PSS
*DIRECCIONAMIENTO EXTERNO SEM</t>
  </si>
  <si>
    <t xml:space="preserve"> Posibilidad de afectación  reputacional por la gestión parcial de actividades relacionadas con la Misión Médica en la divulgacion, registro, autorizaciones, reporte de incidentes e infracciones y uso inadecuado del emblema de Misión Médica.</t>
  </si>
  <si>
    <t>SEGUIMIENTO A LA ADHERENCIA</t>
  </si>
  <si>
    <t xml:space="preserve">El equipo técnico designado por la  Subdirección de Gestión del Riesgo
</t>
  </si>
  <si>
    <t>realizara las actividades de seguimiento a la adherencia a la normatividad</t>
  </si>
  <si>
    <t>mediante  los instrumentos diseñados para la evaluación pertinente</t>
  </si>
  <si>
    <t>socializar al subdirector los resultados del ejercicio</t>
  </si>
  <si>
    <t>Acta de reunión para mostrar resultados de la evaluación de adherencia del procedimiento</t>
  </si>
  <si>
    <t xml:space="preserve">SDS-UED-PR-021
SDS-UED-LN-020
</t>
  </si>
  <si>
    <t>Profesionales Especializados en Medicina
Tecnologos APH</t>
  </si>
  <si>
    <t>Realizar alcance a las solicitudes o reportes requierido por usuario externo</t>
  </si>
  <si>
    <t>4. Gestión parcial de las  actividades relacionadas con los planes de Gestión de Riesgo y respuesta del sector salud incluyendo el componente de salud mental.</t>
  </si>
  <si>
    <t>*GESTIÓN DE URGENCIAS, EMERGENCIAS Y DESASTRES - CRUE
*GESTIÓN DE SALUD PÚBLICA
*DIRECCIONAMIENTO EXTERNO DEL SECTOR GESTIÓN DEL RIESGO</t>
  </si>
  <si>
    <t xml:space="preserve"> Posibilidad de afectación  reputacional por la gestión parcial de las actividades relacionadas con la Elaboración de Planes de Gestión de Riesgo desde el Sector Salud en escenarios probabilísticos de afectación o de emergencias y respuesta del sector salud incluyendo el componente de salud mental.</t>
  </si>
  <si>
    <t>SDS-UED-PR-009
SDS-UED-LN-003
SDS-UED-LN-019</t>
  </si>
  <si>
    <t>Realizar los ajustes correspondientes al Plan respectivo</t>
  </si>
  <si>
    <t>4. Gestión incompleta del seguimiento a la implementación de los planes de salud y primeros auxilios de alta complejidadaprobados de acuerdo con lo dispuesto por la normatividad vigente.</t>
  </si>
  <si>
    <t>1. Baja adherencia de los procedimientos por parte de los responsables (colaboradores)</t>
  </si>
  <si>
    <t>GESTIÓN DE CALIDAD DE SERVICIOS DE SALUD IVC - PSS
GESTIÓN DE IVC - SALUD PÚBLICA</t>
  </si>
  <si>
    <t xml:space="preserve"> Posibilidad de afectación  reputacional por la gestión  incompleta del seguimiento a la implementación de los planes de salud y primeros auxilios de alta complejidad aprobados de acuerdo con lo dispuesto por la normatividad  con los eventos y las aglomeraciones masivas de público en el Distrito.</t>
  </si>
  <si>
    <t xml:space="preserve">SDS-UED-PR-007
SDS-UED-LN-018
</t>
  </si>
  <si>
    <t>Informar al Subdirector para tomar medidas pertinentes</t>
  </si>
  <si>
    <t>Posibilidad de afectación  reputacional por la Intervención insuficiente en problemáticas de acceso a servicios de salud, pertinentes al Aseguramiento en Salud de la población del D.C, debido a incumplimiento normativo por parte de los actores del Sistema General de Seguridad Social en Salud.</t>
  </si>
  <si>
    <t>Posibilidad de afectación económica y reputacional por prescripción de la acción de cobro sobre  los saldos a favor del FFDS debido a insuficiencia de recursos, demoras en el envió del título ejecutivo a la Dirección Financiera por parte de las dependencias generadoras asi como diligenciamiento de la información en el aplicativo SIIAS fuera de los tiempos establecidos y de forma incorrecta.</t>
  </si>
  <si>
    <t>Posibilidad de afectación reputacional por presentación incompleta o inoportuna de informes y reportes requeridos por entes de control internos y externos, incluido el cumplimiento de obligaciones tributarias,  debido a falta de seguimiento al cronograma de informes y presentación inoportuna de los informes establecidos en el cronograma de reportes de la Dirección Financiera.</t>
  </si>
  <si>
    <t>Posibilidad de afectación económica por realizar pagos de compromisos con recursos de Resoluciones del MSPS que no hayan sido recaudados a la fecha del giro debido a no contar con el flujo de caja actualizado de las diferentes resoluciones, no entrega de la información relacionada con las resoluciones MSPS y/o Falta de verificación de la disponibilidad de recursos en el trámite de pago</t>
  </si>
  <si>
    <t xml:space="preserve">
Posibilidad de afectación  reputacional por operación de la gestión financiera sin tener en cuenta los requisitos del nuevo Marco Normativo debido a Falta de directrices internas y/o desconocimiento del NMN por parte de los profesionales</t>
  </si>
  <si>
    <t>* La entidad se encuentra en proceso de adaptación de la Guía para la administración del riesgo y el diseño de controles en entidades públicas DAFP 2020.</t>
  </si>
  <si>
    <t>Incumplimiento de criterios de oportunidad y confiabilidad de los resultados de las muestras recepcionadas de los eventos de interés en salud pública.</t>
  </si>
  <si>
    <t>Las marchas analíticas no se realizan en los tiempos establecidos para cada  uno de los eventos de interés para vigilancia en  salud pública en el Distrito Capital.</t>
  </si>
  <si>
    <r>
      <t>Posibilidad de pérdida reputacional por incumplimiento de criterios de oportunidad y confiabilidad en los resultados de</t>
    </r>
    <r>
      <rPr>
        <sz val="9"/>
        <color indexed="10"/>
        <rFont val="Arial"/>
        <family val="2"/>
      </rPr>
      <t xml:space="preserve"> </t>
    </r>
    <r>
      <rPr>
        <sz val="9"/>
        <rFont val="Arial"/>
        <family val="2"/>
      </rPr>
      <t>las muestras</t>
    </r>
    <r>
      <rPr>
        <sz val="9"/>
        <color indexed="8"/>
        <rFont val="Arial"/>
        <family val="2"/>
      </rPr>
      <t xml:space="preserve"> recepcionadas debido a que no se cumplen los tiempos establecidos para cada uno de los eventos de interés en Salud pública.</t>
    </r>
  </si>
  <si>
    <t>Oportunidad</t>
  </si>
  <si>
    <t xml:space="preserve">Profesional Especializado de la Subdirección de Laboratorio de Salud Pública (SLSP) - Sistemas de Información. </t>
  </si>
  <si>
    <t xml:space="preserve">Realizar seguimiento de los tiempos de entrega de resultados de los ensayos de Vigilancia del Ambiente y del Consumo (VAC) y Vigilancia de Enfermedades (VE), para evitar incumplimientos de los criterios de oportunidad. </t>
  </si>
  <si>
    <t>Verificar la información de los tiempos de oportunidad en la matriz de excel generados del Sistema de Información de la Subdirección del Laboratorio de Salud Pública - SILASP, frente a  los tiempos establecidos en el Procedimiento de elaboración de informes analíticos de la SLSP con código 040GCP18,  para cada uno de los eventos de interés para vigilancia en  salud publica.</t>
  </si>
  <si>
    <t>En caso de no cumplir con el porcentaje de oportunidad establecido para el período verificado, se comunica al  Referente de Vigilancia del Ambiente y del Consumo (VAC) o al Referente de Vigilancia de Enfermedades (VE) para que realice las acciones pertinentes.</t>
  </si>
  <si>
    <t xml:space="preserve">Excel obtenido de la base de SILASP con la información de  la oportunidad para cada evento, consolidado de oportunidad en la entrega de resultado, correos electronicos. </t>
  </si>
  <si>
    <t xml:space="preserve">Procedimiento elaboración de informes analíticos de la SLSP con código 040GCP18.
</t>
  </si>
  <si>
    <t>Humanos
Tecnológicos
Financieros</t>
  </si>
  <si>
    <t>Gestionar la ampliación de recursos (talento humano, insumos y reactivos, entre otros)  de la Subdirección de Laboratorio de Salud Pública (SLSP) para mejorar la capacidad analítica.</t>
  </si>
  <si>
    <t>Por definir de acuerdo a necesidad de la SDS.</t>
  </si>
  <si>
    <r>
      <rPr>
        <sz val="9"/>
        <color indexed="8"/>
        <rFont val="Arial"/>
        <family val="2"/>
      </rPr>
      <t xml:space="preserve">
Establecer salidas no conformes, acción correctiva, realizar análisis de causa-raíz y generar el plan de mejora.
</t>
    </r>
    <r>
      <rPr>
        <sz val="9"/>
        <color indexed="17"/>
        <rFont val="Arial"/>
        <family val="2"/>
      </rPr>
      <t xml:space="preserve">
</t>
    </r>
    <r>
      <rPr>
        <sz val="9"/>
        <rFont val="Arial"/>
        <family val="2"/>
      </rPr>
      <t>Gestion</t>
    </r>
    <r>
      <rPr>
        <sz val="9"/>
        <color indexed="8"/>
        <rFont val="Arial"/>
        <family val="2"/>
      </rPr>
      <t>ar apropiación</t>
    </r>
    <r>
      <rPr>
        <sz val="9"/>
        <rFont val="Arial"/>
        <family val="2"/>
      </rPr>
      <t xml:space="preserve"> sobre el aseguramiento analítico y evaluar la eficacia de la implementación.
Gestionar apropiación sobre la notificación del Producto no conforme y evaluar la eficacia de la actividad.
En caso de presentarse fallas de lentitud o caida en el SILASP, inmediatamente se genera alerta a los ingenieros del área de TIC.          
Gestionar recursos para incrementar la capacidad analítica para COVID-19 en la Subdirección de Laboratorio de Salud Pública. </t>
    </r>
  </si>
  <si>
    <r>
      <t>La verificación de los parámetros contemplados en el aseguramie</t>
    </r>
    <r>
      <rPr>
        <sz val="9"/>
        <rFont val="Arial"/>
        <family val="2"/>
      </rPr>
      <t>nto analítico no se realizan por parte de los profesionales del ensayo</t>
    </r>
    <r>
      <rPr>
        <sz val="9"/>
        <color indexed="10"/>
        <rFont val="Arial"/>
        <family val="2"/>
      </rPr>
      <t xml:space="preserve"> </t>
    </r>
  </si>
  <si>
    <t>Aseguramiento analítico</t>
  </si>
  <si>
    <t>Profesional Especializado de la Subdirección de Laboratorio de Salud Pública (SLSP) - Referente de Vigilancia del Ambiente y del Consumo (VAC) y Referente de Vigilancia de Enfermedades (VE).</t>
  </si>
  <si>
    <t>Verificar que los profesionales realicen el análisis de los criterios para asegurar la calidad analítica y validez de los ensayos realizados en la Subdirección de Laboratorio de Salud Pública (SLSP) conforme los requisitos establecidos en la Norma NTC ISO/IEC 17025:2017.</t>
  </si>
  <si>
    <t>Revisar y autorizar el resultado por parte del profesional par del evento con el fin de validar que el aseguramiento analítico se ejecuto adecuadamente.</t>
  </si>
  <si>
    <t>sdfghk</t>
  </si>
  <si>
    <t>Registros de marchas analíticas, documentos de gestión, y correos electrónicos</t>
  </si>
  <si>
    <t>Procedimiento de Aseguramiento de la calidad analítica en el Laboratorio de Salud Pública con código 040GCPO06.</t>
  </si>
  <si>
    <t>Verificar el seguimiento de la ejecución de actividades relacionadas con el Producto no conforme, acciones correctivas y plan de mejora originadas por la falta de realización del aseguramiento analítico en un ensayo específico.</t>
  </si>
  <si>
    <t>El seguimiento a la operación analítica de los profesionales no es realizado oportunamente por parte del profesional par o Referente del área técnica.</t>
  </si>
  <si>
    <t>Producto no conforme</t>
  </si>
  <si>
    <t>Verificar que los profesionales de las áreas técnicas realicen el reporte de situaciones relacionadas con producto no conforme de la Subdirección de Laboratorio de Salud Pública (SLSP).</t>
  </si>
  <si>
    <t xml:space="preserve">Verificar que el personal que ejecuta los análisis, realiza el reporte oportuno de las desviaciones, tendencias y oportunidades de mejora que puedan identificarse al realizar seguimiento a los ensayo mediante la notificación del producto no conforme.
</t>
  </si>
  <si>
    <t>El Referente del área técnica analiza el impacto del producto no conforme sobre el resultado del ensayo y toma las medidas pertinentes con relación a detener y/o reanudar el trabajo de ensayo.</t>
  </si>
  <si>
    <t>Registros de marchas analíticas, documentos de gestión  y correos electrónicos.</t>
  </si>
  <si>
    <t>Procedimiento de Producto, Servicio y Trabajo de Ensayo No Conforme con código 040GCP10.</t>
  </si>
  <si>
    <t>Verificar el seguimiento de la ejecución de actividades relacionadas con el Producto no conforme y si corresponde de acuerdo a la situación se requiere establecer una acción correctiva y su plan de mejora.</t>
  </si>
  <si>
    <t>Se presenta falla en el aplicativo SILASP (Sistema de información de la Subdirección de Laboratorio de Salud Pública).</t>
  </si>
  <si>
    <t>SILASP</t>
  </si>
  <si>
    <t>Realizar seguimiento al proceso de recepción, digitación y generación de resultados en la SLSP.</t>
  </si>
  <si>
    <t>Verificar el cumplimiento de los tiempos establecidos para cada uno de los procesos de la Subdirección de Laboratorio de Salud Pública.</t>
  </si>
  <si>
    <t>En caso de presentarse fallas de lentitud o caida en el SILASP, inmediatamente se genera alerta a los ingenieros del área de TIC.</t>
  </si>
  <si>
    <t>Correos electrónicos, mensajes por Whatsapp al grupo de soporte de SILASP y generación de memorandos a la Dirección de TIC.</t>
  </si>
  <si>
    <t>Procedimiento elaboración de informes analíticos de la SLSP con código 040GCP18.</t>
  </si>
  <si>
    <t>Gestionar la adquisición de un nuevo aplicativo informático con mayor capacidad para la Subdirección de Laboratorio de Salud Pública (SLSP)</t>
  </si>
  <si>
    <t>El volumen de muestras para el ensayo de COVID-19 debido a la Pandemia, es superior a la capacidad analítica de la Subdirección de Laboratorio de Salud Pública.</t>
  </si>
  <si>
    <t>COVID-19</t>
  </si>
  <si>
    <t>Profesional Especializado de la Subdirección de Laboratorio de Salud Pública (SLSP) - Referente de Vigilancia de Enfermedades (VE).</t>
  </si>
  <si>
    <t>Realizar seguimiento de la capacidad analítica para COVID-19 de acuerdo a la demanda del análisis por PCR por parte del Distrito Capital.</t>
  </si>
  <si>
    <t>Verificar la información de las muestras recibidas y los recursos para la realización del ensayo de COVID-19.</t>
  </si>
  <si>
    <t>En caso de exceder la capacidad analítica para el análisis de COVID-19, la Referente de VE debe notificar a la Subdirectora de Laboratorio de Salud Pública para tomar las acciones necesarias para ampliar la capacidad analítica o solicitar apoyo a la Red Nacional de Laboratorio.</t>
  </si>
  <si>
    <t>Procedimiento operativo para el diagnóstico molecular del nuevo coronavirus SARS-CoV-2 (COVID-19) en el LSP.</t>
  </si>
  <si>
    <t>Gestionar los recursos técnicos y administrativos  para ampliar la capacidad analítica de la Subdirección de Laboratorio de Salud Pública (SLSP).</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</si>
</sst>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quot;_-;\-* #,##0\ &quot;€&quot;_-;_-* &quot;-&quot;\ &quot;€&quot;_-;_-@_-"/>
    <numFmt numFmtId="165" formatCode="0.0%"/>
  </numFmts>
  <fonts count="87">
    <font>
      <sz val="11"/>
      <color theme="1"/>
      <name val="Calibri"/>
      <family val="2"/>
    </font>
    <font>
      <sz val="12"/>
      <color indexed="8"/>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9"/>
      <color indexed="8"/>
      <name val="Arial"/>
      <family val="2"/>
    </font>
    <font>
      <sz val="11"/>
      <name val="Calibri"/>
      <family val="2"/>
    </font>
    <font>
      <b/>
      <sz val="14"/>
      <color indexed="8"/>
      <name val="Arial Narrow"/>
      <family val="2"/>
    </font>
    <font>
      <b/>
      <sz val="12"/>
      <color indexed="8"/>
      <name val="Arial Narrow"/>
      <family val="2"/>
    </font>
    <font>
      <sz val="12"/>
      <color indexed="8"/>
      <name val="Arial Narrow"/>
      <family val="2"/>
    </font>
    <font>
      <b/>
      <sz val="12"/>
      <color indexed="57"/>
      <name val="Arial Narrow"/>
      <family val="2"/>
    </font>
    <font>
      <b/>
      <sz val="12"/>
      <name val="Arial Narrow"/>
      <family val="2"/>
    </font>
    <font>
      <sz val="8"/>
      <color indexed="8"/>
      <name val="Arial"/>
      <family val="2"/>
    </font>
    <font>
      <sz val="11"/>
      <color indexed="8"/>
      <name val="Arial"/>
      <family val="2"/>
    </font>
    <font>
      <b/>
      <sz val="9"/>
      <color indexed="8"/>
      <name val="Arial"/>
      <family val="2"/>
    </font>
    <font>
      <b/>
      <sz val="11"/>
      <color indexed="9"/>
      <name val="Arial"/>
      <family val="2"/>
    </font>
    <font>
      <b/>
      <sz val="12"/>
      <color indexed="8"/>
      <name val="Arial"/>
      <family val="2"/>
    </font>
    <font>
      <sz val="9"/>
      <name val="Tahoma"/>
      <family val="2"/>
    </font>
    <font>
      <b/>
      <sz val="11"/>
      <color indexed="8"/>
      <name val="Arial"/>
      <family val="2"/>
    </font>
    <font>
      <sz val="9"/>
      <name val="Arial"/>
      <family val="2"/>
    </font>
    <font>
      <sz val="11"/>
      <name val="Arial"/>
      <family val="2"/>
    </font>
    <font>
      <strike/>
      <sz val="9"/>
      <name val="Arial"/>
      <family val="2"/>
    </font>
    <font>
      <strike/>
      <sz val="9"/>
      <color indexed="8"/>
      <name val="Arial"/>
      <family val="2"/>
    </font>
    <font>
      <b/>
      <sz val="9"/>
      <name val="Arial"/>
      <family val="2"/>
    </font>
    <font>
      <sz val="9"/>
      <color indexed="10"/>
      <name val="Arial"/>
      <family val="2"/>
    </font>
    <font>
      <b/>
      <sz val="9"/>
      <name val="Tahoma"/>
      <family val="2"/>
    </font>
    <font>
      <b/>
      <sz val="12"/>
      <name val="Arial"/>
      <family val="2"/>
    </font>
    <font>
      <sz val="8"/>
      <name val="Arial"/>
      <family val="2"/>
    </font>
    <font>
      <b/>
      <sz val="9"/>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9"/>
      <color indexed="17"/>
      <name val="Arial"/>
      <family val="2"/>
    </font>
    <font>
      <b/>
      <sz val="9"/>
      <color indexed="8"/>
      <name val="Tahoma"/>
      <family val="2"/>
    </font>
    <font>
      <sz val="9"/>
      <color indexed="8"/>
      <name val="Tahoma"/>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1"/>
      <color theme="0"/>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11"/>
      <color theme="0"/>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sz val="11"/>
      <color theme="1"/>
      <name val="Arial"/>
      <family val="2"/>
    </font>
    <font>
      <b/>
      <sz val="11"/>
      <color theme="1"/>
      <name val="Arial"/>
      <family val="2"/>
    </font>
    <font>
      <sz val="9"/>
      <color rgb="FFFF0000"/>
      <name val="Arial"/>
      <family val="2"/>
    </font>
    <font>
      <b/>
      <sz val="12"/>
      <color theme="1"/>
      <name val="Arial"/>
      <family val="2"/>
    </font>
    <font>
      <sz val="9"/>
      <color rgb="FF000000"/>
      <name val="Arial"/>
      <family val="2"/>
    </font>
    <font>
      <sz val="8"/>
      <color theme="1"/>
      <name val="Arial"/>
      <family val="2"/>
    </font>
    <font>
      <b/>
      <sz val="11"/>
      <color theme="0"/>
      <name val="Arial"/>
      <family val="2"/>
    </font>
    <font>
      <sz val="12"/>
      <color theme="1"/>
      <name val="Arial Narrow"/>
      <family val="2"/>
    </font>
    <font>
      <b/>
      <sz val="14"/>
      <color rgb="FF000000"/>
      <name val="Arial Narrow"/>
      <family val="2"/>
    </font>
    <font>
      <sz val="9"/>
      <color rgb="FF00B050"/>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2499700039625167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style="thin"/>
      <right style="thin"/>
      <top style="medium"/>
      <bottom/>
    </border>
    <border>
      <left style="thin"/>
      <right style="medium"/>
      <top style="medium"/>
      <bottom/>
    </border>
    <border>
      <left style="medium"/>
      <right style="thin"/>
      <top style="medium"/>
      <bottom/>
    </border>
    <border>
      <left style="thin"/>
      <right style="thin"/>
      <top/>
      <bottom/>
    </border>
    <border>
      <left style="thin"/>
      <right/>
      <top style="medium"/>
      <bottom style="thin"/>
    </border>
    <border>
      <left/>
      <right style="thin"/>
      <top style="medium"/>
      <bottom style="thin"/>
    </border>
    <border>
      <left/>
      <right style="thin"/>
      <top/>
      <bottom style="thin"/>
    </border>
    <border>
      <left style="medium"/>
      <right/>
      <top style="medium"/>
      <bottom/>
    </border>
    <border>
      <left style="thin"/>
      <right style="thin"/>
      <top/>
      <bottom style="medium"/>
    </border>
    <border>
      <left style="medium"/>
      <right style="thin"/>
      <top style="thin"/>
      <bottom/>
    </border>
    <border>
      <left style="medium"/>
      <right style="medium"/>
      <top style="medium"/>
      <bottom style="thin"/>
    </border>
    <border>
      <left style="thin"/>
      <right/>
      <top style="thin"/>
      <bottom style="thin"/>
    </border>
    <border>
      <left style="thin"/>
      <right/>
      <top style="thin"/>
      <bottom style="medium"/>
    </border>
    <border>
      <left style="thin"/>
      <right/>
      <top style="thin"/>
      <bottom/>
    </border>
    <border>
      <left style="medium"/>
      <right/>
      <top/>
      <bottom style="thin"/>
    </border>
    <border>
      <left style="medium"/>
      <right/>
      <top style="thin"/>
      <bottom style="thin"/>
    </border>
    <border>
      <left style="medium"/>
      <right style="thin"/>
      <top/>
      <bottom/>
    </border>
    <border>
      <left style="thin"/>
      <right style="medium"/>
      <top/>
      <bottom/>
    </border>
    <border>
      <left style="thin"/>
      <right style="medium"/>
      <top/>
      <bottom style="medium"/>
    </border>
    <border>
      <left style="medium"/>
      <right style="thin"/>
      <top/>
      <bottom style="medium"/>
    </border>
    <border>
      <left style="medium"/>
      <right style="thin"/>
      <top style="medium"/>
      <bottom style="medium"/>
    </border>
    <border>
      <left/>
      <right/>
      <top style="medium"/>
      <bottom/>
    </border>
    <border>
      <left/>
      <right style="medium"/>
      <top style="medium"/>
      <bottom/>
    </border>
    <border>
      <left style="thin"/>
      <right/>
      <top/>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56"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697">
    <xf numFmtId="0" fontId="0" fillId="0" borderId="0" xfId="0" applyFont="1" applyAlignment="1">
      <alignment/>
    </xf>
    <xf numFmtId="0" fontId="67" fillId="33" borderId="0" xfId="0" applyFont="1" applyFill="1" applyBorder="1" applyAlignment="1">
      <alignment/>
    </xf>
    <xf numFmtId="0" fontId="68" fillId="0" borderId="0" xfId="0" applyFont="1" applyAlignment="1">
      <alignment/>
    </xf>
    <xf numFmtId="0" fontId="0" fillId="0" borderId="10" xfId="0" applyFont="1" applyBorder="1" applyAlignment="1">
      <alignment/>
    </xf>
    <xf numFmtId="0" fontId="7" fillId="34" borderId="0" xfId="0" applyFont="1" applyFill="1" applyAlignment="1">
      <alignment vertical="center"/>
    </xf>
    <xf numFmtId="0" fontId="0" fillId="0" borderId="0" xfId="0" applyFont="1" applyBorder="1" applyAlignment="1">
      <alignment/>
    </xf>
    <xf numFmtId="0" fontId="67" fillId="33" borderId="11" xfId="0" applyFont="1" applyFill="1" applyBorder="1" applyAlignment="1">
      <alignment/>
    </xf>
    <xf numFmtId="0" fontId="0" fillId="35" borderId="12" xfId="0" applyFont="1" applyFill="1" applyBorder="1" applyAlignment="1">
      <alignment/>
    </xf>
    <xf numFmtId="0" fontId="0" fillId="36" borderId="12" xfId="0" applyFont="1" applyFill="1" applyBorder="1" applyAlignment="1">
      <alignment/>
    </xf>
    <xf numFmtId="0" fontId="0" fillId="0" borderId="13" xfId="0" applyBorder="1" applyAlignment="1">
      <alignment horizontal="center" vertical="center"/>
    </xf>
    <xf numFmtId="0" fontId="68" fillId="0" borderId="0" xfId="0" applyFont="1" applyAlignment="1">
      <alignment horizontal="center" vertical="center"/>
    </xf>
    <xf numFmtId="0" fontId="68" fillId="0" borderId="13" xfId="0" applyFont="1" applyBorder="1" applyAlignment="1">
      <alignment horizontal="center" vertical="center"/>
    </xf>
    <xf numFmtId="0" fontId="68" fillId="37" borderId="0" xfId="0" applyFont="1" applyFill="1" applyAlignment="1">
      <alignment horizontal="center" vertical="center"/>
    </xf>
    <xf numFmtId="0" fontId="68" fillId="24" borderId="0" xfId="0" applyFont="1" applyFill="1" applyAlignment="1">
      <alignment horizontal="center" vertical="center"/>
    </xf>
    <xf numFmtId="0" fontId="68" fillId="38" borderId="0" xfId="0" applyFont="1" applyFill="1" applyAlignment="1">
      <alignment horizontal="center" vertical="center"/>
    </xf>
    <xf numFmtId="0" fontId="68" fillId="39" borderId="0" xfId="0" applyFont="1" applyFill="1" applyAlignment="1">
      <alignment horizontal="center" vertical="center"/>
    </xf>
    <xf numFmtId="0" fontId="69" fillId="39" borderId="14" xfId="0" applyFont="1" applyFill="1" applyBorder="1" applyAlignment="1">
      <alignment horizontal="center" vertical="center" wrapText="1" readingOrder="1"/>
    </xf>
    <xf numFmtId="0" fontId="69" fillId="40" borderId="15" xfId="0" applyFont="1" applyFill="1" applyBorder="1" applyAlignment="1">
      <alignment horizontal="center" vertical="center" wrapText="1" readingOrder="1"/>
    </xf>
    <xf numFmtId="0" fontId="69" fillId="41" borderId="15" xfId="0" applyFont="1" applyFill="1" applyBorder="1" applyAlignment="1">
      <alignment horizontal="center" vertical="center" wrapText="1" readingOrder="1"/>
    </xf>
    <xf numFmtId="0" fontId="69" fillId="42" borderId="15" xfId="0" applyFont="1" applyFill="1" applyBorder="1" applyAlignment="1">
      <alignment horizontal="center" vertical="center" wrapText="1" readingOrder="1"/>
    </xf>
    <xf numFmtId="0" fontId="70" fillId="37" borderId="15" xfId="0" applyFont="1" applyFill="1" applyBorder="1" applyAlignment="1">
      <alignment horizontal="center" vertical="center" wrapText="1" readingOrder="1"/>
    </xf>
    <xf numFmtId="0" fontId="71" fillId="43" borderId="13" xfId="0" applyFont="1" applyFill="1" applyBorder="1" applyAlignment="1">
      <alignment horizontal="center" vertical="center" wrapText="1" readingOrder="1"/>
    </xf>
    <xf numFmtId="9" fontId="69" fillId="0" borderId="13" xfId="0" applyNumberFormat="1" applyFont="1" applyBorder="1" applyAlignment="1">
      <alignment horizontal="center" vertical="center" wrapText="1" readingOrder="1"/>
    </xf>
    <xf numFmtId="9" fontId="0" fillId="0" borderId="0" xfId="0" applyNumberFormat="1" applyAlignment="1">
      <alignment/>
    </xf>
    <xf numFmtId="0" fontId="71" fillId="43" borderId="16" xfId="0" applyFont="1" applyFill="1" applyBorder="1" applyAlignment="1">
      <alignment horizontal="center" vertical="center" wrapText="1" readingOrder="1"/>
    </xf>
    <xf numFmtId="0" fontId="71" fillId="43" borderId="0" xfId="0" applyFont="1" applyFill="1" applyBorder="1" applyAlignment="1">
      <alignment horizontal="center" vertical="center" wrapText="1" readingOrder="1"/>
    </xf>
    <xf numFmtId="0" fontId="71" fillId="43" borderId="17" xfId="0" applyFont="1" applyFill="1" applyBorder="1" applyAlignment="1">
      <alignment horizontal="center" vertical="center" wrapText="1" readingOrder="1"/>
    </xf>
    <xf numFmtId="0" fontId="69" fillId="0" borderId="18" xfId="0" applyFont="1" applyBorder="1" applyAlignment="1">
      <alignment horizontal="center" vertical="center" wrapText="1" readingOrder="1"/>
    </xf>
    <xf numFmtId="0" fontId="69" fillId="0" borderId="19" xfId="0" applyFont="1" applyBorder="1" applyAlignment="1">
      <alignment horizontal="center" vertical="center" wrapText="1" readingOrder="1"/>
    </xf>
    <xf numFmtId="0" fontId="0" fillId="0" borderId="0" xfId="0" applyBorder="1" applyAlignment="1">
      <alignment/>
    </xf>
    <xf numFmtId="0" fontId="69" fillId="0" borderId="18" xfId="0" applyFont="1" applyBorder="1" applyAlignment="1">
      <alignment horizontal="justify" vertical="center" wrapText="1" readingOrder="1"/>
    </xf>
    <xf numFmtId="0" fontId="69" fillId="0" borderId="19" xfId="0" applyFont="1" applyBorder="1" applyAlignment="1">
      <alignment horizontal="justify" vertical="center" wrapText="1" readingOrder="1"/>
    </xf>
    <xf numFmtId="0" fontId="69" fillId="0" borderId="20" xfId="0" applyFont="1" applyBorder="1" applyAlignment="1">
      <alignment horizontal="justify" vertical="center" wrapText="1" readingOrder="1"/>
    </xf>
    <xf numFmtId="0" fontId="70" fillId="37" borderId="21" xfId="0" applyFont="1" applyFill="1" applyBorder="1" applyAlignment="1">
      <alignment horizontal="center" vertical="center" wrapText="1" readingOrder="1"/>
    </xf>
    <xf numFmtId="0" fontId="71" fillId="43" borderId="22" xfId="0" applyFont="1" applyFill="1" applyBorder="1" applyAlignment="1">
      <alignment horizontal="center" vertical="center" wrapText="1" readingOrder="1"/>
    </xf>
    <xf numFmtId="9" fontId="69"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69" fillId="0" borderId="0" xfId="0" applyFont="1" applyBorder="1" applyAlignment="1">
      <alignment horizontal="center" vertical="center" wrapText="1" readingOrder="1"/>
    </xf>
    <xf numFmtId="0" fontId="71" fillId="43" borderId="25" xfId="0" applyFont="1" applyFill="1" applyBorder="1" applyAlignment="1">
      <alignment horizontal="center" vertical="center" wrapText="1" readingOrder="1"/>
    </xf>
    <xf numFmtId="0" fontId="69" fillId="0" borderId="25" xfId="0" applyFont="1" applyBorder="1" applyAlignment="1">
      <alignment horizontal="justify" vertical="center" wrapText="1" readingOrder="1"/>
    </xf>
    <xf numFmtId="0" fontId="69" fillId="39" borderId="22" xfId="0" applyFont="1" applyFill="1" applyBorder="1" applyAlignment="1">
      <alignment horizontal="center" vertical="center" wrapText="1" readingOrder="1"/>
    </xf>
    <xf numFmtId="0" fontId="69" fillId="40" borderId="22" xfId="0" applyFont="1" applyFill="1" applyBorder="1" applyAlignment="1">
      <alignment horizontal="center" vertical="center" wrapText="1" readingOrder="1"/>
    </xf>
    <xf numFmtId="0" fontId="69" fillId="41" borderId="22" xfId="0" applyFont="1" applyFill="1" applyBorder="1" applyAlignment="1">
      <alignment horizontal="center" vertical="center" wrapText="1" readingOrder="1"/>
    </xf>
    <xf numFmtId="0" fontId="69" fillId="42" borderId="22" xfId="0" applyFont="1" applyFill="1" applyBorder="1" applyAlignment="1">
      <alignment horizontal="center" vertical="center" wrapText="1" readingOrder="1"/>
    </xf>
    <xf numFmtId="0" fontId="69" fillId="0" borderId="26" xfId="0" applyFont="1" applyBorder="1" applyAlignment="1">
      <alignment horizontal="justify" vertical="center" wrapText="1" readingOrder="1"/>
    </xf>
    <xf numFmtId="0" fontId="0" fillId="0" borderId="23" xfId="0" applyBorder="1" applyAlignment="1">
      <alignment horizontal="center" vertical="center"/>
    </xf>
    <xf numFmtId="0" fontId="7"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72" fillId="0" borderId="13" xfId="0" applyFont="1" applyBorder="1" applyAlignment="1">
      <alignment vertical="center" wrapText="1"/>
    </xf>
    <xf numFmtId="0" fontId="68" fillId="0" borderId="13" xfId="0" applyFont="1" applyBorder="1" applyAlignment="1">
      <alignment vertical="center"/>
    </xf>
    <xf numFmtId="0" fontId="73" fillId="7" borderId="28" xfId="0" applyFont="1" applyFill="1" applyBorder="1" applyAlignment="1">
      <alignment horizontal="center" vertical="center" wrapText="1" readingOrder="1"/>
    </xf>
    <xf numFmtId="0" fontId="74" fillId="34" borderId="29" xfId="0" applyFont="1" applyFill="1" applyBorder="1" applyAlignment="1">
      <alignment horizontal="justify" vertical="center" wrapText="1" readingOrder="1"/>
    </xf>
    <xf numFmtId="9" fontId="73" fillId="34" borderId="30" xfId="0" applyNumberFormat="1" applyFont="1" applyFill="1" applyBorder="1" applyAlignment="1">
      <alignment horizontal="center" vertical="center" wrapText="1" readingOrder="1"/>
    </xf>
    <xf numFmtId="0" fontId="74" fillId="34" borderId="13" xfId="0" applyFont="1" applyFill="1" applyBorder="1" applyAlignment="1">
      <alignment horizontal="justify" vertical="center" wrapText="1" readingOrder="1"/>
    </xf>
    <xf numFmtId="9" fontId="73" fillId="34" borderId="22" xfId="0" applyNumberFormat="1" applyFont="1" applyFill="1" applyBorder="1" applyAlignment="1">
      <alignment horizontal="center" vertical="center" wrapText="1" readingOrder="1"/>
    </xf>
    <xf numFmtId="0" fontId="74" fillId="34" borderId="22" xfId="0" applyFont="1" applyFill="1" applyBorder="1" applyAlignment="1">
      <alignment horizontal="center" vertical="center" wrapText="1" readingOrder="1"/>
    </xf>
    <xf numFmtId="0" fontId="74" fillId="34" borderId="23" xfId="0" applyFont="1" applyFill="1" applyBorder="1" applyAlignment="1">
      <alignment horizontal="justify" vertical="center" wrapText="1" readingOrder="1"/>
    </xf>
    <xf numFmtId="0" fontId="74"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74" fillId="34" borderId="25" xfId="0" applyFont="1" applyFill="1" applyBorder="1" applyAlignment="1">
      <alignment horizontal="center" vertical="center" wrapText="1" readingOrder="1"/>
    </xf>
    <xf numFmtId="0" fontId="74" fillId="34" borderId="26" xfId="0" applyFont="1" applyFill="1" applyBorder="1" applyAlignment="1">
      <alignment horizontal="center" vertical="center" wrapText="1" readingOrder="1"/>
    </xf>
    <xf numFmtId="0" fontId="0" fillId="0" borderId="22" xfId="0" applyFont="1" applyBorder="1" applyAlignment="1">
      <alignment horizontal="center"/>
    </xf>
    <xf numFmtId="0" fontId="0" fillId="0" borderId="27" xfId="0" applyFont="1" applyBorder="1" applyAlignment="1">
      <alignment horizontal="center"/>
    </xf>
    <xf numFmtId="0" fontId="0" fillId="0" borderId="31" xfId="0" applyFont="1" applyBorder="1" applyAlignment="1">
      <alignment/>
    </xf>
    <xf numFmtId="0" fontId="0" fillId="0" borderId="32" xfId="0" applyFont="1" applyBorder="1" applyAlignment="1">
      <alignment/>
    </xf>
    <xf numFmtId="0" fontId="67" fillId="33" borderId="0" xfId="0" applyFont="1" applyFill="1" applyBorder="1" applyAlignment="1">
      <alignment/>
    </xf>
    <xf numFmtId="0" fontId="69" fillId="0" borderId="0" xfId="0" applyFont="1" applyBorder="1" applyAlignment="1">
      <alignment horizontal="center" vertical="center" wrapText="1" readingOrder="1"/>
    </xf>
    <xf numFmtId="0" fontId="73" fillId="7" borderId="33" xfId="0" applyFont="1" applyFill="1" applyBorder="1" applyAlignment="1">
      <alignment horizontal="center" vertical="center" wrapText="1" readingOrder="1"/>
    </xf>
    <xf numFmtId="0" fontId="73" fillId="34" borderId="29" xfId="0" applyFont="1" applyFill="1" applyBorder="1" applyAlignment="1">
      <alignment horizontal="center" vertical="center" wrapText="1" readingOrder="1"/>
    </xf>
    <xf numFmtId="0" fontId="73" fillId="34" borderId="13" xfId="0" applyFont="1" applyFill="1" applyBorder="1" applyAlignment="1">
      <alignment horizontal="center" vertical="center" wrapText="1" readingOrder="1"/>
    </xf>
    <xf numFmtId="0" fontId="73" fillId="34" borderId="23" xfId="0" applyFont="1" applyFill="1" applyBorder="1" applyAlignment="1">
      <alignment horizontal="center" vertical="center" wrapText="1" readingOrder="1"/>
    </xf>
    <xf numFmtId="0" fontId="0" fillId="0" borderId="10" xfId="0" applyFont="1" applyBorder="1" applyAlignment="1">
      <alignment/>
    </xf>
    <xf numFmtId="0" fontId="69" fillId="0" borderId="0" xfId="0" applyFont="1" applyBorder="1" applyAlignment="1">
      <alignment horizontal="justify" vertical="center" readingOrder="1"/>
    </xf>
    <xf numFmtId="0" fontId="71" fillId="43" borderId="34" xfId="0" applyFont="1" applyFill="1" applyBorder="1" applyAlignment="1">
      <alignment horizontal="center" vertical="center" wrapText="1" readingOrder="1"/>
    </xf>
    <xf numFmtId="0" fontId="71" fillId="43" borderId="35" xfId="0" applyFont="1" applyFill="1" applyBorder="1" applyAlignment="1">
      <alignment horizontal="center" vertical="center" wrapText="1" readingOrder="1"/>
    </xf>
    <xf numFmtId="0" fontId="0" fillId="0" borderId="0" xfId="0" applyFont="1" applyBorder="1" applyAlignment="1">
      <alignment/>
    </xf>
    <xf numFmtId="0" fontId="0" fillId="0" borderId="10" xfId="0" applyFont="1" applyBorder="1" applyAlignment="1">
      <alignment/>
    </xf>
    <xf numFmtId="0" fontId="72" fillId="0" borderId="13" xfId="0" applyFont="1" applyBorder="1" applyAlignment="1" applyProtection="1">
      <alignment horizontal="justify" vertical="center"/>
      <protection locked="0"/>
    </xf>
    <xf numFmtId="14" fontId="72" fillId="0" borderId="13" xfId="0" applyNumberFormat="1" applyFont="1" applyBorder="1" applyAlignment="1" applyProtection="1">
      <alignment horizontal="center" vertical="center" wrapText="1"/>
      <protection locked="0"/>
    </xf>
    <xf numFmtId="0" fontId="72" fillId="0" borderId="29" xfId="0" applyFont="1" applyBorder="1" applyAlignment="1" applyProtection="1">
      <alignment horizontal="justify" vertical="center"/>
      <protection locked="0"/>
    </xf>
    <xf numFmtId="14" fontId="72" fillId="0" borderId="29" xfId="0" applyNumberFormat="1" applyFont="1" applyBorder="1" applyAlignment="1" applyProtection="1">
      <alignment horizontal="center" vertical="center" wrapText="1"/>
      <protection locked="0"/>
    </xf>
    <xf numFmtId="0" fontId="72" fillId="0" borderId="36" xfId="0" applyFont="1" applyBorder="1" applyAlignment="1" applyProtection="1">
      <alignment horizontal="justify" vertical="center"/>
      <protection locked="0"/>
    </xf>
    <xf numFmtId="14" fontId="72" fillId="0" borderId="36" xfId="0" applyNumberFormat="1" applyFont="1" applyBorder="1" applyAlignment="1" applyProtection="1">
      <alignment horizontal="center" vertical="center" wrapText="1"/>
      <protection locked="0"/>
    </xf>
    <xf numFmtId="0" fontId="72" fillId="0" borderId="35" xfId="0" applyFont="1" applyBorder="1" applyAlignment="1" applyProtection="1">
      <alignment horizontal="center" vertical="center"/>
      <protection locked="0"/>
    </xf>
    <xf numFmtId="0" fontId="72" fillId="0" borderId="22" xfId="0" applyFont="1" applyBorder="1" applyAlignment="1" applyProtection="1">
      <alignment horizontal="center" vertical="center"/>
      <protection locked="0"/>
    </xf>
    <xf numFmtId="0" fontId="72" fillId="0" borderId="30" xfId="0" applyFont="1" applyBorder="1" applyAlignment="1" applyProtection="1">
      <alignment horizontal="center" vertical="center"/>
      <protection locked="0"/>
    </xf>
    <xf numFmtId="9" fontId="72" fillId="6" borderId="35" xfId="0" applyNumberFormat="1" applyFont="1" applyFill="1" applyBorder="1" applyAlignment="1" applyProtection="1">
      <alignment horizontal="center" vertical="center" wrapText="1"/>
      <protection hidden="1"/>
    </xf>
    <xf numFmtId="9" fontId="72" fillId="6" borderId="22" xfId="0" applyNumberFormat="1" applyFont="1" applyFill="1" applyBorder="1" applyAlignment="1" applyProtection="1">
      <alignment horizontal="center" vertical="center" wrapText="1"/>
      <protection hidden="1"/>
    </xf>
    <xf numFmtId="0" fontId="72" fillId="6" borderId="29" xfId="0" applyFont="1" applyFill="1" applyBorder="1" applyAlignment="1" applyProtection="1">
      <alignment horizontal="center" vertical="center" wrapText="1"/>
      <protection hidden="1"/>
    </xf>
    <xf numFmtId="0" fontId="0" fillId="0" borderId="0" xfId="0" applyAlignment="1" applyProtection="1">
      <alignment/>
      <protection locked="0"/>
    </xf>
    <xf numFmtId="0" fontId="75" fillId="0" borderId="34" xfId="0" applyFont="1" applyBorder="1" applyAlignment="1" applyProtection="1">
      <alignment horizontal="center" vertical="center"/>
      <protection locked="0"/>
    </xf>
    <xf numFmtId="0" fontId="72" fillId="0" borderId="36" xfId="0" applyFon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0" fontId="72" fillId="0" borderId="13" xfId="0" applyFont="1" applyBorder="1" applyAlignment="1" applyProtection="1">
      <alignment horizontal="center" vertical="center"/>
      <protection locked="0"/>
    </xf>
    <xf numFmtId="0" fontId="75" fillId="0" borderId="37" xfId="0" applyFont="1" applyBorder="1" applyAlignment="1" applyProtection="1">
      <alignment horizontal="center" vertical="center"/>
      <protection locked="0"/>
    </xf>
    <xf numFmtId="0" fontId="72" fillId="0" borderId="29" xfId="0" applyFont="1" applyBorder="1" applyAlignment="1" applyProtection="1">
      <alignment horizontal="center" vertical="center"/>
      <protection locked="0"/>
    </xf>
    <xf numFmtId="0" fontId="76" fillId="0" borderId="13" xfId="0" applyFont="1" applyBorder="1" applyAlignment="1" applyProtection="1">
      <alignment vertical="center" wrapText="1"/>
      <protection/>
    </xf>
    <xf numFmtId="0" fontId="75" fillId="44" borderId="36" xfId="0" applyFont="1" applyFill="1" applyBorder="1" applyAlignment="1" applyProtection="1">
      <alignment horizontal="center" vertical="center" textRotation="90" wrapText="1"/>
      <protection/>
    </xf>
    <xf numFmtId="0" fontId="75" fillId="44" borderId="38" xfId="0" applyFont="1" applyFill="1" applyBorder="1" applyAlignment="1" applyProtection="1">
      <alignment horizontal="center" vertical="center" wrapText="1"/>
      <protection/>
    </xf>
    <xf numFmtId="0" fontId="75" fillId="44" borderId="38" xfId="0" applyFont="1" applyFill="1" applyBorder="1" applyAlignment="1" applyProtection="1">
      <alignment horizontal="center" vertical="center" textRotation="90" wrapText="1"/>
      <protection/>
    </xf>
    <xf numFmtId="0" fontId="75" fillId="6" borderId="39" xfId="0" applyFont="1" applyFill="1" applyBorder="1" applyAlignment="1" applyProtection="1">
      <alignment horizontal="center" vertical="center" textRotation="90" wrapText="1"/>
      <protection/>
    </xf>
    <xf numFmtId="165" fontId="72" fillId="6" borderId="36" xfId="53" applyNumberFormat="1" applyFont="1" applyFill="1" applyBorder="1" applyAlignment="1" applyProtection="1">
      <alignment horizontal="center" vertical="center" wrapText="1"/>
      <protection hidden="1"/>
    </xf>
    <xf numFmtId="0" fontId="72" fillId="6" borderId="36" xfId="0" applyFont="1" applyFill="1" applyBorder="1" applyAlignment="1" applyProtection="1">
      <alignment horizontal="center" vertical="center"/>
      <protection hidden="1"/>
    </xf>
    <xf numFmtId="165" fontId="72" fillId="6" borderId="13" xfId="53" applyNumberFormat="1" applyFont="1" applyFill="1" applyBorder="1" applyAlignment="1" applyProtection="1">
      <alignment horizontal="center" vertical="center" wrapText="1"/>
      <protection hidden="1"/>
    </xf>
    <xf numFmtId="0" fontId="72" fillId="6" borderId="13" xfId="0" applyFont="1" applyFill="1" applyBorder="1" applyAlignment="1" applyProtection="1">
      <alignment horizontal="center" vertical="center"/>
      <protection hidden="1"/>
    </xf>
    <xf numFmtId="0" fontId="72" fillId="6" borderId="34" xfId="0" applyFont="1" applyFill="1" applyBorder="1" applyAlignment="1" applyProtection="1">
      <alignment horizontal="center" vertical="center"/>
      <protection hidden="1"/>
    </xf>
    <xf numFmtId="0" fontId="72" fillId="6" borderId="25" xfId="0" applyFont="1" applyFill="1" applyBorder="1" applyAlignment="1" applyProtection="1">
      <alignment horizontal="center" vertical="center"/>
      <protection hidden="1"/>
    </xf>
    <xf numFmtId="0" fontId="72" fillId="0" borderId="36"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0" borderId="35" xfId="0" applyFont="1" applyBorder="1" applyAlignment="1" applyProtection="1">
      <alignment horizontal="center" vertical="center" wrapText="1"/>
      <protection locked="0"/>
    </xf>
    <xf numFmtId="0" fontId="72" fillId="6" borderId="35" xfId="0" applyFont="1" applyFill="1" applyBorder="1" applyAlignment="1" applyProtection="1">
      <alignment horizontal="center" vertical="center" textRotation="90"/>
      <protection hidden="1"/>
    </xf>
    <xf numFmtId="0" fontId="72" fillId="0" borderId="34" xfId="0" applyFont="1" applyBorder="1" applyAlignment="1" applyProtection="1">
      <alignment horizontal="center" vertical="center" wrapText="1"/>
      <protection locked="0"/>
    </xf>
    <xf numFmtId="0" fontId="72" fillId="0" borderId="25" xfId="0" applyFont="1" applyBorder="1" applyAlignment="1" applyProtection="1">
      <alignment horizontal="center" vertical="center" wrapText="1"/>
      <protection locked="0"/>
    </xf>
    <xf numFmtId="0" fontId="72" fillId="6" borderId="36" xfId="0" applyFont="1" applyFill="1" applyBorder="1" applyAlignment="1" applyProtection="1">
      <alignment horizontal="center" vertical="center" textRotation="90"/>
      <protection hidden="1"/>
    </xf>
    <xf numFmtId="9" fontId="72" fillId="6" borderId="36" xfId="0" applyNumberFormat="1" applyFont="1" applyFill="1" applyBorder="1" applyAlignment="1" applyProtection="1">
      <alignment horizontal="center" vertical="center" textRotation="90"/>
      <protection hidden="1"/>
    </xf>
    <xf numFmtId="9" fontId="72" fillId="6" borderId="36" xfId="0" applyNumberFormat="1" applyFont="1" applyFill="1" applyBorder="1" applyAlignment="1" applyProtection="1">
      <alignment horizontal="center" vertical="center" wrapText="1"/>
      <protection hidden="1"/>
    </xf>
    <xf numFmtId="0" fontId="72" fillId="0" borderId="30" xfId="0" applyFont="1" applyBorder="1" applyAlignment="1" applyProtection="1">
      <alignment horizontal="center" vertical="center" wrapText="1"/>
      <protection locked="0"/>
    </xf>
    <xf numFmtId="0" fontId="72" fillId="0" borderId="37" xfId="0" applyFont="1" applyBorder="1" applyAlignment="1" applyProtection="1">
      <alignment horizontal="center" vertical="center" wrapText="1"/>
      <protection locked="0"/>
    </xf>
    <xf numFmtId="0" fontId="72" fillId="6" borderId="36" xfId="0" applyFont="1" applyFill="1" applyBorder="1" applyAlignment="1" applyProtection="1">
      <alignment horizontal="center" vertical="center" wrapText="1"/>
      <protection hidden="1"/>
    </xf>
    <xf numFmtId="0" fontId="72" fillId="6" borderId="13" xfId="0" applyFont="1" applyFill="1" applyBorder="1" applyAlignment="1" applyProtection="1">
      <alignment horizontal="center" vertical="center" wrapText="1"/>
      <protection hidden="1"/>
    </xf>
    <xf numFmtId="0" fontId="77" fillId="0" borderId="34" xfId="0" applyFont="1" applyBorder="1" applyAlignment="1" applyProtection="1">
      <alignment horizontal="center" vertical="center"/>
      <protection locked="0"/>
    </xf>
    <xf numFmtId="0" fontId="76" fillId="0" borderId="36" xfId="0" applyFont="1" applyBorder="1" applyAlignment="1" applyProtection="1">
      <alignment horizontal="center" vertical="center" wrapText="1"/>
      <protection locked="0"/>
    </xf>
    <xf numFmtId="0" fontId="72" fillId="0" borderId="36" xfId="0" applyFont="1" applyBorder="1" applyAlignment="1" applyProtection="1">
      <alignment horizontal="justify" vertical="center" wrapText="1"/>
      <protection locked="0"/>
    </xf>
    <xf numFmtId="0" fontId="20" fillId="34" borderId="36" xfId="0" applyFont="1" applyFill="1" applyBorder="1" applyAlignment="1" applyProtection="1">
      <alignment horizontal="justify" vertical="top" wrapText="1"/>
      <protection locked="0"/>
    </xf>
    <xf numFmtId="0" fontId="21" fillId="34" borderId="36" xfId="0" applyFont="1" applyFill="1" applyBorder="1" applyAlignment="1" applyProtection="1">
      <alignment horizontal="justify" vertical="top"/>
      <protection locked="0"/>
    </xf>
    <xf numFmtId="0" fontId="76" fillId="0" borderId="35" xfId="0" applyFont="1" applyBorder="1" applyAlignment="1" applyProtection="1">
      <alignment horizontal="center" vertical="center" wrapText="1"/>
      <protection locked="0"/>
    </xf>
    <xf numFmtId="0" fontId="76" fillId="0" borderId="34" xfId="0" applyFont="1" applyBorder="1" applyAlignment="1" applyProtection="1">
      <alignment horizontal="center" vertical="center" wrapText="1"/>
      <protection locked="0"/>
    </xf>
    <xf numFmtId="14" fontId="76" fillId="0" borderId="36" xfId="0" applyNumberFormat="1" applyFont="1" applyBorder="1" applyAlignment="1" applyProtection="1">
      <alignment horizontal="center" vertical="center" wrapText="1"/>
      <protection locked="0"/>
    </xf>
    <xf numFmtId="14" fontId="21" fillId="0" borderId="36" xfId="0" applyNumberFormat="1" applyFont="1" applyBorder="1" applyAlignment="1" applyProtection="1">
      <alignment horizontal="center" vertical="center" wrapText="1"/>
      <protection locked="0"/>
    </xf>
    <xf numFmtId="0" fontId="77" fillId="0" borderId="25" xfId="0" applyFont="1" applyBorder="1" applyAlignment="1" applyProtection="1">
      <alignment horizontal="center" vertical="center"/>
      <protection locked="0"/>
    </xf>
    <xf numFmtId="0" fontId="76" fillId="0" borderId="13" xfId="0" applyFont="1" applyBorder="1" applyAlignment="1" applyProtection="1">
      <alignment horizontal="center" vertical="center" wrapText="1"/>
      <protection locked="0"/>
    </xf>
    <xf numFmtId="0" fontId="72" fillId="0" borderId="13" xfId="0" applyFont="1" applyBorder="1" applyAlignment="1" applyProtection="1">
      <alignment horizontal="justify" vertical="center" wrapText="1"/>
      <protection locked="0"/>
    </xf>
    <xf numFmtId="0" fontId="20" fillId="34" borderId="13" xfId="0" applyFont="1" applyFill="1" applyBorder="1" applyAlignment="1" applyProtection="1">
      <alignment horizontal="justify" vertical="top" wrapText="1"/>
      <protection locked="0"/>
    </xf>
    <xf numFmtId="0" fontId="21" fillId="34" borderId="13" xfId="0" applyFont="1" applyFill="1" applyBorder="1" applyAlignment="1" applyProtection="1">
      <alignment horizontal="justify" vertical="top"/>
      <protection locked="0"/>
    </xf>
    <xf numFmtId="0" fontId="76" fillId="0" borderId="22" xfId="0" applyFont="1" applyBorder="1" applyAlignment="1" applyProtection="1">
      <alignment horizontal="center" vertical="center" wrapText="1"/>
      <protection locked="0"/>
    </xf>
    <xf numFmtId="0" fontId="76" fillId="0" borderId="25" xfId="0" applyFont="1" applyBorder="1" applyAlignment="1" applyProtection="1">
      <alignment horizontal="left" vertical="center" wrapText="1"/>
      <protection locked="0"/>
    </xf>
    <xf numFmtId="14" fontId="76" fillId="0" borderId="13" xfId="0" applyNumberFormat="1" applyFont="1" applyBorder="1" applyAlignment="1" applyProtection="1">
      <alignment horizontal="center" vertical="center" wrapText="1"/>
      <protection locked="0"/>
    </xf>
    <xf numFmtId="14" fontId="21" fillId="0" borderId="13" xfId="0" applyNumberFormat="1" applyFont="1" applyBorder="1" applyAlignment="1" applyProtection="1">
      <alignment horizontal="center" vertical="center" wrapText="1"/>
      <protection locked="0"/>
    </xf>
    <xf numFmtId="0" fontId="76" fillId="0" borderId="29" xfId="0" applyFont="1" applyBorder="1" applyAlignment="1" applyProtection="1">
      <alignment horizontal="center" vertical="center" wrapText="1"/>
      <protection locked="0"/>
    </xf>
    <xf numFmtId="0" fontId="72" fillId="0" borderId="29" xfId="0" applyFont="1" applyBorder="1" applyAlignment="1" applyProtection="1">
      <alignment horizontal="justify" vertical="center" wrapText="1"/>
      <protection locked="0"/>
    </xf>
    <xf numFmtId="0" fontId="20" fillId="34" borderId="29" xfId="0" applyFont="1" applyFill="1" applyBorder="1" applyAlignment="1" applyProtection="1">
      <alignment horizontal="justify" vertical="top" wrapText="1"/>
      <protection locked="0"/>
    </xf>
    <xf numFmtId="0" fontId="21" fillId="34" borderId="29" xfId="0" applyFont="1" applyFill="1" applyBorder="1" applyAlignment="1" applyProtection="1">
      <alignment horizontal="justify" vertical="top"/>
      <protection locked="0"/>
    </xf>
    <xf numFmtId="0" fontId="76" fillId="0" borderId="37" xfId="0" applyFont="1" applyBorder="1" applyAlignment="1" applyProtection="1">
      <alignment horizontal="left" vertical="top" wrapText="1"/>
      <protection locked="0"/>
    </xf>
    <xf numFmtId="14" fontId="76" fillId="0" borderId="29" xfId="0" applyNumberFormat="1" applyFont="1" applyBorder="1" applyAlignment="1" applyProtection="1">
      <alignment horizontal="center" vertical="center" wrapText="1"/>
      <protection locked="0"/>
    </xf>
    <xf numFmtId="14" fontId="21" fillId="0" borderId="29" xfId="0" applyNumberFormat="1" applyFont="1" applyBorder="1" applyAlignment="1" applyProtection="1">
      <alignment horizontal="center" vertical="center" wrapText="1"/>
      <protection locked="0"/>
    </xf>
    <xf numFmtId="0" fontId="72" fillId="34" borderId="36" xfId="0" applyFont="1" applyFill="1" applyBorder="1" applyAlignment="1" applyProtection="1">
      <alignment horizontal="justify" vertical="center" wrapText="1"/>
      <protection locked="0"/>
    </xf>
    <xf numFmtId="0" fontId="76" fillId="0" borderId="36" xfId="0" applyFont="1" applyBorder="1" applyAlignment="1" applyProtection="1">
      <alignment horizontal="justify" vertical="center"/>
      <protection locked="0"/>
    </xf>
    <xf numFmtId="0" fontId="72" fillId="34" borderId="34" xfId="0" applyFont="1" applyFill="1" applyBorder="1" applyAlignment="1" applyProtection="1">
      <alignment horizontal="center" vertical="center" wrapText="1"/>
      <protection locked="0"/>
    </xf>
    <xf numFmtId="14" fontId="72" fillId="34" borderId="36" xfId="0" applyNumberFormat="1" applyFont="1" applyFill="1" applyBorder="1" applyAlignment="1" applyProtection="1">
      <alignment horizontal="center" vertical="center" wrapText="1"/>
      <protection locked="0"/>
    </xf>
    <xf numFmtId="0" fontId="72" fillId="34" borderId="36" xfId="0" applyFont="1" applyFill="1" applyBorder="1" applyAlignment="1" applyProtection="1">
      <alignment horizontal="center" vertical="center" wrapText="1"/>
      <protection locked="0"/>
    </xf>
    <xf numFmtId="0" fontId="76" fillId="0" borderId="13" xfId="0" applyFont="1" applyBorder="1" applyAlignment="1" applyProtection="1">
      <alignment horizontal="justify" vertical="center"/>
      <protection locked="0"/>
    </xf>
    <xf numFmtId="0" fontId="72" fillId="34" borderId="25" xfId="0" applyFont="1" applyFill="1" applyBorder="1" applyAlignment="1" applyProtection="1">
      <alignment horizontal="center" vertical="center" wrapText="1"/>
      <protection locked="0"/>
    </xf>
    <xf numFmtId="14" fontId="72" fillId="34" borderId="13" xfId="0" applyNumberFormat="1" applyFont="1" applyFill="1" applyBorder="1" applyAlignment="1" applyProtection="1">
      <alignment horizontal="center" vertical="center" wrapText="1"/>
      <protection locked="0"/>
    </xf>
    <xf numFmtId="0" fontId="72" fillId="34" borderId="13" xfId="0" applyFont="1" applyFill="1" applyBorder="1" applyAlignment="1" applyProtection="1">
      <alignment horizontal="center" vertical="center" wrapText="1"/>
      <protection locked="0"/>
    </xf>
    <xf numFmtId="0" fontId="72" fillId="34" borderId="37" xfId="0" applyFont="1" applyFill="1" applyBorder="1" applyAlignment="1" applyProtection="1">
      <alignment horizontal="center" vertical="center" wrapText="1"/>
      <protection locked="0"/>
    </xf>
    <xf numFmtId="14" fontId="72" fillId="34" borderId="29" xfId="0" applyNumberFormat="1" applyFont="1" applyFill="1" applyBorder="1" applyAlignment="1" applyProtection="1">
      <alignment horizontal="center" vertical="center" wrapText="1"/>
      <protection locked="0"/>
    </xf>
    <xf numFmtId="0" fontId="72" fillId="34" borderId="29" xfId="0" applyFont="1" applyFill="1" applyBorder="1" applyAlignment="1" applyProtection="1">
      <alignment horizontal="center" vertical="center" wrapText="1"/>
      <protection locked="0"/>
    </xf>
    <xf numFmtId="0" fontId="72" fillId="4" borderId="36" xfId="0" applyFont="1" applyFill="1" applyBorder="1" applyAlignment="1" applyProtection="1">
      <alignment horizontal="center" vertical="center" wrapText="1"/>
      <protection locked="0"/>
    </xf>
    <xf numFmtId="0" fontId="72" fillId="34" borderId="35" xfId="0" applyFont="1" applyFill="1" applyBorder="1" applyAlignment="1" applyProtection="1">
      <alignment horizontal="center" vertical="center"/>
      <protection locked="0"/>
    </xf>
    <xf numFmtId="0" fontId="72" fillId="34" borderId="13" xfId="0" applyFont="1" applyFill="1" applyBorder="1" applyAlignment="1" applyProtection="1">
      <alignment horizontal="justify" vertical="center" wrapText="1"/>
      <protection locked="0"/>
    </xf>
    <xf numFmtId="0" fontId="72" fillId="34" borderId="22" xfId="0" applyFont="1" applyFill="1" applyBorder="1" applyAlignment="1" applyProtection="1">
      <alignment horizontal="center" vertical="center"/>
      <protection locked="0"/>
    </xf>
    <xf numFmtId="0" fontId="72" fillId="0" borderId="40" xfId="0" applyFont="1" applyBorder="1" applyAlignment="1" applyProtection="1">
      <alignment horizontal="center" vertical="center" wrapText="1"/>
      <protection locked="0"/>
    </xf>
    <xf numFmtId="0" fontId="72" fillId="0" borderId="41" xfId="0" applyFont="1" applyBorder="1" applyAlignment="1" applyProtection="1">
      <alignment horizontal="center" vertical="center" wrapText="1"/>
      <protection locked="0"/>
    </xf>
    <xf numFmtId="0" fontId="72" fillId="0" borderId="42" xfId="0" applyFont="1" applyBorder="1" applyAlignment="1" applyProtection="1">
      <alignment horizontal="center" vertical="center" wrapText="1"/>
      <protection locked="0"/>
    </xf>
    <xf numFmtId="0" fontId="72" fillId="0" borderId="43" xfId="0" applyFont="1" applyBorder="1" applyAlignment="1" applyProtection="1">
      <alignment horizontal="center" vertical="center" wrapText="1"/>
      <protection locked="0"/>
    </xf>
    <xf numFmtId="0" fontId="72" fillId="0" borderId="36" xfId="0" applyFont="1" applyBorder="1" applyAlignment="1" applyProtection="1">
      <alignment horizontal="justify" vertical="top"/>
      <protection locked="0"/>
    </xf>
    <xf numFmtId="0" fontId="72" fillId="0" borderId="44" xfId="0" applyFont="1" applyBorder="1" applyAlignment="1" applyProtection="1">
      <alignment horizontal="center" vertical="center" wrapText="1"/>
      <protection locked="0"/>
    </xf>
    <xf numFmtId="0" fontId="72" fillId="6" borderId="34" xfId="0" applyFont="1" applyFill="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locked="0"/>
    </xf>
    <xf numFmtId="0" fontId="72" fillId="0" borderId="45"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72" fillId="0" borderId="46" xfId="0" applyFont="1" applyBorder="1" applyAlignment="1" applyProtection="1">
      <alignment horizontal="center" vertical="center" wrapText="1"/>
      <protection locked="0"/>
    </xf>
    <xf numFmtId="0" fontId="72" fillId="0" borderId="36" xfId="0" applyFont="1" applyBorder="1" applyAlignment="1" applyProtection="1">
      <alignment horizontal="left" vertical="top" wrapText="1"/>
      <protection locked="0"/>
    </xf>
    <xf numFmtId="0" fontId="72" fillId="0" borderId="36" xfId="0" applyFont="1" applyBorder="1" applyAlignment="1" applyProtection="1">
      <alignment horizontal="left" vertical="center" wrapText="1"/>
      <protection locked="0"/>
    </xf>
    <xf numFmtId="0" fontId="72" fillId="0" borderId="13" xfId="0" applyFont="1" applyBorder="1" applyAlignment="1" applyProtection="1">
      <alignment horizontal="justify" vertical="top"/>
      <protection locked="0"/>
    </xf>
    <xf numFmtId="0" fontId="72" fillId="0" borderId="13" xfId="0" applyFont="1" applyBorder="1" applyAlignment="1" applyProtection="1">
      <alignment horizontal="left" vertical="center" wrapText="1"/>
      <protection locked="0"/>
    </xf>
    <xf numFmtId="0" fontId="24" fillId="0" borderId="37" xfId="0" applyFont="1" applyBorder="1" applyAlignment="1" applyProtection="1">
      <alignment horizontal="center" vertical="center"/>
      <protection locked="0"/>
    </xf>
    <xf numFmtId="0" fontId="20" fillId="0" borderId="36" xfId="0" applyFont="1" applyBorder="1" applyAlignment="1" applyProtection="1">
      <alignment horizontal="center" vertical="center" wrapText="1"/>
      <protection locked="0"/>
    </xf>
    <xf numFmtId="0" fontId="20" fillId="0" borderId="13"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justify" vertical="center" wrapText="1"/>
      <protection locked="0"/>
    </xf>
    <xf numFmtId="0" fontId="20" fillId="0" borderId="36" xfId="0" applyFont="1" applyBorder="1" applyAlignment="1" applyProtection="1">
      <alignment horizontal="justify" vertical="center" wrapText="1"/>
      <protection locked="0"/>
    </xf>
    <xf numFmtId="0" fontId="20" fillId="0" borderId="29" xfId="0" applyFont="1" applyBorder="1" applyAlignment="1" applyProtection="1">
      <alignment horizontal="justify" vertical="center"/>
      <protection locked="0"/>
    </xf>
    <xf numFmtId="0" fontId="20" fillId="0" borderId="35" xfId="0" applyFont="1" applyBorder="1" applyAlignment="1" applyProtection="1">
      <alignment horizontal="center" vertical="center"/>
      <protection locked="0"/>
    </xf>
    <xf numFmtId="0" fontId="20" fillId="0" borderId="34" xfId="0" applyFont="1" applyBorder="1" applyAlignment="1" applyProtection="1">
      <alignment horizontal="center" vertical="center" wrapText="1"/>
      <protection locked="0"/>
    </xf>
    <xf numFmtId="14" fontId="20" fillId="0" borderId="36" xfId="0" applyNumberFormat="1" applyFont="1" applyBorder="1" applyAlignment="1" applyProtection="1">
      <alignment horizontal="center" vertical="center" wrapText="1"/>
      <protection locked="0"/>
    </xf>
    <xf numFmtId="0" fontId="24" fillId="0" borderId="25" xfId="0" applyFont="1" applyBorder="1" applyAlignment="1" applyProtection="1">
      <alignment horizontal="center" vertical="center"/>
      <protection locked="0"/>
    </xf>
    <xf numFmtId="0" fontId="20" fillId="0" borderId="13" xfId="0" applyFont="1" applyBorder="1" applyAlignment="1" applyProtection="1">
      <alignment horizontal="justify" vertical="center"/>
      <protection locked="0"/>
    </xf>
    <xf numFmtId="14" fontId="20" fillId="0" borderId="13" xfId="0" applyNumberFormat="1" applyFont="1" applyBorder="1" applyAlignment="1" applyProtection="1">
      <alignment horizontal="center" vertical="center" wrapText="1"/>
      <protection locked="0"/>
    </xf>
    <xf numFmtId="0" fontId="24" fillId="0" borderId="34" xfId="0" applyFont="1" applyBorder="1" applyAlignment="1" applyProtection="1">
      <alignment horizontal="center" vertical="center"/>
      <protection locked="0"/>
    </xf>
    <xf numFmtId="0" fontId="20" fillId="0" borderId="36" xfId="0" applyFont="1" applyFill="1" applyBorder="1" applyAlignment="1" applyProtection="1">
      <alignment horizontal="left" vertical="center" wrapText="1"/>
      <protection locked="0"/>
    </xf>
    <xf numFmtId="0" fontId="20" fillId="0" borderId="36" xfId="0" applyFont="1" applyFill="1" applyBorder="1" applyAlignment="1" applyProtection="1">
      <alignment horizontal="justify" vertical="center" wrapText="1"/>
      <protection locked="0"/>
    </xf>
    <xf numFmtId="0" fontId="20" fillId="0" borderId="36" xfId="0" applyFont="1" applyBorder="1" applyAlignment="1" applyProtection="1">
      <alignment horizontal="justify" vertical="center"/>
      <protection locked="0"/>
    </xf>
    <xf numFmtId="0" fontId="20" fillId="0" borderId="41" xfId="0" applyFont="1" applyBorder="1" applyAlignment="1" applyProtection="1">
      <alignment horizontal="center" vertical="center" wrapText="1"/>
      <protection locked="0"/>
    </xf>
    <xf numFmtId="0" fontId="72" fillId="0" borderId="29" xfId="0" applyFont="1" applyFill="1" applyBorder="1" applyAlignment="1" applyProtection="1">
      <alignment horizontal="center" vertical="center" wrapText="1"/>
      <protection locked="0"/>
    </xf>
    <xf numFmtId="0" fontId="72" fillId="0" borderId="30" xfId="0" applyFont="1" applyFill="1" applyBorder="1" applyAlignment="1" applyProtection="1">
      <alignment horizontal="center" vertical="center" wrapText="1"/>
      <protection locked="0"/>
    </xf>
    <xf numFmtId="0" fontId="72" fillId="0" borderId="37"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justify" vertical="center" wrapText="1"/>
      <protection locked="0"/>
    </xf>
    <xf numFmtId="0" fontId="20" fillId="0" borderId="29" xfId="0" applyFont="1" applyFill="1" applyBorder="1" applyAlignment="1" applyProtection="1">
      <alignment horizontal="justify" vertical="center"/>
      <protection locked="0"/>
    </xf>
    <xf numFmtId="0" fontId="20" fillId="0" borderId="30"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wrapText="1"/>
      <protection locked="0"/>
    </xf>
    <xf numFmtId="14" fontId="20" fillId="0" borderId="36" xfId="0" applyNumberFormat="1" applyFont="1" applyFill="1" applyBorder="1" applyAlignment="1" applyProtection="1">
      <alignment horizontal="center" vertical="center" wrapText="1"/>
      <protection locked="0"/>
    </xf>
    <xf numFmtId="14" fontId="20" fillId="0" borderId="29" xfId="0" applyNumberFormat="1"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72" fillId="0" borderId="36" xfId="0" applyFont="1" applyFill="1" applyBorder="1" applyAlignment="1" applyProtection="1">
      <alignment horizontal="center" vertical="center" wrapText="1"/>
      <protection locked="0"/>
    </xf>
    <xf numFmtId="0" fontId="72" fillId="0" borderId="35" xfId="0" applyFont="1" applyFill="1" applyBorder="1" applyAlignment="1" applyProtection="1">
      <alignment horizontal="center" vertical="center" wrapText="1"/>
      <protection locked="0"/>
    </xf>
    <xf numFmtId="0" fontId="20" fillId="0" borderId="36" xfId="0" applyFont="1" applyFill="1" applyBorder="1" applyAlignment="1" applyProtection="1">
      <alignment horizontal="center" vertical="center" wrapText="1"/>
      <protection locked="0"/>
    </xf>
    <xf numFmtId="0" fontId="20" fillId="0" borderId="35"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wrapText="1"/>
      <protection locked="0"/>
    </xf>
    <xf numFmtId="0" fontId="72" fillId="0" borderId="13" xfId="0" applyFont="1" applyFill="1" applyBorder="1" applyAlignment="1" applyProtection="1">
      <alignment horizontal="justify" vertical="center" wrapText="1"/>
      <protection locked="0"/>
    </xf>
    <xf numFmtId="0" fontId="72" fillId="0" borderId="34" xfId="0" applyFont="1" applyFill="1" applyBorder="1" applyAlignment="1" applyProtection="1">
      <alignment horizontal="center" vertical="center" wrapText="1"/>
      <protection locked="0"/>
    </xf>
    <xf numFmtId="0" fontId="75" fillId="0" borderId="34" xfId="0" applyFont="1" applyFill="1" applyBorder="1" applyAlignment="1" applyProtection="1">
      <alignment horizontal="center" vertical="center"/>
      <protection locked="0"/>
    </xf>
    <xf numFmtId="0" fontId="72" fillId="0" borderId="36" xfId="0" applyFont="1" applyFill="1" applyBorder="1" applyAlignment="1" applyProtection="1">
      <alignment horizontal="justify" vertical="center" wrapText="1"/>
      <protection locked="0"/>
    </xf>
    <xf numFmtId="0" fontId="72" fillId="0" borderId="36" xfId="0" applyFont="1" applyFill="1" applyBorder="1" applyAlignment="1" applyProtection="1">
      <alignment horizontal="justify" vertical="center"/>
      <protection locked="0"/>
    </xf>
    <xf numFmtId="0" fontId="72" fillId="0" borderId="35" xfId="0" applyFont="1" applyFill="1" applyBorder="1" applyAlignment="1" applyProtection="1">
      <alignment horizontal="center" vertical="center"/>
      <protection locked="0"/>
    </xf>
    <xf numFmtId="14" fontId="72" fillId="0" borderId="36" xfId="0" applyNumberFormat="1" applyFont="1" applyFill="1" applyBorder="1" applyAlignment="1" applyProtection="1">
      <alignment horizontal="center" vertical="center" wrapText="1"/>
      <protection locked="0"/>
    </xf>
    <xf numFmtId="0" fontId="72" fillId="0" borderId="36" xfId="0" applyFont="1" applyFill="1" applyBorder="1" applyAlignment="1" applyProtection="1">
      <alignment horizontal="left" vertical="center" wrapText="1"/>
      <protection locked="0"/>
    </xf>
    <xf numFmtId="0" fontId="72" fillId="0" borderId="13" xfId="0" applyFont="1" applyBorder="1" applyAlignment="1" applyProtection="1">
      <alignment vertical="center" wrapText="1"/>
      <protection locked="0"/>
    </xf>
    <xf numFmtId="0" fontId="72" fillId="34" borderId="13" xfId="0" applyFont="1" applyFill="1" applyBorder="1" applyAlignment="1" applyProtection="1">
      <alignment vertical="center" wrapText="1"/>
      <protection locked="0"/>
    </xf>
    <xf numFmtId="0" fontId="72" fillId="0" borderId="43" xfId="0" applyFont="1" applyBorder="1" applyAlignment="1" applyProtection="1">
      <alignment vertical="center" wrapText="1"/>
      <protection locked="0"/>
    </xf>
    <xf numFmtId="0" fontId="72" fillId="34" borderId="29" xfId="0" applyFont="1" applyFill="1" applyBorder="1" applyAlignment="1" applyProtection="1">
      <alignment vertical="center" wrapText="1"/>
      <protection locked="0"/>
    </xf>
    <xf numFmtId="0" fontId="72" fillId="0" borderId="29" xfId="0" applyFont="1" applyBorder="1" applyAlignment="1" applyProtection="1">
      <alignment vertical="center" wrapText="1"/>
      <protection locked="0"/>
    </xf>
    <xf numFmtId="0" fontId="72" fillId="0" borderId="38" xfId="0" applyFont="1" applyBorder="1" applyAlignment="1" applyProtection="1">
      <alignment horizontal="justify" vertical="center" wrapText="1"/>
      <protection locked="0"/>
    </xf>
    <xf numFmtId="0" fontId="72" fillId="0" borderId="36" xfId="0" applyFont="1" applyBorder="1" applyAlignment="1" applyProtection="1">
      <alignment vertical="center" wrapText="1"/>
      <protection locked="0"/>
    </xf>
    <xf numFmtId="0" fontId="72" fillId="0" borderId="36" xfId="0" applyFont="1" applyFill="1" applyBorder="1" applyAlignment="1" applyProtection="1">
      <alignment vertical="center" wrapText="1"/>
      <protection locked="0"/>
    </xf>
    <xf numFmtId="0" fontId="0" fillId="0" borderId="0" xfId="0" applyAlignment="1" applyProtection="1">
      <alignment horizontal="center" vertical="center" wrapText="1"/>
      <protection locked="0"/>
    </xf>
    <xf numFmtId="0" fontId="72" fillId="0" borderId="40"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72" fillId="34" borderId="36" xfId="0" applyFont="1" applyFill="1" applyBorder="1" applyAlignment="1" applyProtection="1">
      <alignment vertical="center" wrapText="1"/>
      <protection locked="0"/>
    </xf>
    <xf numFmtId="0" fontId="72" fillId="0" borderId="22" xfId="0" applyFont="1" applyFill="1" applyBorder="1" applyAlignment="1" applyProtection="1">
      <alignment horizontal="center" vertical="center"/>
      <protection locked="0"/>
    </xf>
    <xf numFmtId="14" fontId="72" fillId="0" borderId="13" xfId="0" applyNumberFormat="1" applyFont="1" applyFill="1" applyBorder="1" applyAlignment="1" applyProtection="1">
      <alignment horizontal="center" vertical="center" wrapText="1"/>
      <protection locked="0"/>
    </xf>
    <xf numFmtId="0" fontId="72" fillId="0" borderId="13"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protection locked="0"/>
    </xf>
    <xf numFmtId="0" fontId="72" fillId="0" borderId="30" xfId="0" applyFont="1" applyFill="1" applyBorder="1" applyAlignment="1" applyProtection="1">
      <alignment horizontal="center" vertical="center"/>
      <protection locked="0"/>
    </xf>
    <xf numFmtId="14" fontId="72" fillId="0" borderId="29" xfId="0" applyNumberFormat="1" applyFont="1" applyFill="1" applyBorder="1" applyAlignment="1" applyProtection="1">
      <alignment horizontal="center" vertical="center" wrapText="1"/>
      <protection locked="0"/>
    </xf>
    <xf numFmtId="0" fontId="20" fillId="0" borderId="36" xfId="0" applyFont="1" applyFill="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20" fillId="0" borderId="47" xfId="0" applyFont="1" applyFill="1" applyBorder="1" applyAlignment="1" applyProtection="1">
      <alignment horizontal="center" vertical="center" wrapText="1"/>
      <protection locked="0"/>
    </xf>
    <xf numFmtId="14" fontId="72" fillId="0" borderId="40" xfId="0" applyNumberFormat="1" applyFont="1" applyFill="1" applyBorder="1" applyAlignment="1" applyProtection="1">
      <alignment horizontal="center" vertical="center" wrapText="1"/>
      <protection locked="0"/>
    </xf>
    <xf numFmtId="0" fontId="20" fillId="0" borderId="48" xfId="0" applyFont="1" applyFill="1" applyBorder="1" applyAlignment="1" applyProtection="1">
      <alignment horizontal="left" vertical="center" wrapText="1"/>
      <protection locked="0"/>
    </xf>
    <xf numFmtId="0" fontId="75" fillId="0" borderId="25"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wrapText="1"/>
      <protection locked="0"/>
    </xf>
    <xf numFmtId="0" fontId="75" fillId="0" borderId="37" xfId="0" applyFont="1" applyFill="1" applyBorder="1" applyAlignment="1" applyProtection="1">
      <alignment horizontal="center" vertical="center"/>
      <protection locked="0"/>
    </xf>
    <xf numFmtId="0" fontId="72" fillId="0" borderId="29"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72" fillId="0" borderId="29" xfId="0" applyFont="1" applyFill="1" applyBorder="1" applyAlignment="1" applyProtection="1">
      <alignment horizontal="justify" vertical="center" wrapText="1"/>
      <protection locked="0"/>
    </xf>
    <xf numFmtId="0" fontId="75" fillId="0" borderId="46" xfId="0" applyFont="1" applyBorder="1" applyAlignment="1" applyProtection="1">
      <alignment horizontal="center" vertical="center"/>
      <protection locked="0"/>
    </xf>
    <xf numFmtId="0" fontId="0" fillId="0" borderId="13" xfId="0" applyFill="1" applyBorder="1" applyAlignment="1" applyProtection="1">
      <alignment/>
      <protection locked="0"/>
    </xf>
    <xf numFmtId="0" fontId="75" fillId="0" borderId="34" xfId="0" applyFont="1" applyBorder="1" applyAlignment="1" applyProtection="1">
      <alignment horizontal="center" vertical="top"/>
      <protection locked="0"/>
    </xf>
    <xf numFmtId="0" fontId="72" fillId="0" borderId="0" xfId="0" applyFont="1" applyAlignment="1" applyProtection="1">
      <alignment vertical="top" wrapText="1"/>
      <protection locked="0"/>
    </xf>
    <xf numFmtId="0" fontId="72" fillId="0" borderId="13" xfId="0" applyFont="1" applyBorder="1" applyAlignment="1" applyProtection="1">
      <alignment horizontal="justify" vertical="top" wrapText="1"/>
      <protection locked="0"/>
    </xf>
    <xf numFmtId="0" fontId="20" fillId="0" borderId="13" xfId="0" applyFont="1" applyBorder="1" applyAlignment="1" applyProtection="1">
      <alignment horizontal="justify" vertical="top" wrapText="1"/>
      <protection locked="0"/>
    </xf>
    <xf numFmtId="0" fontId="20" fillId="0" borderId="13" xfId="0" applyFont="1" applyFill="1" applyBorder="1" applyAlignment="1" applyProtection="1">
      <alignment horizontal="justify" vertical="top" wrapText="1"/>
      <protection locked="0"/>
    </xf>
    <xf numFmtId="0" fontId="72" fillId="0" borderId="36" xfId="0" applyFont="1" applyBorder="1" applyAlignment="1" applyProtection="1">
      <alignment horizontal="justify" vertical="top" wrapText="1"/>
      <protection locked="0"/>
    </xf>
    <xf numFmtId="0" fontId="72" fillId="0" borderId="36" xfId="0" applyFont="1" applyBorder="1" applyAlignment="1" applyProtection="1">
      <alignment horizontal="center" vertical="top" wrapText="1"/>
      <protection locked="0"/>
    </xf>
    <xf numFmtId="0" fontId="72" fillId="0" borderId="35" xfId="0" applyFont="1" applyBorder="1" applyAlignment="1" applyProtection="1">
      <alignment horizontal="center" vertical="top"/>
      <protection locked="0"/>
    </xf>
    <xf numFmtId="0" fontId="72" fillId="0" borderId="34" xfId="0" applyFont="1" applyBorder="1" applyAlignment="1" applyProtection="1">
      <alignment horizontal="center" vertical="top" wrapText="1"/>
      <protection locked="0"/>
    </xf>
    <xf numFmtId="14" fontId="72" fillId="0" borderId="36" xfId="0" applyNumberFormat="1" applyFont="1" applyBorder="1" applyAlignment="1" applyProtection="1">
      <alignment horizontal="center" vertical="top" wrapText="1"/>
      <protection locked="0"/>
    </xf>
    <xf numFmtId="14" fontId="20" fillId="0" borderId="36" xfId="0" applyNumberFormat="1" applyFont="1" applyBorder="1" applyAlignment="1" applyProtection="1">
      <alignment horizontal="center" vertical="top" wrapText="1"/>
      <protection locked="0"/>
    </xf>
    <xf numFmtId="0" fontId="75" fillId="0" borderId="25" xfId="0" applyFont="1" applyBorder="1" applyAlignment="1" applyProtection="1">
      <alignment horizontal="center" vertical="top"/>
      <protection locked="0"/>
    </xf>
    <xf numFmtId="0" fontId="72" fillId="0" borderId="13" xfId="0" applyFont="1" applyBorder="1" applyAlignment="1" applyProtection="1">
      <alignment horizontal="center" vertical="top" wrapText="1"/>
      <protection locked="0"/>
    </xf>
    <xf numFmtId="0" fontId="72" fillId="0" borderId="22" xfId="0" applyFont="1" applyBorder="1" applyAlignment="1" applyProtection="1">
      <alignment horizontal="center" vertical="top"/>
      <protection locked="0"/>
    </xf>
    <xf numFmtId="0" fontId="72" fillId="0" borderId="25" xfId="0" applyFont="1" applyBorder="1" applyAlignment="1" applyProtection="1">
      <alignment horizontal="center" vertical="top" wrapText="1"/>
      <protection locked="0"/>
    </xf>
    <xf numFmtId="14" fontId="72" fillId="0" borderId="13" xfId="0" applyNumberFormat="1" applyFont="1" applyBorder="1" applyAlignment="1" applyProtection="1">
      <alignment horizontal="center" vertical="top" wrapText="1"/>
      <protection locked="0"/>
    </xf>
    <xf numFmtId="0" fontId="20" fillId="0" borderId="13" xfId="0" applyFont="1" applyBorder="1" applyAlignment="1" applyProtection="1">
      <alignment horizontal="center" vertical="top" wrapText="1"/>
      <protection locked="0"/>
    </xf>
    <xf numFmtId="0" fontId="72" fillId="34" borderId="13" xfId="0" applyFont="1" applyFill="1" applyBorder="1" applyAlignment="1" applyProtection="1">
      <alignment horizontal="justify" vertical="top" wrapText="1"/>
      <protection locked="0"/>
    </xf>
    <xf numFmtId="0" fontId="75" fillId="0" borderId="26" xfId="0" applyFont="1" applyBorder="1" applyAlignment="1" applyProtection="1">
      <alignment horizontal="center" vertical="top"/>
      <protection locked="0"/>
    </xf>
    <xf numFmtId="0" fontId="20" fillId="0" borderId="13" xfId="0" applyFont="1" applyBorder="1" applyAlignment="1" applyProtection="1">
      <alignment horizontal="justify" vertical="top"/>
      <protection locked="0"/>
    </xf>
    <xf numFmtId="0" fontId="72" fillId="0" borderId="35" xfId="0" applyFont="1" applyBorder="1" applyAlignment="1" applyProtection="1">
      <alignment horizontal="center" vertical="center" wrapText="1"/>
      <protection locked="0"/>
    </xf>
    <xf numFmtId="0" fontId="72" fillId="0" borderId="36"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72" fillId="6" borderId="13" xfId="0" applyFont="1" applyFill="1" applyBorder="1" applyAlignment="1" applyProtection="1">
      <alignment horizontal="center" vertical="center" wrapText="1"/>
      <protection hidden="1"/>
    </xf>
    <xf numFmtId="0" fontId="72" fillId="0" borderId="36" xfId="0" applyFont="1" applyFill="1" applyBorder="1" applyAlignment="1" applyProtection="1">
      <alignment horizontal="center" vertical="center" wrapText="1"/>
      <protection locked="0"/>
    </xf>
    <xf numFmtId="0" fontId="72" fillId="34" borderId="36" xfId="0" applyFont="1" applyFill="1" applyBorder="1" applyAlignment="1" applyProtection="1">
      <alignment horizontal="center" vertical="center" wrapText="1"/>
      <protection locked="0"/>
    </xf>
    <xf numFmtId="0" fontId="72" fillId="34" borderId="13" xfId="0" applyFont="1" applyFill="1" applyBorder="1" applyAlignment="1" applyProtection="1">
      <alignment horizontal="center" vertical="center" wrapText="1"/>
      <protection locked="0"/>
    </xf>
    <xf numFmtId="0" fontId="72" fillId="0" borderId="34" xfId="0" applyFont="1" applyBorder="1" applyAlignment="1" applyProtection="1">
      <alignment horizontal="center" vertical="center" wrapText="1"/>
      <protection locked="0"/>
    </xf>
    <xf numFmtId="0" fontId="72" fillId="0" borderId="25" xfId="0" applyFont="1" applyBorder="1" applyAlignment="1" applyProtection="1">
      <alignment horizontal="center" vertical="center" wrapText="1"/>
      <protection locked="0"/>
    </xf>
    <xf numFmtId="0" fontId="72" fillId="6" borderId="36" xfId="0" applyFont="1" applyFill="1" applyBorder="1" applyAlignment="1" applyProtection="1">
      <alignment horizontal="center" vertical="center" textRotation="90"/>
      <protection hidden="1"/>
    </xf>
    <xf numFmtId="9" fontId="72" fillId="6" borderId="29" xfId="0" applyNumberFormat="1" applyFont="1" applyFill="1" applyBorder="1" applyAlignment="1" applyProtection="1">
      <alignment horizontal="center" vertical="center" wrapText="1"/>
      <protection hidden="1"/>
    </xf>
    <xf numFmtId="9" fontId="72" fillId="6" borderId="36" xfId="0" applyNumberFormat="1" applyFont="1" applyFill="1" applyBorder="1" applyAlignment="1" applyProtection="1">
      <alignment horizontal="center" vertical="center" textRotation="90"/>
      <protection hidden="1"/>
    </xf>
    <xf numFmtId="9" fontId="72" fillId="6" borderId="36" xfId="0" applyNumberFormat="1" applyFont="1" applyFill="1" applyBorder="1" applyAlignment="1" applyProtection="1">
      <alignment horizontal="center" vertical="center" wrapText="1"/>
      <protection hidden="1"/>
    </xf>
    <xf numFmtId="0" fontId="72" fillId="6" borderId="30" xfId="0" applyFont="1" applyFill="1" applyBorder="1" applyAlignment="1" applyProtection="1">
      <alignment horizontal="center" vertical="center" textRotation="90"/>
      <protection hidden="1"/>
    </xf>
    <xf numFmtId="0" fontId="20" fillId="0" borderId="29"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0" borderId="30" xfId="0" applyFont="1" applyBorder="1" applyAlignment="1" applyProtection="1">
      <alignment horizontal="center" vertical="center" wrapText="1"/>
      <protection locked="0"/>
    </xf>
    <xf numFmtId="0" fontId="72" fillId="0" borderId="37" xfId="0" applyFont="1" applyBorder="1" applyAlignment="1" applyProtection="1">
      <alignment horizontal="center" vertical="center" wrapText="1"/>
      <protection locked="0"/>
    </xf>
    <xf numFmtId="9" fontId="72" fillId="6" borderId="36" xfId="0" applyNumberFormat="1" applyFont="1" applyFill="1" applyBorder="1" applyAlignment="1" applyProtection="1">
      <alignment horizontal="center" vertical="center" textRotation="90"/>
      <protection hidden="1"/>
    </xf>
    <xf numFmtId="9" fontId="72" fillId="6" borderId="36" xfId="0" applyNumberFormat="1" applyFont="1" applyFill="1" applyBorder="1" applyAlignment="1" applyProtection="1">
      <alignment horizontal="center" vertical="center" wrapText="1"/>
      <protection hidden="1"/>
    </xf>
    <xf numFmtId="0" fontId="72" fillId="0" borderId="36"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72" fillId="6" borderId="30" xfId="0" applyFont="1" applyFill="1" applyBorder="1" applyAlignment="1" applyProtection="1">
      <alignment horizontal="center" vertical="center" textRotation="90"/>
      <protection hidden="1"/>
    </xf>
    <xf numFmtId="0" fontId="72" fillId="0" borderId="30" xfId="0" applyFont="1" applyBorder="1" applyAlignment="1" applyProtection="1">
      <alignment horizontal="center" vertical="center" wrapText="1"/>
      <protection locked="0"/>
    </xf>
    <xf numFmtId="0" fontId="72" fillId="0" borderId="35"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6" borderId="13" xfId="0" applyFont="1" applyFill="1" applyBorder="1" applyAlignment="1" applyProtection="1">
      <alignment horizontal="center" vertical="center" wrapText="1"/>
      <protection hidden="1"/>
    </xf>
    <xf numFmtId="0" fontId="72" fillId="0" borderId="37" xfId="0" applyFont="1" applyBorder="1" applyAlignment="1" applyProtection="1">
      <alignment horizontal="center" vertical="center" wrapText="1"/>
      <protection locked="0"/>
    </xf>
    <xf numFmtId="0" fontId="72" fillId="0" borderId="25" xfId="0" applyFont="1" applyBorder="1" applyAlignment="1" applyProtection="1">
      <alignment horizontal="center" vertical="center" wrapText="1"/>
      <protection locked="0"/>
    </xf>
    <xf numFmtId="0" fontId="72" fillId="6" borderId="36" xfId="0" applyFont="1" applyFill="1" applyBorder="1" applyAlignment="1" applyProtection="1">
      <alignment horizontal="center" vertical="center" textRotation="90"/>
      <protection hidden="1"/>
    </xf>
    <xf numFmtId="9" fontId="72" fillId="6" borderId="29" xfId="0" applyNumberFormat="1" applyFont="1" applyFill="1" applyBorder="1" applyAlignment="1" applyProtection="1">
      <alignment horizontal="center" vertical="center" wrapText="1"/>
      <protection hidden="1"/>
    </xf>
    <xf numFmtId="0" fontId="72" fillId="0" borderId="34"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0" fontId="20" fillId="0" borderId="35"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72" fillId="0" borderId="13" xfId="0" applyFont="1" applyFill="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72" fillId="34" borderId="13" xfId="0" applyFont="1" applyFill="1" applyBorder="1" applyAlignment="1" applyProtection="1">
      <alignment horizontal="center" vertical="center" wrapText="1"/>
      <protection locked="0"/>
    </xf>
    <xf numFmtId="0" fontId="72" fillId="0" borderId="27" xfId="0" applyFont="1" applyBorder="1" applyAlignment="1" applyProtection="1">
      <alignment horizontal="center" vertical="center" wrapText="1"/>
      <protection locked="0"/>
    </xf>
    <xf numFmtId="0" fontId="75" fillId="34" borderId="34" xfId="0" applyFont="1" applyFill="1" applyBorder="1" applyAlignment="1" applyProtection="1">
      <alignment horizontal="center" vertical="center"/>
      <protection locked="0"/>
    </xf>
    <xf numFmtId="0" fontId="72" fillId="34" borderId="36" xfId="0" applyFont="1" applyFill="1" applyBorder="1" applyAlignment="1" applyProtection="1">
      <alignment horizontal="justify" vertical="center"/>
      <protection locked="0"/>
    </xf>
    <xf numFmtId="0" fontId="75" fillId="34" borderId="25" xfId="0" applyFont="1" applyFill="1" applyBorder="1" applyAlignment="1" applyProtection="1">
      <alignment horizontal="center" vertical="center"/>
      <protection locked="0"/>
    </xf>
    <xf numFmtId="0" fontId="72" fillId="34" borderId="13" xfId="0" applyFont="1" applyFill="1" applyBorder="1" applyAlignment="1" applyProtection="1">
      <alignment horizontal="justify" vertical="center"/>
      <protection locked="0"/>
    </xf>
    <xf numFmtId="0" fontId="20" fillId="34" borderId="13" xfId="0" applyFont="1" applyFill="1" applyBorder="1" applyAlignment="1" applyProtection="1">
      <alignment horizontal="justify" vertical="center" wrapText="1"/>
      <protection locked="0"/>
    </xf>
    <xf numFmtId="0" fontId="72" fillId="34" borderId="13" xfId="0" applyFont="1" applyFill="1" applyBorder="1" applyAlignment="1" applyProtection="1">
      <alignment horizontal="left" vertical="center" wrapText="1"/>
      <protection locked="0"/>
    </xf>
    <xf numFmtId="0" fontId="72" fillId="34" borderId="35" xfId="0" applyFont="1" applyFill="1" applyBorder="1" applyAlignment="1" applyProtection="1">
      <alignment horizontal="center" vertical="center" wrapText="1"/>
      <protection locked="0"/>
    </xf>
    <xf numFmtId="0" fontId="72" fillId="34" borderId="35" xfId="0" applyFont="1" applyFill="1" applyBorder="1" applyAlignment="1" applyProtection="1">
      <alignment horizontal="center" vertical="center" wrapText="1"/>
      <protection locked="0"/>
    </xf>
    <xf numFmtId="0" fontId="72" fillId="0" borderId="36"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72" fillId="6" borderId="13" xfId="0" applyFont="1" applyFill="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locked="0"/>
    </xf>
    <xf numFmtId="0" fontId="72" fillId="0" borderId="13" xfId="0" applyFont="1" applyFill="1" applyBorder="1" applyAlignment="1" applyProtection="1">
      <alignment horizontal="center" vertical="center" wrapText="1"/>
      <protection locked="0"/>
    </xf>
    <xf numFmtId="0" fontId="72" fillId="6" borderId="36" xfId="0" applyFont="1" applyFill="1" applyBorder="1" applyAlignment="1" applyProtection="1">
      <alignment horizontal="center" vertical="center" textRotation="90"/>
      <protection hidden="1"/>
    </xf>
    <xf numFmtId="9" fontId="72" fillId="6" borderId="29" xfId="0" applyNumberFormat="1" applyFont="1" applyFill="1" applyBorder="1" applyAlignment="1" applyProtection="1">
      <alignment horizontal="center" vertical="center" wrapText="1"/>
      <protection hidden="1"/>
    </xf>
    <xf numFmtId="9" fontId="72" fillId="6" borderId="36" xfId="0" applyNumberFormat="1" applyFont="1" applyFill="1" applyBorder="1" applyAlignment="1" applyProtection="1">
      <alignment horizontal="center" vertical="center" textRotation="90"/>
      <protection hidden="1"/>
    </xf>
    <xf numFmtId="9" fontId="72" fillId="6" borderId="36" xfId="0" applyNumberFormat="1" applyFont="1" applyFill="1" applyBorder="1" applyAlignment="1" applyProtection="1">
      <alignment horizontal="center" vertical="center" wrapText="1"/>
      <protection hidden="1"/>
    </xf>
    <xf numFmtId="0" fontId="72" fillId="6" borderId="30" xfId="0" applyFont="1" applyFill="1" applyBorder="1" applyAlignment="1" applyProtection="1">
      <alignment horizontal="center" vertical="center" textRotation="90"/>
      <protection hidden="1"/>
    </xf>
    <xf numFmtId="0" fontId="72" fillId="34" borderId="36" xfId="0" applyFont="1" applyFill="1" applyBorder="1" applyAlignment="1" applyProtection="1">
      <alignment horizontal="center" vertical="center" wrapText="1"/>
      <protection locked="0"/>
    </xf>
    <xf numFmtId="0" fontId="72" fillId="34" borderId="13" xfId="0" applyFont="1" applyFill="1" applyBorder="1" applyAlignment="1" applyProtection="1">
      <alignment horizontal="center" vertical="center" wrapText="1"/>
      <protection locked="0"/>
    </xf>
    <xf numFmtId="0" fontId="72" fillId="0" borderId="38" xfId="0" applyFont="1" applyBorder="1" applyAlignment="1" applyProtection="1">
      <alignment horizontal="center" vertical="center" wrapText="1"/>
      <protection locked="0"/>
    </xf>
    <xf numFmtId="0" fontId="20" fillId="0" borderId="13" xfId="0" applyFont="1" applyBorder="1" applyAlignment="1" applyProtection="1">
      <alignment horizontal="justify" vertical="center" wrapText="1"/>
      <protection locked="0"/>
    </xf>
    <xf numFmtId="0" fontId="72" fillId="0" borderId="23" xfId="0" applyFont="1" applyBorder="1" applyAlignment="1" applyProtection="1">
      <alignment horizontal="center" vertical="center" wrapText="1"/>
      <protection locked="0"/>
    </xf>
    <xf numFmtId="0" fontId="20" fillId="34" borderId="13" xfId="0" applyFont="1" applyFill="1" applyBorder="1" applyAlignment="1" applyProtection="1">
      <alignment horizontal="center" vertical="center" wrapText="1"/>
      <protection locked="0"/>
    </xf>
    <xf numFmtId="0" fontId="20" fillId="34" borderId="29" xfId="0" applyFont="1" applyFill="1" applyBorder="1" applyAlignment="1" applyProtection="1">
      <alignment horizontal="center" vertical="center" wrapText="1"/>
      <protection locked="0"/>
    </xf>
    <xf numFmtId="0" fontId="20" fillId="34" borderId="36" xfId="0" applyFont="1" applyFill="1" applyBorder="1" applyAlignment="1" applyProtection="1">
      <alignment horizontal="center" vertical="center" wrapText="1"/>
      <protection locked="0"/>
    </xf>
    <xf numFmtId="0" fontId="20" fillId="34" borderId="30" xfId="0" applyFont="1" applyFill="1" applyBorder="1" applyAlignment="1" applyProtection="1">
      <alignment horizontal="center" vertical="center" wrapText="1"/>
      <protection locked="0"/>
    </xf>
    <xf numFmtId="0" fontId="20" fillId="0" borderId="37" xfId="0"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14" fontId="20" fillId="0" borderId="40" xfId="0" applyNumberFormat="1" applyFont="1" applyBorder="1" applyAlignment="1" applyProtection="1">
      <alignment horizontal="center" vertical="center" wrapText="1"/>
      <protection locked="0"/>
    </xf>
    <xf numFmtId="0" fontId="24" fillId="0" borderId="42" xfId="0" applyFont="1" applyBorder="1" applyAlignment="1" applyProtection="1">
      <alignment horizontal="center" vertical="center"/>
      <protection locked="0"/>
    </xf>
    <xf numFmtId="0" fontId="72" fillId="34" borderId="34" xfId="0" applyFont="1" applyFill="1" applyBorder="1" applyAlignment="1" applyProtection="1">
      <alignment horizontal="center" vertical="center" wrapText="1"/>
      <protection locked="0"/>
    </xf>
    <xf numFmtId="0" fontId="72" fillId="34" borderId="36" xfId="0" applyFont="1" applyFill="1" applyBorder="1" applyAlignment="1" applyProtection="1">
      <alignment horizontal="center" vertical="center"/>
      <protection locked="0"/>
    </xf>
    <xf numFmtId="14" fontId="78" fillId="0" borderId="36" xfId="0" applyNumberFormat="1" applyFont="1" applyBorder="1" applyAlignment="1" applyProtection="1">
      <alignment horizontal="center" vertical="center" wrapText="1"/>
      <protection locked="0"/>
    </xf>
    <xf numFmtId="0" fontId="78" fillId="0" borderId="36" xfId="0" applyFont="1" applyBorder="1" applyAlignment="1" applyProtection="1">
      <alignment horizontal="center" vertical="center" wrapText="1"/>
      <protection locked="0"/>
    </xf>
    <xf numFmtId="0" fontId="72" fillId="0" borderId="13" xfId="0" applyFont="1" applyFill="1" applyBorder="1" applyAlignment="1" applyProtection="1">
      <alignment horizontal="center" vertical="center"/>
      <protection locked="0"/>
    </xf>
    <xf numFmtId="0" fontId="72" fillId="0" borderId="13" xfId="0" applyFont="1" applyBorder="1" applyAlignment="1" applyProtection="1">
      <alignment horizontal="justify" vertical="center" wrapText="1"/>
      <protection locked="0"/>
    </xf>
    <xf numFmtId="14" fontId="72" fillId="0" borderId="13" xfId="0" applyNumberFormat="1" applyFont="1" applyBorder="1" applyAlignment="1" applyProtection="1">
      <alignment horizontal="center" vertical="center" wrapText="1"/>
      <protection locked="0"/>
    </xf>
    <xf numFmtId="0" fontId="75" fillId="0" borderId="36"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20" fillId="0" borderId="13" xfId="0" applyFont="1" applyBorder="1" applyAlignment="1">
      <alignment horizontal="justify" vertical="center" wrapText="1"/>
    </xf>
    <xf numFmtId="0" fontId="72" fillId="0" borderId="13" xfId="0" applyFont="1" applyFill="1" applyBorder="1" applyAlignment="1" applyProtection="1">
      <alignment horizontal="justify" vertical="center"/>
      <protection locked="0"/>
    </xf>
    <xf numFmtId="0" fontId="72" fillId="0" borderId="13" xfId="0" applyFont="1" applyFill="1" applyBorder="1" applyAlignment="1">
      <alignment horizontal="center" vertical="center" wrapText="1"/>
    </xf>
    <xf numFmtId="0" fontId="75" fillId="0" borderId="23" xfId="0" applyFont="1" applyBorder="1" applyAlignment="1" applyProtection="1">
      <alignment horizontal="center" vertical="center"/>
      <protection locked="0"/>
    </xf>
    <xf numFmtId="0" fontId="20" fillId="0" borderId="23" xfId="0" applyFont="1" applyBorder="1" applyAlignment="1">
      <alignment horizontal="justify" vertical="center" wrapText="1"/>
    </xf>
    <xf numFmtId="0" fontId="72" fillId="0" borderId="23" xfId="0" applyFont="1" applyFill="1" applyBorder="1" applyAlignment="1" applyProtection="1">
      <alignment horizontal="justify" vertical="center"/>
      <protection locked="0"/>
    </xf>
    <xf numFmtId="0" fontId="72" fillId="0" borderId="23" xfId="0" applyFont="1" applyFill="1" applyBorder="1" applyAlignment="1">
      <alignment horizontal="center" vertical="center" wrapText="1"/>
    </xf>
    <xf numFmtId="0" fontId="72" fillId="0" borderId="23" xfId="0" applyFont="1" applyBorder="1" applyAlignment="1" applyProtection="1">
      <alignment horizontal="center" vertical="center"/>
      <protection locked="0"/>
    </xf>
    <xf numFmtId="14" fontId="72" fillId="0" borderId="23" xfId="0" applyNumberFormat="1" applyFont="1" applyFill="1" applyBorder="1" applyAlignment="1" applyProtection="1">
      <alignment horizontal="center" vertical="center" wrapText="1"/>
      <protection locked="0"/>
    </xf>
    <xf numFmtId="0" fontId="72" fillId="0" borderId="36" xfId="0" applyFont="1" applyFill="1" applyBorder="1" applyAlignment="1">
      <alignment horizontal="justify" vertical="center" wrapText="1"/>
    </xf>
    <xf numFmtId="0" fontId="72" fillId="0" borderId="36" xfId="0" applyFont="1" applyBorder="1" applyAlignment="1">
      <alignment horizontal="justify" vertical="center" wrapText="1"/>
    </xf>
    <xf numFmtId="0" fontId="72" fillId="0" borderId="36" xfId="0" applyFont="1" applyBorder="1" applyAlignment="1">
      <alignment horizontal="center" vertical="center" wrapText="1"/>
    </xf>
    <xf numFmtId="0" fontId="72" fillId="0" borderId="13" xfId="0" applyFont="1" applyFill="1" applyBorder="1" applyAlignment="1">
      <alignment horizontal="justify" vertical="center" wrapText="1"/>
    </xf>
    <xf numFmtId="0" fontId="72" fillId="0" borderId="13" xfId="0" applyFont="1" applyBorder="1" applyAlignment="1">
      <alignment horizontal="justify" vertical="center" wrapText="1"/>
    </xf>
    <xf numFmtId="0" fontId="72" fillId="0" borderId="13" xfId="0" applyFont="1" applyBorder="1" applyAlignment="1">
      <alignment horizontal="center" vertical="center" wrapText="1"/>
    </xf>
    <xf numFmtId="0" fontId="72" fillId="0" borderId="13" xfId="0" applyFont="1" applyFill="1" applyBorder="1" applyAlignment="1">
      <alignment horizontal="left" vertical="center" wrapText="1"/>
    </xf>
    <xf numFmtId="0" fontId="72" fillId="0" borderId="23" xfId="0" applyFont="1" applyFill="1" applyBorder="1" applyAlignment="1">
      <alignment horizontal="justify" vertical="center" wrapText="1"/>
    </xf>
    <xf numFmtId="0" fontId="75" fillId="0" borderId="26" xfId="0" applyFont="1" applyBorder="1" applyAlignment="1" applyProtection="1">
      <alignment horizontal="center" vertical="center"/>
      <protection locked="0"/>
    </xf>
    <xf numFmtId="0" fontId="72" fillId="0" borderId="23" xfId="0" applyFont="1" applyBorder="1" applyAlignment="1">
      <alignment horizontal="justify" vertical="center" wrapText="1"/>
    </xf>
    <xf numFmtId="0" fontId="72" fillId="0" borderId="23" xfId="0" applyFont="1" applyBorder="1" applyAlignment="1">
      <alignment horizontal="center" vertical="center" wrapText="1"/>
    </xf>
    <xf numFmtId="0" fontId="72" fillId="0" borderId="27" xfId="0" applyFont="1" applyBorder="1" applyAlignment="1" applyProtection="1">
      <alignment horizontal="center" vertical="center"/>
      <protection locked="0"/>
    </xf>
    <xf numFmtId="14" fontId="72" fillId="0" borderId="23" xfId="0" applyNumberFormat="1" applyFont="1" applyBorder="1" applyAlignment="1" applyProtection="1">
      <alignment horizontal="center" vertical="center" wrapText="1"/>
      <protection locked="0"/>
    </xf>
    <xf numFmtId="0" fontId="72" fillId="0" borderId="36" xfId="0" applyFont="1" applyBorder="1" applyAlignment="1">
      <alignment vertical="center" wrapText="1"/>
    </xf>
    <xf numFmtId="0" fontId="72" fillId="4" borderId="36" xfId="0" applyFont="1" applyFill="1" applyBorder="1" applyAlignment="1">
      <alignment vertical="center" wrapText="1"/>
    </xf>
    <xf numFmtId="0" fontId="72" fillId="4" borderId="23" xfId="0" applyFont="1" applyFill="1" applyBorder="1" applyAlignment="1">
      <alignment horizontal="justify" vertical="center" wrapText="1"/>
    </xf>
    <xf numFmtId="0" fontId="20" fillId="0" borderId="36" xfId="0" applyFont="1" applyBorder="1" applyAlignment="1">
      <alignment horizontal="justify" vertical="center" wrapText="1"/>
    </xf>
    <xf numFmtId="0" fontId="72" fillId="0" borderId="36" xfId="0" applyFont="1" applyFill="1" applyBorder="1" applyAlignment="1">
      <alignment horizontal="center" vertical="center" wrapText="1"/>
    </xf>
    <xf numFmtId="0" fontId="20" fillId="0" borderId="36" xfId="0" applyFont="1" applyFill="1" applyBorder="1" applyAlignment="1">
      <alignment horizontal="justify" vertical="center" wrapText="1"/>
    </xf>
    <xf numFmtId="0" fontId="20" fillId="4" borderId="23" xfId="0" applyFont="1" applyFill="1" applyBorder="1" applyAlignment="1">
      <alignment horizontal="justify" vertical="center" wrapText="1"/>
    </xf>
    <xf numFmtId="0" fontId="20" fillId="0" borderId="36" xfId="0" applyFont="1" applyBorder="1" applyAlignment="1">
      <alignment horizontal="center" vertical="center" wrapText="1"/>
    </xf>
    <xf numFmtId="0" fontId="20" fillId="0" borderId="36" xfId="0" applyFont="1" applyFill="1" applyBorder="1" applyAlignment="1" applyProtection="1">
      <alignment horizontal="justify" vertical="center"/>
      <protection locked="0"/>
    </xf>
    <xf numFmtId="0" fontId="20" fillId="4" borderId="36" xfId="0" applyFont="1" applyFill="1" applyBorder="1" applyAlignment="1">
      <alignment vertical="center" wrapText="1"/>
    </xf>
    <xf numFmtId="0" fontId="20" fillId="0" borderId="13" xfId="0" applyFont="1" applyFill="1" applyBorder="1" applyAlignment="1">
      <alignment horizontal="justify"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pplyProtection="1">
      <alignment horizontal="justify" vertical="center"/>
      <protection locked="0"/>
    </xf>
    <xf numFmtId="0" fontId="72" fillId="4" borderId="13" xfId="0" applyFont="1" applyFill="1" applyBorder="1" applyAlignment="1">
      <alignment vertical="center" wrapText="1"/>
    </xf>
    <xf numFmtId="0" fontId="20" fillId="0" borderId="38" xfId="0" applyFont="1" applyBorder="1" applyAlignment="1">
      <alignment horizontal="justify" vertical="center" wrapText="1"/>
    </xf>
    <xf numFmtId="0" fontId="75" fillId="0" borderId="49" xfId="0" applyFont="1" applyBorder="1" applyAlignment="1" applyProtection="1">
      <alignment horizontal="center" vertical="center"/>
      <protection locked="0"/>
    </xf>
    <xf numFmtId="0" fontId="72" fillId="0" borderId="38" xfId="0" applyFont="1" applyBorder="1" applyAlignment="1">
      <alignment horizontal="justify" vertical="center" wrapText="1"/>
    </xf>
    <xf numFmtId="0" fontId="20" fillId="0" borderId="38" xfId="0" applyFont="1" applyFill="1" applyBorder="1" applyAlignment="1">
      <alignment horizontal="justify" vertical="center" wrapText="1"/>
    </xf>
    <xf numFmtId="0" fontId="20" fillId="0" borderId="38" xfId="0" applyFont="1" applyFill="1" applyBorder="1" applyAlignment="1" applyProtection="1">
      <alignment horizontal="justify" vertical="center"/>
      <protection locked="0"/>
    </xf>
    <xf numFmtId="0" fontId="72" fillId="0" borderId="38" xfId="0" applyFont="1" applyFill="1" applyBorder="1" applyAlignment="1">
      <alignment horizontal="justify" vertical="center" wrapText="1"/>
    </xf>
    <xf numFmtId="0" fontId="20" fillId="4" borderId="38" xfId="0" applyFont="1" applyFill="1" applyBorder="1" applyAlignment="1">
      <alignment horizontal="justify" vertical="center" wrapText="1"/>
    </xf>
    <xf numFmtId="0" fontId="72" fillId="0" borderId="39" xfId="0" applyFont="1" applyBorder="1" applyAlignment="1" applyProtection="1">
      <alignment horizontal="center" vertical="center"/>
      <protection locked="0"/>
    </xf>
    <xf numFmtId="14" fontId="72" fillId="0" borderId="38" xfId="0" applyNumberFormat="1" applyFont="1" applyBorder="1" applyAlignment="1" applyProtection="1">
      <alignment horizontal="center" vertical="center" wrapText="1"/>
      <protection locked="0"/>
    </xf>
    <xf numFmtId="0" fontId="20" fillId="0" borderId="13" xfId="0" applyFont="1" applyBorder="1" applyAlignment="1">
      <alignment horizontal="center" vertical="center" wrapText="1"/>
    </xf>
    <xf numFmtId="0" fontId="20" fillId="0" borderId="23" xfId="0" applyFont="1" applyFill="1" applyBorder="1" applyAlignment="1">
      <alignment horizontal="justify" vertical="center" wrapText="1"/>
    </xf>
    <xf numFmtId="0" fontId="20" fillId="0" borderId="23" xfId="0" applyFont="1" applyFill="1" applyBorder="1" applyAlignment="1">
      <alignment horizontal="center" vertical="center" wrapText="1"/>
    </xf>
    <xf numFmtId="0" fontId="20" fillId="0" borderId="23" xfId="0" applyFont="1" applyFill="1" applyBorder="1" applyAlignment="1" applyProtection="1">
      <alignment horizontal="justify" vertical="center"/>
      <protection locked="0"/>
    </xf>
    <xf numFmtId="0" fontId="20" fillId="0" borderId="38" xfId="0" applyFont="1" applyBorder="1" applyAlignment="1">
      <alignment horizontal="center" vertical="center" wrapText="1"/>
    </xf>
    <xf numFmtId="0" fontId="72" fillId="0" borderId="13" xfId="0" applyFont="1" applyFill="1" applyBorder="1" applyAlignment="1" applyProtection="1">
      <alignment vertical="center" wrapText="1"/>
      <protection locked="0"/>
    </xf>
    <xf numFmtId="0" fontId="24" fillId="0" borderId="13" xfId="0" applyFont="1" applyFill="1" applyBorder="1" applyAlignment="1" applyProtection="1">
      <alignment horizontal="center" vertical="center"/>
      <protection locked="0"/>
    </xf>
    <xf numFmtId="0" fontId="20" fillId="0" borderId="13" xfId="0" applyFont="1" applyBorder="1" applyAlignment="1" applyProtection="1">
      <alignment vertical="center" wrapText="1"/>
      <protection locked="0"/>
    </xf>
    <xf numFmtId="0" fontId="20" fillId="0" borderId="13" xfId="0" applyFont="1" applyBorder="1" applyAlignment="1" applyProtection="1">
      <alignment horizontal="center" vertical="center"/>
      <protection locked="0"/>
    </xf>
    <xf numFmtId="0" fontId="28" fillId="0" borderId="13" xfId="0" applyFont="1" applyFill="1" applyBorder="1" applyAlignment="1" applyProtection="1">
      <alignment horizontal="justify" vertical="center" wrapText="1"/>
      <protection locked="0"/>
    </xf>
    <xf numFmtId="0" fontId="72" fillId="0" borderId="35" xfId="0" applyFont="1" applyBorder="1" applyAlignment="1" applyProtection="1">
      <alignment horizontal="center" vertical="center" wrapText="1"/>
      <protection locked="0"/>
    </xf>
    <xf numFmtId="0" fontId="72" fillId="0" borderId="34" xfId="0" applyFont="1" applyBorder="1" applyAlignment="1" applyProtection="1">
      <alignment horizontal="center" vertical="center" wrapText="1"/>
      <protection locked="0"/>
    </xf>
    <xf numFmtId="0" fontId="72" fillId="0" borderId="25"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72" fillId="0" borderId="36" xfId="0" applyFont="1" applyBorder="1" applyAlignment="1" applyProtection="1">
      <alignment horizontal="center" vertical="center" wrapText="1"/>
      <protection locked="0"/>
    </xf>
    <xf numFmtId="0" fontId="72" fillId="0" borderId="36" xfId="0" applyFont="1" applyBorder="1" applyAlignment="1" applyProtection="1">
      <alignment horizontal="left" vertical="center" wrapText="1"/>
      <protection locked="0"/>
    </xf>
    <xf numFmtId="0" fontId="72" fillId="0" borderId="13" xfId="0" applyFont="1" applyBorder="1" applyAlignment="1" applyProtection="1">
      <alignment horizontal="left" vertical="center" wrapText="1"/>
      <protection locked="0"/>
    </xf>
    <xf numFmtId="9" fontId="72" fillId="6" borderId="29" xfId="0" applyNumberFormat="1" applyFont="1" applyFill="1" applyBorder="1" applyAlignment="1" applyProtection="1">
      <alignment horizontal="center" vertical="center" wrapText="1"/>
      <protection hidden="1"/>
    </xf>
    <xf numFmtId="9" fontId="72" fillId="6" borderId="36" xfId="0" applyNumberFormat="1" applyFont="1" applyFill="1" applyBorder="1" applyAlignment="1" applyProtection="1">
      <alignment horizontal="center" vertical="center" textRotation="90"/>
      <protection hidden="1"/>
    </xf>
    <xf numFmtId="9" fontId="72" fillId="6" borderId="36" xfId="0" applyNumberFormat="1" applyFont="1" applyFill="1" applyBorder="1" applyAlignment="1" applyProtection="1">
      <alignment horizontal="center" vertical="center" wrapText="1"/>
      <protection hidden="1"/>
    </xf>
    <xf numFmtId="0" fontId="72" fillId="6" borderId="30" xfId="0" applyFont="1" applyFill="1" applyBorder="1" applyAlignment="1" applyProtection="1">
      <alignment horizontal="center" vertical="center" textRotation="90"/>
      <protection hidden="1"/>
    </xf>
    <xf numFmtId="0" fontId="72" fillId="6" borderId="36" xfId="0" applyFont="1" applyFill="1" applyBorder="1" applyAlignment="1" applyProtection="1">
      <alignment horizontal="center" vertical="center" textRotation="90"/>
      <protection hidden="1"/>
    </xf>
    <xf numFmtId="0" fontId="72" fillId="6" borderId="13" xfId="0" applyFont="1" applyFill="1" applyBorder="1" applyAlignment="1" applyProtection="1">
      <alignment horizontal="center" vertical="center" wrapText="1"/>
      <protection hidden="1"/>
    </xf>
    <xf numFmtId="0" fontId="72" fillId="0" borderId="50"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0" borderId="30" xfId="0" applyFont="1" applyBorder="1" applyAlignment="1" applyProtection="1">
      <alignment horizontal="center" vertical="center" wrapText="1"/>
      <protection locked="0"/>
    </xf>
    <xf numFmtId="0" fontId="72" fillId="34" borderId="36" xfId="0" applyFont="1" applyFill="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0" fontId="20" fillId="0" borderId="36" xfId="0" applyFont="1" applyBorder="1" applyAlignment="1" applyProtection="1">
      <alignment horizontal="justify" vertical="center" wrapText="1"/>
      <protection locked="0"/>
    </xf>
    <xf numFmtId="0" fontId="20" fillId="0" borderId="13" xfId="0" applyFont="1" applyBorder="1" applyAlignment="1" applyProtection="1">
      <alignment horizontal="justify" vertical="center" wrapText="1"/>
      <protection locked="0"/>
    </xf>
    <xf numFmtId="0" fontId="72" fillId="0" borderId="37" xfId="0" applyFont="1" applyBorder="1" applyAlignment="1" applyProtection="1">
      <alignment horizontal="center" vertical="center" wrapText="1"/>
      <protection locked="0"/>
    </xf>
    <xf numFmtId="0" fontId="79" fillId="0" borderId="34" xfId="0" applyFont="1" applyBorder="1" applyAlignment="1" applyProtection="1">
      <alignment horizontal="center" vertical="center"/>
      <protection locked="0"/>
    </xf>
    <xf numFmtId="0" fontId="79" fillId="0" borderId="37" xfId="0" applyFont="1" applyBorder="1" applyAlignment="1" applyProtection="1">
      <alignment horizontal="center" vertical="center"/>
      <protection locked="0"/>
    </xf>
    <xf numFmtId="14" fontId="72" fillId="0" borderId="13" xfId="0" applyNumberFormat="1" applyFont="1" applyBorder="1" applyAlignment="1" applyProtection="1">
      <alignment horizontal="center" vertical="center" wrapText="1"/>
      <protection locked="0"/>
    </xf>
    <xf numFmtId="0" fontId="72" fillId="0" borderId="13" xfId="0" applyFont="1" applyBorder="1" applyAlignment="1" applyProtection="1">
      <alignment horizontal="justify" vertical="center" wrapText="1"/>
      <protection locked="0"/>
    </xf>
    <xf numFmtId="0" fontId="72" fillId="6" borderId="36" xfId="0" applyFont="1" applyFill="1" applyBorder="1" applyAlignment="1" applyProtection="1">
      <alignment horizontal="center" vertical="center" wrapText="1"/>
      <protection hidden="1"/>
    </xf>
    <xf numFmtId="0" fontId="72" fillId="6" borderId="13" xfId="0" applyFont="1" applyFill="1" applyBorder="1" applyAlignment="1" applyProtection="1">
      <alignment horizontal="center" vertical="center" wrapText="1"/>
      <protection hidden="1"/>
    </xf>
    <xf numFmtId="0" fontId="72" fillId="6" borderId="29" xfId="0" applyFont="1" applyFill="1" applyBorder="1" applyAlignment="1" applyProtection="1">
      <alignment horizontal="center" vertical="center" wrapText="1"/>
      <protection hidden="1"/>
    </xf>
    <xf numFmtId="0" fontId="72" fillId="0" borderId="36" xfId="0" applyFont="1" applyFill="1" applyBorder="1" applyAlignment="1" applyProtection="1">
      <alignment horizontal="center" vertical="center" wrapText="1"/>
      <protection locked="0"/>
    </xf>
    <xf numFmtId="0" fontId="72" fillId="0" borderId="29"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protection locked="0"/>
    </xf>
    <xf numFmtId="0" fontId="72" fillId="0" borderId="36" xfId="0" applyFont="1" applyBorder="1" applyAlignment="1" applyProtection="1">
      <alignment horizontal="left" vertical="center"/>
      <protection locked="0"/>
    </xf>
    <xf numFmtId="0" fontId="72" fillId="0" borderId="29" xfId="0" applyFont="1" applyBorder="1" applyAlignment="1" applyProtection="1">
      <alignment horizontal="justify" vertical="top" wrapText="1"/>
      <protection locked="0"/>
    </xf>
    <xf numFmtId="164" fontId="72" fillId="0" borderId="36" xfId="50" applyFont="1" applyBorder="1" applyAlignment="1" applyProtection="1">
      <alignment horizontal="center" vertical="center" wrapText="1"/>
      <protection locked="0"/>
    </xf>
    <xf numFmtId="0" fontId="72" fillId="0" borderId="23" xfId="0" applyFont="1" applyBorder="1" applyAlignment="1" applyProtection="1">
      <alignment horizontal="justify" vertical="center" wrapText="1"/>
      <protection locked="0"/>
    </xf>
    <xf numFmtId="0" fontId="72" fillId="0" borderId="29" xfId="0" applyFont="1" applyBorder="1" applyAlignment="1" applyProtection="1">
      <alignment horizontal="left" vertical="center" wrapText="1"/>
      <protection locked="0"/>
    </xf>
    <xf numFmtId="0" fontId="20" fillId="34" borderId="29" xfId="0" applyFont="1" applyFill="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0" fillId="34" borderId="36" xfId="0" applyFont="1" applyFill="1" applyBorder="1" applyAlignment="1" applyProtection="1">
      <alignment horizontal="justify" vertical="center" wrapText="1"/>
      <protection locked="0"/>
    </xf>
    <xf numFmtId="0" fontId="79" fillId="0" borderId="34" xfId="0" applyFont="1" applyFill="1" applyBorder="1" applyAlignment="1" applyProtection="1">
      <alignment horizontal="center" vertical="center"/>
      <protection locked="0"/>
    </xf>
    <xf numFmtId="0" fontId="79" fillId="0" borderId="37" xfId="0" applyFont="1" applyFill="1" applyBorder="1" applyAlignment="1" applyProtection="1">
      <alignment horizontal="center" vertical="center"/>
      <protection locked="0"/>
    </xf>
    <xf numFmtId="0" fontId="79" fillId="0" borderId="42"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79" fillId="0" borderId="13" xfId="0" applyFont="1" applyFill="1" applyBorder="1" applyAlignment="1" applyProtection="1">
      <alignment horizontal="center" vertical="center"/>
      <protection locked="0"/>
    </xf>
    <xf numFmtId="0" fontId="79" fillId="0" borderId="25"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0" fillId="6" borderId="13" xfId="0" applyFont="1" applyFill="1" applyBorder="1" applyAlignment="1" applyProtection="1">
      <alignment horizontal="center" vertical="center" wrapText="1"/>
      <protection hidden="1"/>
    </xf>
    <xf numFmtId="0" fontId="72" fillId="0" borderId="45" xfId="0" applyFont="1" applyFill="1" applyBorder="1" applyAlignment="1" applyProtection="1">
      <alignment horizontal="center" vertical="center" wrapText="1"/>
      <protection locked="0"/>
    </xf>
    <xf numFmtId="0" fontId="72" fillId="6" borderId="13" xfId="0" applyFont="1" applyFill="1" applyBorder="1" applyAlignment="1" applyProtection="1">
      <alignment horizontal="center" vertical="center" wrapText="1"/>
      <protection hidden="1"/>
    </xf>
    <xf numFmtId="0" fontId="72" fillId="0" borderId="34" xfId="0" applyFont="1" applyBorder="1" applyAlignment="1" applyProtection="1">
      <alignment horizontal="center" vertical="center" wrapText="1"/>
      <protection locked="0"/>
    </xf>
    <xf numFmtId="0" fontId="72" fillId="0" borderId="48" xfId="0" applyFont="1" applyBorder="1" applyAlignment="1" applyProtection="1">
      <alignment horizontal="center" vertical="center" wrapText="1"/>
      <protection locked="0"/>
    </xf>
    <xf numFmtId="0" fontId="72" fillId="0" borderId="36" xfId="0" applyFont="1" applyBorder="1" applyAlignment="1" applyProtection="1">
      <alignment horizontal="justify" vertical="center" wrapText="1"/>
      <protection locked="0"/>
    </xf>
    <xf numFmtId="9" fontId="72" fillId="6" borderId="36" xfId="0" applyNumberFormat="1" applyFont="1" applyFill="1" applyBorder="1" applyAlignment="1" applyProtection="1">
      <alignment horizontal="center" vertical="center" wrapText="1"/>
      <protection hidden="1"/>
    </xf>
    <xf numFmtId="9" fontId="72" fillId="6" borderId="13" xfId="0" applyNumberFormat="1" applyFont="1" applyFill="1" applyBorder="1" applyAlignment="1" applyProtection="1">
      <alignment horizontal="center" vertical="center" wrapText="1"/>
      <protection hidden="1"/>
    </xf>
    <xf numFmtId="0" fontId="72" fillId="6" borderId="30" xfId="0" applyFont="1" applyFill="1" applyBorder="1" applyAlignment="1" applyProtection="1">
      <alignment horizontal="center" vertical="center" textRotation="90"/>
      <protection hidden="1"/>
    </xf>
    <xf numFmtId="0" fontId="72" fillId="6" borderId="22" xfId="0" applyFont="1" applyFill="1" applyBorder="1" applyAlignment="1" applyProtection="1">
      <alignment horizontal="center" vertical="center" textRotation="90"/>
      <protection hidden="1"/>
    </xf>
    <xf numFmtId="0" fontId="72" fillId="0" borderId="35" xfId="0" applyFont="1" applyBorder="1" applyAlignment="1" applyProtection="1">
      <alignment horizontal="center" vertical="center" wrapText="1"/>
      <protection locked="0"/>
    </xf>
    <xf numFmtId="0" fontId="72" fillId="0" borderId="22" xfId="0" applyFont="1" applyBorder="1" applyAlignment="1" applyProtection="1">
      <alignment horizontal="center" vertical="center" wrapText="1"/>
      <protection locked="0"/>
    </xf>
    <xf numFmtId="0" fontId="79" fillId="0" borderId="34" xfId="0" applyFont="1" applyBorder="1" applyAlignment="1" applyProtection="1">
      <alignment horizontal="center" vertical="center"/>
      <protection locked="0"/>
    </xf>
    <xf numFmtId="0" fontId="79" fillId="0" borderId="25" xfId="0" applyFont="1" applyBorder="1" applyAlignment="1" applyProtection="1">
      <alignment horizontal="center" vertical="center"/>
      <protection locked="0"/>
    </xf>
    <xf numFmtId="0" fontId="72" fillId="0" borderId="36"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72" fillId="6" borderId="36" xfId="0" applyFont="1" applyFill="1" applyBorder="1" applyAlignment="1" applyProtection="1">
      <alignment horizontal="center" vertical="center" wrapText="1"/>
      <protection hidden="1"/>
    </xf>
    <xf numFmtId="0" fontId="72" fillId="6" borderId="13" xfId="0" applyFont="1" applyFill="1" applyBorder="1" applyAlignment="1" applyProtection="1">
      <alignment horizontal="center" vertical="center" wrapText="1"/>
      <protection hidden="1"/>
    </xf>
    <xf numFmtId="0" fontId="72" fillId="0" borderId="36" xfId="0" applyFont="1" applyFill="1" applyBorder="1" applyAlignment="1" applyProtection="1">
      <alignment horizontal="left" vertical="center" wrapText="1"/>
      <protection locked="0"/>
    </xf>
    <xf numFmtId="0" fontId="72" fillId="0" borderId="13" xfId="0" applyFont="1" applyFill="1" applyBorder="1" applyAlignment="1" applyProtection="1">
      <alignment horizontal="left" vertical="center" wrapText="1"/>
      <protection locked="0"/>
    </xf>
    <xf numFmtId="0" fontId="20" fillId="0" borderId="36"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20" fillId="0" borderId="36"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72" fillId="0" borderId="34" xfId="0" applyFont="1" applyBorder="1" applyAlignment="1" applyProtection="1">
      <alignment horizontal="center" vertical="center" wrapText="1"/>
      <protection locked="0"/>
    </xf>
    <xf numFmtId="0" fontId="72" fillId="0" borderId="25" xfId="0" applyFont="1" applyBorder="1" applyAlignment="1" applyProtection="1">
      <alignment horizontal="center" vertical="center" wrapText="1"/>
      <protection locked="0"/>
    </xf>
    <xf numFmtId="0" fontId="72" fillId="6" borderId="36" xfId="0" applyFont="1" applyFill="1" applyBorder="1" applyAlignment="1" applyProtection="1">
      <alignment horizontal="center" vertical="center" textRotation="90"/>
      <protection hidden="1"/>
    </xf>
    <xf numFmtId="0" fontId="72" fillId="6" borderId="13" xfId="0" applyFont="1" applyFill="1" applyBorder="1" applyAlignment="1" applyProtection="1">
      <alignment horizontal="center" vertical="center" textRotation="90"/>
      <protection hidden="1"/>
    </xf>
    <xf numFmtId="9" fontId="72" fillId="6" borderId="29" xfId="0" applyNumberFormat="1" applyFont="1" applyFill="1" applyBorder="1" applyAlignment="1" applyProtection="1">
      <alignment horizontal="center" vertical="center" wrapText="1"/>
      <protection hidden="1"/>
    </xf>
    <xf numFmtId="9" fontId="72" fillId="6" borderId="36" xfId="0" applyNumberFormat="1" applyFont="1" applyFill="1" applyBorder="1" applyAlignment="1" applyProtection="1">
      <alignment horizontal="center" vertical="center" textRotation="90"/>
      <protection hidden="1"/>
    </xf>
    <xf numFmtId="9" fontId="72" fillId="6" borderId="13" xfId="0" applyNumberFormat="1" applyFont="1" applyFill="1" applyBorder="1" applyAlignment="1" applyProtection="1">
      <alignment horizontal="center" vertical="center" textRotation="90"/>
      <protection hidden="1"/>
    </xf>
    <xf numFmtId="0" fontId="79" fillId="0" borderId="34" xfId="0" applyFont="1" applyFill="1" applyBorder="1" applyAlignment="1" applyProtection="1">
      <alignment horizontal="center" vertical="center"/>
      <protection locked="0"/>
    </xf>
    <xf numFmtId="0" fontId="79" fillId="0" borderId="25" xfId="0" applyFont="1" applyFill="1" applyBorder="1" applyAlignment="1" applyProtection="1">
      <alignment horizontal="center" vertical="center"/>
      <protection locked="0"/>
    </xf>
    <xf numFmtId="0" fontId="72" fillId="0" borderId="29" xfId="0" applyFont="1" applyBorder="1" applyAlignment="1" applyProtection="1">
      <alignment horizontal="center" vertical="center" wrapText="1"/>
      <protection locked="0"/>
    </xf>
    <xf numFmtId="0" fontId="72" fillId="0" borderId="36" xfId="0" applyFont="1" applyBorder="1" applyAlignment="1" applyProtection="1">
      <alignment horizontal="justify" vertical="center" wrapText="1"/>
      <protection locked="0"/>
    </xf>
    <xf numFmtId="0" fontId="72" fillId="0" borderId="13" xfId="0" applyFont="1" applyBorder="1" applyAlignment="1" applyProtection="1">
      <alignment horizontal="justify" vertical="center" wrapText="1"/>
      <protection locked="0"/>
    </xf>
    <xf numFmtId="0" fontId="20" fillId="0" borderId="36" xfId="0" applyFont="1" applyBorder="1" applyAlignment="1" applyProtection="1">
      <alignment horizontal="justify" vertical="center" wrapText="1"/>
      <protection locked="0"/>
    </xf>
    <xf numFmtId="0" fontId="20" fillId="0" borderId="13" xfId="0" applyFont="1" applyBorder="1" applyAlignment="1" applyProtection="1">
      <alignment horizontal="justify" vertical="center" wrapText="1"/>
      <protection locked="0"/>
    </xf>
    <xf numFmtId="0" fontId="72" fillId="0" borderId="30" xfId="0" applyFont="1" applyBorder="1" applyAlignment="1" applyProtection="1">
      <alignment horizontal="center" vertical="center" wrapText="1"/>
      <protection locked="0"/>
    </xf>
    <xf numFmtId="0" fontId="79" fillId="0" borderId="37" xfId="0" applyFont="1" applyFill="1" applyBorder="1" applyAlignment="1" applyProtection="1">
      <alignment horizontal="center" vertical="center"/>
      <protection locked="0"/>
    </xf>
    <xf numFmtId="0" fontId="20" fillId="0" borderId="29" xfId="0" applyFont="1" applyBorder="1" applyAlignment="1" applyProtection="1">
      <alignment horizontal="justify" vertical="center" wrapText="1"/>
      <protection locked="0"/>
    </xf>
    <xf numFmtId="0" fontId="72" fillId="0" borderId="37" xfId="0" applyFont="1" applyBorder="1" applyAlignment="1" applyProtection="1">
      <alignment horizontal="center" vertical="center" wrapText="1"/>
      <protection locked="0"/>
    </xf>
    <xf numFmtId="0" fontId="72" fillId="0" borderId="27" xfId="0" applyFont="1" applyBorder="1" applyAlignment="1" applyProtection="1">
      <alignment horizontal="center" vertical="center" wrapText="1"/>
      <protection locked="0"/>
    </xf>
    <xf numFmtId="0" fontId="20" fillId="0" borderId="13" xfId="0" applyFont="1" applyBorder="1" applyAlignment="1">
      <alignment horizontal="center" vertical="center" wrapText="1"/>
    </xf>
    <xf numFmtId="0" fontId="72" fillId="0" borderId="49" xfId="0" applyFont="1" applyBorder="1" applyAlignment="1" applyProtection="1">
      <alignment horizontal="center" vertical="center" wrapText="1"/>
      <protection locked="0"/>
    </xf>
    <xf numFmtId="17" fontId="72" fillId="0" borderId="36" xfId="0" applyNumberFormat="1" applyFont="1" applyBorder="1" applyAlignment="1" applyProtection="1">
      <alignment horizontal="center" vertical="center" wrapText="1"/>
      <protection locked="0"/>
    </xf>
    <xf numFmtId="0" fontId="72" fillId="0" borderId="38" xfId="0" applyFont="1" applyBorder="1" applyAlignment="1" applyProtection="1">
      <alignment horizontal="center" vertical="center" wrapText="1"/>
      <protection locked="0"/>
    </xf>
    <xf numFmtId="0" fontId="72" fillId="0" borderId="39" xfId="0" applyFont="1" applyBorder="1" applyAlignment="1" applyProtection="1">
      <alignment horizontal="center" vertical="center" wrapText="1"/>
      <protection locked="0"/>
    </xf>
    <xf numFmtId="0" fontId="79" fillId="0" borderId="26" xfId="0" applyFont="1" applyFill="1" applyBorder="1" applyAlignment="1" applyProtection="1">
      <alignment horizontal="center" vertical="center"/>
      <protection locked="0"/>
    </xf>
    <xf numFmtId="0" fontId="72" fillId="0" borderId="23" xfId="0" applyFont="1" applyBorder="1" applyAlignment="1" applyProtection="1">
      <alignment horizontal="center" vertical="center" wrapText="1"/>
      <protection locked="0"/>
    </xf>
    <xf numFmtId="0" fontId="72" fillId="0" borderId="36" xfId="0" applyFont="1" applyBorder="1" applyAlignment="1" applyProtection="1">
      <alignment horizontal="left" vertical="center" wrapText="1"/>
      <protection locked="0"/>
    </xf>
    <xf numFmtId="0" fontId="72" fillId="0" borderId="13" xfId="0" applyFont="1" applyBorder="1" applyAlignment="1" applyProtection="1">
      <alignment horizontal="left" vertical="center" wrapText="1"/>
      <protection locked="0"/>
    </xf>
    <xf numFmtId="0" fontId="72" fillId="0" borderId="23" xfId="0" applyFont="1" applyBorder="1" applyAlignment="1" applyProtection="1">
      <alignment horizontal="left" vertical="center" wrapText="1"/>
      <protection locked="0"/>
    </xf>
    <xf numFmtId="0" fontId="72" fillId="6" borderId="23" xfId="0" applyFont="1" applyFill="1" applyBorder="1" applyAlignment="1" applyProtection="1">
      <alignment horizontal="center" vertical="center" wrapText="1"/>
      <protection hidden="1"/>
    </xf>
    <xf numFmtId="0" fontId="80" fillId="0" borderId="36" xfId="0" applyFont="1" applyBorder="1" applyAlignment="1" applyProtection="1">
      <alignment horizontal="center" vertical="center" wrapText="1"/>
      <protection locked="0"/>
    </xf>
    <xf numFmtId="0" fontId="80" fillId="0" borderId="13" xfId="0" applyFont="1" applyBorder="1" applyAlignment="1" applyProtection="1">
      <alignment horizontal="center" vertical="center" wrapText="1"/>
      <protection locked="0"/>
    </xf>
    <xf numFmtId="0" fontId="80" fillId="0" borderId="23" xfId="0" applyFont="1" applyBorder="1" applyAlignment="1" applyProtection="1">
      <alignment horizontal="center" vertical="center" wrapText="1"/>
      <protection locked="0"/>
    </xf>
    <xf numFmtId="0" fontId="72" fillId="0" borderId="44" xfId="0" applyFont="1" applyBorder="1" applyAlignment="1" applyProtection="1">
      <alignment horizontal="center" vertical="center" wrapText="1"/>
      <protection locked="0"/>
    </xf>
    <xf numFmtId="0" fontId="72" fillId="0" borderId="51" xfId="0" applyFont="1" applyBorder="1" applyAlignment="1" applyProtection="1">
      <alignment horizontal="center" vertical="center" wrapText="1"/>
      <protection locked="0"/>
    </xf>
    <xf numFmtId="0" fontId="72" fillId="0" borderId="52" xfId="0" applyFont="1" applyBorder="1" applyAlignment="1" applyProtection="1">
      <alignment horizontal="center" vertical="center" wrapText="1"/>
      <protection locked="0"/>
    </xf>
    <xf numFmtId="0" fontId="20" fillId="0" borderId="3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72" fillId="6" borderId="40" xfId="0" applyFont="1" applyFill="1" applyBorder="1" applyAlignment="1" applyProtection="1">
      <alignment horizontal="center" vertical="center" textRotation="90"/>
      <protection hidden="1"/>
    </xf>
    <xf numFmtId="0" fontId="72" fillId="6" borderId="43" xfId="0" applyFont="1" applyFill="1" applyBorder="1" applyAlignment="1" applyProtection="1">
      <alignment horizontal="center" vertical="center" textRotation="90"/>
      <protection hidden="1"/>
    </xf>
    <xf numFmtId="0" fontId="72" fillId="6" borderId="48" xfId="0" applyFont="1" applyFill="1" applyBorder="1" applyAlignment="1" applyProtection="1">
      <alignment horizontal="center" vertical="center" textRotation="90"/>
      <protection hidden="1"/>
    </xf>
    <xf numFmtId="9" fontId="72" fillId="6" borderId="38" xfId="0" applyNumberFormat="1" applyFont="1" applyFill="1" applyBorder="1" applyAlignment="1" applyProtection="1">
      <alignment horizontal="center" vertical="center" wrapText="1"/>
      <protection hidden="1"/>
    </xf>
    <xf numFmtId="9" fontId="72" fillId="6" borderId="43" xfId="0" applyNumberFormat="1" applyFont="1" applyFill="1" applyBorder="1" applyAlignment="1" applyProtection="1">
      <alignment horizontal="center" vertical="center" wrapText="1"/>
      <protection hidden="1"/>
    </xf>
    <xf numFmtId="9" fontId="72" fillId="6" borderId="23" xfId="0" applyNumberFormat="1" applyFont="1" applyFill="1" applyBorder="1" applyAlignment="1" applyProtection="1">
      <alignment horizontal="center" vertical="center" textRotation="90"/>
      <protection hidden="1"/>
    </xf>
    <xf numFmtId="9" fontId="72" fillId="6" borderId="23" xfId="0" applyNumberFormat="1" applyFont="1" applyFill="1" applyBorder="1" applyAlignment="1" applyProtection="1">
      <alignment horizontal="center" vertical="center" wrapText="1"/>
      <protection hidden="1"/>
    </xf>
    <xf numFmtId="0" fontId="72" fillId="0" borderId="26" xfId="0" applyFont="1" applyBorder="1" applyAlignment="1" applyProtection="1">
      <alignment horizontal="center" vertical="center" wrapText="1"/>
      <protection locked="0"/>
    </xf>
    <xf numFmtId="0" fontId="72" fillId="0" borderId="53" xfId="0" applyFont="1" applyBorder="1" applyAlignment="1" applyProtection="1">
      <alignment horizontal="center" vertical="center" wrapText="1"/>
      <protection locked="0"/>
    </xf>
    <xf numFmtId="0" fontId="72" fillId="0" borderId="34"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49" xfId="0" applyFont="1" applyFill="1" applyBorder="1" applyAlignment="1">
      <alignment horizontal="center" vertical="center" wrapText="1"/>
    </xf>
    <xf numFmtId="0" fontId="72" fillId="6" borderId="23" xfId="0" applyFont="1" applyFill="1" applyBorder="1" applyAlignment="1" applyProtection="1">
      <alignment horizontal="center" vertical="center" textRotation="90"/>
      <protection hidden="1"/>
    </xf>
    <xf numFmtId="0" fontId="79" fillId="0" borderId="49" xfId="0" applyFont="1" applyFill="1" applyBorder="1" applyAlignment="1" applyProtection="1">
      <alignment horizontal="center" vertical="center"/>
      <protection locked="0"/>
    </xf>
    <xf numFmtId="0" fontId="72" fillId="0" borderId="38" xfId="0" applyFont="1" applyBorder="1" applyAlignment="1" applyProtection="1">
      <alignment horizontal="left" vertical="center" wrapText="1"/>
      <protection locked="0"/>
    </xf>
    <xf numFmtId="0" fontId="72" fillId="6" borderId="38" xfId="0" applyFont="1" applyFill="1" applyBorder="1" applyAlignment="1" applyProtection="1">
      <alignment horizontal="center" vertical="center" wrapText="1"/>
      <protection hidden="1"/>
    </xf>
    <xf numFmtId="0" fontId="72" fillId="0" borderId="34"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34" xfId="0" applyFont="1" applyFill="1" applyBorder="1" applyAlignment="1" applyProtection="1">
      <alignment horizontal="center" vertical="center" wrapText="1"/>
      <protection locked="0"/>
    </xf>
    <xf numFmtId="0" fontId="72" fillId="0" borderId="26" xfId="0" applyFont="1" applyFill="1" applyBorder="1" applyAlignment="1" applyProtection="1">
      <alignment horizontal="center" vertical="center" wrapText="1"/>
      <protection locked="0"/>
    </xf>
    <xf numFmtId="0" fontId="72" fillId="0" borderId="36" xfId="0" applyFont="1" applyFill="1" applyBorder="1" applyAlignment="1" applyProtection="1">
      <alignment horizontal="center" vertical="center" wrapText="1"/>
      <protection locked="0"/>
    </xf>
    <xf numFmtId="0" fontId="72" fillId="0" borderId="23" xfId="0" applyFont="1" applyFill="1" applyBorder="1" applyAlignment="1" applyProtection="1">
      <alignment horizontal="center" vertical="center" wrapText="1"/>
      <protection locked="0"/>
    </xf>
    <xf numFmtId="0" fontId="72" fillId="0" borderId="13" xfId="0" applyFont="1" applyFill="1" applyBorder="1" applyAlignment="1" applyProtection="1">
      <alignment horizontal="center" vertical="center" wrapText="1"/>
      <protection locked="0"/>
    </xf>
    <xf numFmtId="0" fontId="72" fillId="0" borderId="26" xfId="0" applyFont="1" applyFill="1" applyBorder="1" applyAlignment="1">
      <alignment horizontal="center" vertical="center" wrapText="1"/>
    </xf>
    <xf numFmtId="0" fontId="72" fillId="0" borderId="25" xfId="0" applyFont="1" applyFill="1" applyBorder="1" applyAlignment="1" applyProtection="1">
      <alignment horizontal="center" vertical="center" wrapText="1"/>
      <protection locked="0"/>
    </xf>
    <xf numFmtId="0" fontId="20" fillId="45" borderId="13" xfId="0" applyFont="1" applyFill="1" applyBorder="1" applyAlignment="1" applyProtection="1">
      <alignment horizontal="center" vertical="center" wrapText="1"/>
      <protection locked="0"/>
    </xf>
    <xf numFmtId="0" fontId="20" fillId="45" borderId="23" xfId="0" applyFont="1" applyFill="1" applyBorder="1" applyAlignment="1" applyProtection="1">
      <alignment horizontal="center" vertical="center" wrapText="1"/>
      <protection locked="0"/>
    </xf>
    <xf numFmtId="0" fontId="72" fillId="34" borderId="13" xfId="0" applyFont="1" applyFill="1" applyBorder="1" applyAlignment="1" applyProtection="1">
      <alignment horizontal="center" vertical="center" wrapText="1"/>
      <protection locked="0"/>
    </xf>
    <xf numFmtId="0" fontId="72" fillId="34" borderId="35" xfId="0" applyFont="1" applyFill="1" applyBorder="1" applyAlignment="1" applyProtection="1">
      <alignment horizontal="center" vertical="center" wrapText="1"/>
      <protection locked="0"/>
    </xf>
    <xf numFmtId="0" fontId="72" fillId="34" borderId="22" xfId="0" applyFont="1" applyFill="1" applyBorder="1" applyAlignment="1" applyProtection="1">
      <alignment horizontal="center" vertical="center" wrapText="1"/>
      <protection locked="0"/>
    </xf>
    <xf numFmtId="0" fontId="79" fillId="0" borderId="54" xfId="0" applyFont="1" applyFill="1" applyBorder="1" applyAlignment="1" applyProtection="1">
      <alignment horizontal="center" vertical="center"/>
      <protection locked="0"/>
    </xf>
    <xf numFmtId="0" fontId="79" fillId="0" borderId="55" xfId="0" applyFont="1"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72" fillId="0" borderId="35" xfId="0" applyFont="1" applyFill="1" applyBorder="1" applyAlignment="1" applyProtection="1">
      <alignment horizontal="center" vertical="center" wrapText="1"/>
      <protection locked="0"/>
    </xf>
    <xf numFmtId="0" fontId="72" fillId="0" borderId="22" xfId="0" applyFont="1" applyFill="1" applyBorder="1" applyAlignment="1" applyProtection="1">
      <alignment horizontal="center" vertical="center" wrapText="1"/>
      <protection locked="0"/>
    </xf>
    <xf numFmtId="0" fontId="72" fillId="0" borderId="40" xfId="0" applyFont="1" applyBorder="1" applyAlignment="1" applyProtection="1">
      <alignment horizontal="center" vertical="center" wrapText="1"/>
      <protection locked="0"/>
    </xf>
    <xf numFmtId="0" fontId="72" fillId="0" borderId="43" xfId="0" applyFont="1" applyBorder="1" applyAlignment="1" applyProtection="1">
      <alignment horizontal="center" vertical="center" wrapText="1"/>
      <protection locked="0"/>
    </xf>
    <xf numFmtId="0" fontId="72" fillId="34" borderId="36" xfId="0" applyFont="1" applyFill="1" applyBorder="1" applyAlignment="1" applyProtection="1">
      <alignment horizontal="center" vertical="center" wrapText="1"/>
      <protection locked="0"/>
    </xf>
    <xf numFmtId="0" fontId="72" fillId="0" borderId="35" xfId="0" applyFont="1" applyBorder="1" applyAlignment="1" applyProtection="1">
      <alignment horizontal="center" vertical="top" wrapText="1"/>
      <protection locked="0"/>
    </xf>
    <xf numFmtId="0" fontId="72" fillId="0" borderId="22" xfId="0" applyFont="1" applyBorder="1" applyAlignment="1" applyProtection="1">
      <alignment horizontal="center" vertical="top" wrapText="1"/>
      <protection locked="0"/>
    </xf>
    <xf numFmtId="0" fontId="72" fillId="0" borderId="42" xfId="0" applyFont="1" applyFill="1" applyBorder="1" applyAlignment="1" applyProtection="1">
      <alignment horizontal="center" vertical="center" wrapText="1"/>
      <protection locked="0"/>
    </xf>
    <xf numFmtId="0" fontId="72" fillId="0" borderId="56" xfId="0" applyFont="1" applyFill="1" applyBorder="1" applyAlignment="1" applyProtection="1">
      <alignment horizontal="center" vertical="center" wrapText="1"/>
      <protection locked="0"/>
    </xf>
    <xf numFmtId="0" fontId="72" fillId="0" borderId="37" xfId="0" applyFont="1" applyFill="1" applyBorder="1" applyAlignment="1" applyProtection="1">
      <alignment horizontal="center" vertical="center" wrapText="1"/>
      <protection locked="0"/>
    </xf>
    <xf numFmtId="0" fontId="72" fillId="0" borderId="40" xfId="0" applyFont="1" applyFill="1" applyBorder="1" applyAlignment="1" applyProtection="1">
      <alignment horizontal="center" vertical="center" wrapText="1"/>
      <protection locked="0"/>
    </xf>
    <xf numFmtId="0" fontId="72" fillId="0" borderId="43" xfId="0" applyFont="1" applyFill="1" applyBorder="1" applyAlignment="1" applyProtection="1">
      <alignment horizontal="center" vertical="center" wrapText="1"/>
      <protection locked="0"/>
    </xf>
    <xf numFmtId="0" fontId="72" fillId="0" borderId="29" xfId="0" applyFont="1" applyFill="1" applyBorder="1" applyAlignment="1" applyProtection="1">
      <alignment horizontal="center" vertical="center" wrapText="1"/>
      <protection locked="0"/>
    </xf>
    <xf numFmtId="0" fontId="72" fillId="6" borderId="35" xfId="0" applyFont="1" applyFill="1" applyBorder="1" applyAlignment="1" applyProtection="1">
      <alignment horizontal="center" vertical="center" textRotation="90"/>
      <protection hidden="1"/>
    </xf>
    <xf numFmtId="0" fontId="72" fillId="6" borderId="29" xfId="0" applyFont="1" applyFill="1" applyBorder="1" applyAlignment="1" applyProtection="1">
      <alignment horizontal="center" vertical="center" textRotation="90"/>
      <protection hidden="1"/>
    </xf>
    <xf numFmtId="9" fontId="72" fillId="6" borderId="29" xfId="0" applyNumberFormat="1" applyFont="1" applyFill="1" applyBorder="1" applyAlignment="1" applyProtection="1">
      <alignment horizontal="center" vertical="center" textRotation="90"/>
      <protection hidden="1"/>
    </xf>
    <xf numFmtId="0" fontId="20" fillId="0" borderId="41" xfId="0" applyFont="1" applyFill="1" applyBorder="1" applyAlignment="1" applyProtection="1">
      <alignment horizontal="center" vertical="center" wrapText="1"/>
      <protection locked="0"/>
    </xf>
    <xf numFmtId="0" fontId="20" fillId="0" borderId="57" xfId="0"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0" fontId="20" fillId="0" borderId="59" xfId="0" applyFont="1" applyFill="1" applyBorder="1" applyAlignment="1" applyProtection="1">
      <alignment horizontal="center" vertical="center" wrapText="1"/>
      <protection locked="0"/>
    </xf>
    <xf numFmtId="14" fontId="72" fillId="0" borderId="40" xfId="0" applyNumberFormat="1" applyFont="1" applyFill="1" applyBorder="1" applyAlignment="1" applyProtection="1">
      <alignment horizontal="center" vertical="center" wrapText="1"/>
      <protection locked="0"/>
    </xf>
    <xf numFmtId="14" fontId="72" fillId="0" borderId="48" xfId="0" applyNumberFormat="1" applyFont="1" applyFill="1" applyBorder="1" applyAlignment="1" applyProtection="1">
      <alignment horizontal="center" vertical="center" wrapText="1"/>
      <protection locked="0"/>
    </xf>
    <xf numFmtId="0" fontId="79" fillId="0" borderId="42" xfId="0" applyFont="1" applyFill="1" applyBorder="1" applyAlignment="1" applyProtection="1">
      <alignment horizontal="center" vertical="center"/>
      <protection locked="0"/>
    </xf>
    <xf numFmtId="0" fontId="79" fillId="0" borderId="56" xfId="0" applyFont="1" applyFill="1" applyBorder="1" applyAlignment="1" applyProtection="1">
      <alignment horizontal="center" vertical="center"/>
      <protection locked="0"/>
    </xf>
    <xf numFmtId="0" fontId="72" fillId="0" borderId="48" xfId="0" applyFont="1" applyBorder="1" applyAlignment="1" applyProtection="1">
      <alignment horizontal="center" vertical="center" wrapText="1"/>
      <protection locked="0"/>
    </xf>
    <xf numFmtId="0" fontId="72" fillId="6" borderId="40" xfId="0" applyFont="1" applyFill="1" applyBorder="1" applyAlignment="1" applyProtection="1">
      <alignment horizontal="center" vertical="center" wrapText="1"/>
      <protection hidden="1"/>
    </xf>
    <xf numFmtId="0" fontId="72" fillId="6" borderId="43" xfId="0" applyFont="1" applyFill="1" applyBorder="1" applyAlignment="1" applyProtection="1">
      <alignment horizontal="center" vertical="center" wrapText="1"/>
      <protection hidden="1"/>
    </xf>
    <xf numFmtId="0" fontId="72" fillId="6" borderId="48"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43"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0" fontId="72" fillId="0" borderId="41" xfId="0" applyFont="1" applyBorder="1" applyAlignment="1" applyProtection="1">
      <alignment horizontal="center" vertical="center" wrapText="1"/>
      <protection locked="0"/>
    </xf>
    <xf numFmtId="0" fontId="72" fillId="0" borderId="57" xfId="0" applyFont="1" applyBorder="1" applyAlignment="1" applyProtection="1">
      <alignment horizontal="center" vertical="center" wrapText="1"/>
      <protection locked="0"/>
    </xf>
    <xf numFmtId="0" fontId="72" fillId="0" borderId="41" xfId="0" applyFont="1" applyFill="1" applyBorder="1" applyAlignment="1" applyProtection="1">
      <alignment horizontal="center" vertical="center" wrapText="1"/>
      <protection locked="0"/>
    </xf>
    <xf numFmtId="0" fontId="72" fillId="0" borderId="57" xfId="0" applyFont="1" applyFill="1" applyBorder="1" applyAlignment="1" applyProtection="1">
      <alignment horizontal="center" vertical="center" wrapText="1"/>
      <protection locked="0"/>
    </xf>
    <xf numFmtId="0" fontId="72" fillId="0" borderId="30" xfId="0" applyFont="1" applyFill="1" applyBorder="1" applyAlignment="1" applyProtection="1">
      <alignment horizontal="center" vertical="center" wrapText="1"/>
      <protection locked="0"/>
    </xf>
    <xf numFmtId="0" fontId="79" fillId="0" borderId="13"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wrapText="1"/>
      <protection locked="0"/>
    </xf>
    <xf numFmtId="0" fontId="72" fillId="0" borderId="38" xfId="0" applyFont="1" applyFill="1" applyBorder="1" applyAlignment="1" applyProtection="1">
      <alignment horizontal="center" vertical="center" wrapText="1"/>
      <protection locked="0"/>
    </xf>
    <xf numFmtId="0" fontId="20" fillId="0" borderId="42" xfId="0" applyFont="1" applyFill="1" applyBorder="1" applyAlignment="1" applyProtection="1">
      <alignment horizontal="center" vertical="center" wrapText="1"/>
      <protection locked="0"/>
    </xf>
    <xf numFmtId="0" fontId="20" fillId="0" borderId="56"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14" fontId="72" fillId="0" borderId="43" xfId="0" applyNumberFormat="1" applyFont="1" applyFill="1" applyBorder="1" applyAlignment="1" applyProtection="1">
      <alignment horizontal="center" vertical="center" wrapText="1"/>
      <protection locked="0"/>
    </xf>
    <xf numFmtId="14" fontId="72" fillId="0" borderId="29" xfId="0" applyNumberFormat="1" applyFont="1" applyFill="1" applyBorder="1" applyAlignment="1" applyProtection="1">
      <alignment horizontal="center" vertical="center" wrapText="1"/>
      <protection locked="0"/>
    </xf>
    <xf numFmtId="0" fontId="72" fillId="6" borderId="29" xfId="0" applyFont="1" applyFill="1" applyBorder="1" applyAlignment="1" applyProtection="1">
      <alignment horizontal="center" vertical="center" wrapText="1"/>
      <protection hidden="1"/>
    </xf>
    <xf numFmtId="0" fontId="20" fillId="0" borderId="38" xfId="0" applyFont="1" applyBorder="1" applyAlignment="1" applyProtection="1">
      <alignment horizontal="justify" vertical="center" wrapText="1"/>
      <protection locked="0"/>
    </xf>
    <xf numFmtId="0" fontId="72" fillId="0" borderId="29" xfId="0" applyFont="1" applyFill="1" applyBorder="1" applyAlignment="1" applyProtection="1">
      <alignment horizontal="left" vertical="center" wrapText="1"/>
      <protection locked="0"/>
    </xf>
    <xf numFmtId="0" fontId="72" fillId="0" borderId="58"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76" fillId="0" borderId="36" xfId="0" applyFont="1" applyBorder="1" applyAlignment="1" applyProtection="1">
      <alignment horizontal="center" vertical="center" wrapText="1"/>
      <protection locked="0"/>
    </xf>
    <xf numFmtId="0" fontId="76" fillId="0" borderId="13"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76" fillId="0" borderId="35" xfId="0" applyFont="1" applyBorder="1" applyAlignment="1" applyProtection="1">
      <alignment horizontal="center" vertical="center" wrapText="1"/>
      <protection locked="0"/>
    </xf>
    <xf numFmtId="0" fontId="76" fillId="0" borderId="22" xfId="0" applyFont="1" applyBorder="1" applyAlignment="1" applyProtection="1">
      <alignment horizontal="center" vertical="center" wrapText="1"/>
      <protection locked="0"/>
    </xf>
    <xf numFmtId="0" fontId="76" fillId="0" borderId="34" xfId="0" applyFont="1" applyBorder="1" applyAlignment="1" applyProtection="1">
      <alignment horizontal="center" vertical="center" wrapText="1"/>
      <protection locked="0"/>
    </xf>
    <xf numFmtId="0" fontId="76" fillId="0" borderId="25" xfId="0" applyFont="1" applyBorder="1" applyAlignment="1" applyProtection="1">
      <alignment horizontal="center" vertical="center" wrapText="1"/>
      <protection locked="0"/>
    </xf>
    <xf numFmtId="0" fontId="75" fillId="6" borderId="36" xfId="0" applyFont="1" applyFill="1" applyBorder="1" applyAlignment="1" applyProtection="1">
      <alignment horizontal="center" vertical="center" textRotation="90" wrapText="1"/>
      <protection/>
    </xf>
    <xf numFmtId="0" fontId="75" fillId="6" borderId="38" xfId="0" applyFont="1" applyFill="1" applyBorder="1" applyAlignment="1" applyProtection="1">
      <alignment horizontal="center" vertical="center" textRotation="90" wrapText="1"/>
      <protection/>
    </xf>
    <xf numFmtId="0" fontId="75" fillId="44" borderId="44" xfId="0" applyFont="1" applyFill="1" applyBorder="1" applyAlignment="1" applyProtection="1">
      <alignment horizontal="center" vertical="center" wrapText="1"/>
      <protection/>
    </xf>
    <xf numFmtId="0" fontId="75" fillId="44" borderId="45" xfId="0" applyFont="1" applyFill="1" applyBorder="1" applyAlignment="1" applyProtection="1">
      <alignment horizontal="center" vertical="center" wrapText="1"/>
      <protection/>
    </xf>
    <xf numFmtId="0" fontId="75" fillId="44" borderId="36" xfId="0" applyFont="1" applyFill="1" applyBorder="1" applyAlignment="1" applyProtection="1">
      <alignment horizontal="center" vertical="center" wrapText="1"/>
      <protection/>
    </xf>
    <xf numFmtId="0" fontId="75" fillId="44" borderId="38" xfId="0" applyFont="1" applyFill="1" applyBorder="1" applyAlignment="1" applyProtection="1">
      <alignment horizontal="center" vertical="center" wrapText="1"/>
      <protection/>
    </xf>
    <xf numFmtId="0" fontId="76" fillId="0" borderId="36" xfId="0" applyFont="1" applyFill="1" applyBorder="1" applyAlignment="1" applyProtection="1">
      <alignment horizontal="center" vertical="center" wrapText="1"/>
      <protection locked="0"/>
    </xf>
    <xf numFmtId="0" fontId="76" fillId="0" borderId="13" xfId="0" applyFont="1" applyFill="1" applyBorder="1" applyAlignment="1" applyProtection="1">
      <alignment horizontal="center" vertical="center" wrapText="1"/>
      <protection locked="0"/>
    </xf>
    <xf numFmtId="0" fontId="76" fillId="6" borderId="36" xfId="0" applyFont="1" applyFill="1" applyBorder="1" applyAlignment="1" applyProtection="1">
      <alignment horizontal="center" vertical="center" wrapText="1"/>
      <protection hidden="1"/>
    </xf>
    <xf numFmtId="0" fontId="76" fillId="6" borderId="13" xfId="0" applyFont="1" applyFill="1" applyBorder="1" applyAlignment="1" applyProtection="1">
      <alignment horizontal="center" vertical="center" wrapText="1"/>
      <protection hidden="1"/>
    </xf>
    <xf numFmtId="0" fontId="76" fillId="34" borderId="36" xfId="0" applyFont="1" applyFill="1" applyBorder="1" applyAlignment="1" applyProtection="1">
      <alignment horizontal="center" vertical="center" wrapText="1"/>
      <protection locked="0"/>
    </xf>
    <xf numFmtId="0" fontId="76" fillId="34" borderId="13" xfId="0" applyFont="1" applyFill="1" applyBorder="1" applyAlignment="1" applyProtection="1">
      <alignment horizontal="center" vertical="center" wrapText="1"/>
      <protection locked="0"/>
    </xf>
    <xf numFmtId="0" fontId="81" fillId="0" borderId="13" xfId="0" applyFont="1" applyBorder="1" applyAlignment="1" applyProtection="1">
      <alignment horizontal="left" vertical="center" wrapText="1"/>
      <protection/>
    </xf>
    <xf numFmtId="0" fontId="0" fillId="0" borderId="13" xfId="0" applyBorder="1" applyAlignment="1" applyProtection="1">
      <alignment horizontal="center" vertical="center"/>
      <protection/>
    </xf>
    <xf numFmtId="0" fontId="72" fillId="0" borderId="13" xfId="0" applyFont="1" applyBorder="1" applyAlignment="1" applyProtection="1">
      <alignment horizontal="center" vertical="center" wrapText="1"/>
      <protection/>
    </xf>
    <xf numFmtId="0" fontId="75" fillId="6" borderId="36" xfId="0" applyFont="1" applyFill="1" applyBorder="1" applyAlignment="1" applyProtection="1">
      <alignment horizontal="center" vertical="center" wrapText="1"/>
      <protection/>
    </xf>
    <xf numFmtId="0" fontId="75" fillId="6" borderId="38" xfId="0" applyFont="1" applyFill="1" applyBorder="1" applyAlignment="1" applyProtection="1">
      <alignment horizontal="center" vertical="center" wrapText="1"/>
      <protection/>
    </xf>
    <xf numFmtId="0" fontId="82" fillId="23" borderId="60" xfId="0" applyFont="1" applyFill="1" applyBorder="1" applyAlignment="1" applyProtection="1">
      <alignment horizontal="center" vertical="center"/>
      <protection/>
    </xf>
    <xf numFmtId="0" fontId="82" fillId="23" borderId="33" xfId="0" applyFont="1" applyFill="1" applyBorder="1" applyAlignment="1" applyProtection="1">
      <alignment horizontal="center" vertical="center"/>
      <protection/>
    </xf>
    <xf numFmtId="0" fontId="82" fillId="23" borderId="28" xfId="0" applyFont="1" applyFill="1" applyBorder="1" applyAlignment="1" applyProtection="1">
      <alignment horizontal="center" vertical="center"/>
      <protection/>
    </xf>
    <xf numFmtId="0" fontId="75" fillId="44" borderId="35" xfId="0" applyFont="1" applyFill="1" applyBorder="1" applyAlignment="1" applyProtection="1">
      <alignment horizontal="center" vertical="center" wrapText="1"/>
      <protection/>
    </xf>
    <xf numFmtId="0" fontId="75" fillId="44" borderId="39" xfId="0" applyFont="1" applyFill="1" applyBorder="1" applyAlignment="1" applyProtection="1">
      <alignment horizontal="center" vertical="center" wrapText="1"/>
      <protection/>
    </xf>
    <xf numFmtId="0" fontId="75" fillId="44" borderId="34" xfId="0" applyFont="1" applyFill="1" applyBorder="1" applyAlignment="1" applyProtection="1">
      <alignment horizontal="center" vertical="center" textRotation="90" wrapText="1"/>
      <protection/>
    </xf>
    <xf numFmtId="0" fontId="75" fillId="44" borderId="49" xfId="0" applyFont="1" applyFill="1" applyBorder="1" applyAlignment="1" applyProtection="1">
      <alignment horizontal="center" vertical="center" textRotation="90" wrapText="1"/>
      <protection/>
    </xf>
    <xf numFmtId="0" fontId="75" fillId="6" borderId="34" xfId="0" applyFont="1" applyFill="1" applyBorder="1" applyAlignment="1" applyProtection="1">
      <alignment horizontal="center" vertical="center" textRotation="90" wrapText="1"/>
      <protection/>
    </xf>
    <xf numFmtId="0" fontId="75" fillId="6" borderId="49" xfId="0" applyFont="1" applyFill="1" applyBorder="1" applyAlignment="1" applyProtection="1">
      <alignment horizontal="center" vertical="center" textRotation="90" wrapText="1"/>
      <protection/>
    </xf>
    <xf numFmtId="0" fontId="72" fillId="34" borderId="34" xfId="0" applyFont="1" applyFill="1" applyBorder="1" applyAlignment="1" applyProtection="1">
      <alignment horizontal="center" vertical="center" wrapText="1"/>
      <protection locked="0"/>
    </xf>
    <xf numFmtId="0" fontId="72" fillId="34" borderId="25" xfId="0" applyFont="1" applyFill="1" applyBorder="1" applyAlignment="1" applyProtection="1">
      <alignment horizontal="center" vertical="center" wrapText="1"/>
      <protection locked="0"/>
    </xf>
    <xf numFmtId="0" fontId="75" fillId="44" borderId="34" xfId="0" applyFont="1" applyFill="1" applyBorder="1" applyAlignment="1" applyProtection="1">
      <alignment horizontal="center" vertical="center" wrapText="1"/>
      <protection/>
    </xf>
    <xf numFmtId="0" fontId="75" fillId="44" borderId="49" xfId="0" applyFont="1" applyFill="1" applyBorder="1" applyAlignment="1" applyProtection="1">
      <alignment horizontal="center" vertical="center" wrapText="1"/>
      <protection/>
    </xf>
    <xf numFmtId="0" fontId="75" fillId="44" borderId="36" xfId="0" applyFont="1" applyFill="1" applyBorder="1" applyAlignment="1" applyProtection="1">
      <alignment horizontal="center" vertical="center" textRotation="90" wrapText="1"/>
      <protection/>
    </xf>
    <xf numFmtId="0" fontId="75" fillId="44" borderId="38" xfId="0" applyFont="1" applyFill="1" applyBorder="1" applyAlignment="1" applyProtection="1">
      <alignment horizontal="center" vertical="center" textRotation="90" wrapText="1"/>
      <protection/>
    </xf>
    <xf numFmtId="0" fontId="75" fillId="44" borderId="35" xfId="0" applyFont="1" applyFill="1" applyBorder="1" applyAlignment="1" applyProtection="1">
      <alignment horizontal="center" vertical="center" textRotation="90" wrapText="1"/>
      <protection/>
    </xf>
    <xf numFmtId="0" fontId="75" fillId="44" borderId="39" xfId="0" applyFont="1" applyFill="1" applyBorder="1" applyAlignment="1" applyProtection="1">
      <alignment horizontal="center" vertical="center" textRotation="90" wrapText="1"/>
      <protection/>
    </xf>
    <xf numFmtId="0" fontId="20" fillId="34" borderId="36" xfId="0" applyFont="1" applyFill="1" applyBorder="1" applyAlignment="1" applyProtection="1">
      <alignment horizontal="center" vertical="center" wrapText="1"/>
      <protection locked="0"/>
    </xf>
    <xf numFmtId="0" fontId="20" fillId="34" borderId="13" xfId="0" applyFont="1" applyFill="1" applyBorder="1" applyAlignment="1" applyProtection="1">
      <alignment horizontal="center" vertical="center" wrapText="1"/>
      <protection locked="0"/>
    </xf>
    <xf numFmtId="14" fontId="72" fillId="0" borderId="13" xfId="0" applyNumberFormat="1" applyFont="1" applyBorder="1" applyAlignment="1" applyProtection="1">
      <alignment horizontal="center" vertical="center" wrapText="1"/>
      <protection locked="0"/>
    </xf>
    <xf numFmtId="0" fontId="83" fillId="34" borderId="0" xfId="0" applyFont="1" applyFill="1" applyBorder="1" applyAlignment="1">
      <alignment horizontal="justify" vertical="center" wrapText="1"/>
    </xf>
    <xf numFmtId="0" fontId="68" fillId="46" borderId="34" xfId="0" applyFont="1" applyFill="1" applyBorder="1" applyAlignment="1">
      <alignment horizontal="center" vertical="center"/>
    </xf>
    <xf numFmtId="0" fontId="68" fillId="46" borderId="36" xfId="0" applyFont="1" applyFill="1" applyBorder="1" applyAlignment="1">
      <alignment horizontal="center" vertical="center"/>
    </xf>
    <xf numFmtId="0" fontId="68" fillId="46" borderId="35" xfId="0" applyFont="1" applyFill="1" applyBorder="1" applyAlignment="1">
      <alignment horizontal="center" vertical="center"/>
    </xf>
    <xf numFmtId="0" fontId="56" fillId="23" borderId="13" xfId="39" applyBorder="1" applyAlignment="1">
      <alignment horizontal="center"/>
    </xf>
    <xf numFmtId="0" fontId="68" fillId="46" borderId="47" xfId="0" applyFont="1" applyFill="1" applyBorder="1" applyAlignment="1">
      <alignment horizontal="center" vertical="center"/>
    </xf>
    <xf numFmtId="0" fontId="68" fillId="46" borderId="61" xfId="0" applyFont="1" applyFill="1" applyBorder="1" applyAlignment="1">
      <alignment horizontal="center" vertical="center"/>
    </xf>
    <xf numFmtId="0" fontId="68" fillId="46" borderId="62" xfId="0" applyFont="1" applyFill="1" applyBorder="1" applyAlignment="1">
      <alignment horizontal="center" vertical="center"/>
    </xf>
    <xf numFmtId="0" fontId="71" fillId="43" borderId="63" xfId="0" applyFont="1" applyFill="1" applyBorder="1" applyAlignment="1">
      <alignment horizontal="center" vertical="center" wrapText="1" readingOrder="1"/>
    </xf>
    <xf numFmtId="0" fontId="71" fillId="43" borderId="64" xfId="0" applyFont="1" applyFill="1" applyBorder="1" applyAlignment="1">
      <alignment horizontal="center" vertical="center" wrapText="1" readingOrder="1"/>
    </xf>
    <xf numFmtId="0" fontId="84" fillId="7" borderId="65" xfId="0" applyFont="1" applyFill="1" applyBorder="1" applyAlignment="1">
      <alignment horizontal="center" vertical="center" wrapText="1" readingOrder="1"/>
    </xf>
    <xf numFmtId="0" fontId="84" fillId="7" borderId="66" xfId="0" applyFont="1" applyFill="1" applyBorder="1" applyAlignment="1">
      <alignment horizontal="center" vertical="center" wrapText="1" readingOrder="1"/>
    </xf>
    <xf numFmtId="0" fontId="84" fillId="7" borderId="67" xfId="0" applyFont="1" applyFill="1" applyBorder="1" applyAlignment="1">
      <alignment horizontal="center" vertical="center" wrapText="1" readingOrder="1"/>
    </xf>
    <xf numFmtId="0" fontId="73" fillId="7" borderId="60" xfId="0" applyFont="1" applyFill="1" applyBorder="1" applyAlignment="1">
      <alignment horizontal="center" vertical="center" wrapText="1" readingOrder="1"/>
    </xf>
    <xf numFmtId="0" fontId="73" fillId="7" borderId="33" xfId="0" applyFont="1" applyFill="1" applyBorder="1" applyAlignment="1">
      <alignment horizontal="center" vertical="center" wrapText="1" readingOrder="1"/>
    </xf>
    <xf numFmtId="0" fontId="73" fillId="34" borderId="37" xfId="0" applyFont="1" applyFill="1" applyBorder="1" applyAlignment="1">
      <alignment horizontal="center" vertical="center" wrapText="1" readingOrder="1"/>
    </xf>
    <xf numFmtId="0" fontId="73" fillId="34" borderId="25" xfId="0" applyFont="1" applyFill="1" applyBorder="1" applyAlignment="1">
      <alignment horizontal="center" vertical="center" wrapText="1" readingOrder="1"/>
    </xf>
    <xf numFmtId="0" fontId="73" fillId="34" borderId="29" xfId="0" applyFont="1" applyFill="1" applyBorder="1" applyAlignment="1">
      <alignment horizontal="center" vertical="center" wrapText="1" readingOrder="1"/>
    </xf>
    <xf numFmtId="0" fontId="73" fillId="34" borderId="13" xfId="0" applyFont="1" applyFill="1" applyBorder="1" applyAlignment="1">
      <alignment horizontal="center" vertical="center" wrapText="1" readingOrder="1"/>
    </xf>
    <xf numFmtId="0" fontId="73" fillId="34" borderId="26" xfId="0" applyFont="1" applyFill="1" applyBorder="1" applyAlignment="1">
      <alignment horizontal="center" vertical="center" wrapText="1" readingOrder="1"/>
    </xf>
    <xf numFmtId="0" fontId="73" fillId="34" borderId="23" xfId="0" applyFont="1" applyFill="1" applyBorder="1" applyAlignment="1">
      <alignment horizontal="center" vertical="center" wrapText="1" readingOrder="1"/>
    </xf>
    <xf numFmtId="0" fontId="75" fillId="0" borderId="60" xfId="0" applyFont="1" applyBorder="1" applyAlignment="1" applyProtection="1">
      <alignment horizontal="center" vertical="center"/>
      <protection locked="0"/>
    </xf>
    <xf numFmtId="0" fontId="72" fillId="0" borderId="33" xfId="0" applyFont="1" applyBorder="1" applyAlignment="1" applyProtection="1">
      <alignment horizontal="center" vertical="center"/>
      <protection locked="0"/>
    </xf>
    <xf numFmtId="0" fontId="72" fillId="0" borderId="33" xfId="0" applyFont="1" applyBorder="1" applyAlignment="1" applyProtection="1">
      <alignment horizontal="justify" vertical="center"/>
      <protection locked="0"/>
    </xf>
    <xf numFmtId="0" fontId="72" fillId="34" borderId="33" xfId="0" applyFont="1" applyFill="1" applyBorder="1" applyAlignment="1" applyProtection="1">
      <alignment horizontal="justify" vertical="center" wrapText="1"/>
      <protection locked="0"/>
    </xf>
    <xf numFmtId="0" fontId="72" fillId="0" borderId="33" xfId="0" applyFont="1" applyBorder="1" applyAlignment="1" applyProtection="1">
      <alignment horizontal="justify" vertical="center" wrapText="1"/>
      <protection locked="0"/>
    </xf>
    <xf numFmtId="0" fontId="72" fillId="0" borderId="33" xfId="0" applyFont="1" applyBorder="1" applyAlignment="1" applyProtection="1">
      <alignment horizontal="center" vertical="center" wrapText="1"/>
      <protection locked="0"/>
    </xf>
    <xf numFmtId="0" fontId="72" fillId="0" borderId="28" xfId="0" applyFont="1" applyBorder="1" applyAlignment="1" applyProtection="1">
      <alignment horizontal="center" vertical="center"/>
      <protection locked="0"/>
    </xf>
    <xf numFmtId="0" fontId="72" fillId="0" borderId="60" xfId="0" applyFont="1" applyBorder="1" applyAlignment="1" applyProtection="1">
      <alignment horizontal="center" vertical="center" wrapText="1"/>
      <protection locked="0"/>
    </xf>
    <xf numFmtId="0" fontId="85" fillId="0" borderId="35" xfId="0" applyFont="1" applyBorder="1" applyAlignment="1" applyProtection="1">
      <alignment horizontal="center" vertical="top" wrapText="1"/>
      <protection locked="0"/>
    </xf>
    <xf numFmtId="0" fontId="75" fillId="0" borderId="59" xfId="0" applyFont="1" applyBorder="1" applyAlignment="1" applyProtection="1">
      <alignment horizontal="center" vertical="center"/>
      <protection locked="0"/>
    </xf>
    <xf numFmtId="0" fontId="72" fillId="0" borderId="48" xfId="0" applyFont="1" applyBorder="1" applyAlignment="1" applyProtection="1">
      <alignment horizontal="justify" vertical="center"/>
      <protection locked="0"/>
    </xf>
    <xf numFmtId="0" fontId="85" fillId="0" borderId="22" xfId="0" applyFont="1" applyBorder="1" applyAlignment="1" applyProtection="1">
      <alignment horizontal="center" vertical="top" wrapText="1"/>
      <protection locked="0"/>
    </xf>
    <xf numFmtId="14" fontId="72" fillId="0" borderId="33" xfId="0" applyNumberFormat="1" applyFont="1" applyBorder="1" applyAlignment="1" applyProtection="1">
      <alignment horizontal="center" vertical="center" wrapText="1"/>
      <protection locked="0"/>
    </xf>
    <xf numFmtId="0" fontId="79" fillId="0" borderId="26" xfId="0" applyFont="1" applyBorder="1" applyAlignment="1" applyProtection="1">
      <alignment horizontal="center" vertical="center"/>
      <protection locked="0"/>
    </xf>
    <xf numFmtId="0" fontId="72" fillId="34" borderId="23" xfId="0" applyFont="1" applyFill="1" applyBorder="1" applyAlignment="1" applyProtection="1">
      <alignment horizontal="center" vertical="center" wrapText="1"/>
      <protection locked="0"/>
    </xf>
    <xf numFmtId="0" fontId="20" fillId="0" borderId="23" xfId="0" applyFont="1" applyBorder="1" applyAlignment="1" applyProtection="1">
      <alignment vertical="center" wrapText="1"/>
      <protection locked="0"/>
    </xf>
    <xf numFmtId="0" fontId="72" fillId="0" borderId="48" xfId="0" applyFont="1" applyBorder="1" applyAlignment="1" applyProtection="1">
      <alignment horizontal="center" vertical="center"/>
      <protection locked="0"/>
    </xf>
    <xf numFmtId="0" fontId="72" fillId="34" borderId="33" xfId="0" applyFont="1" applyFill="1" applyBorder="1" applyAlignment="1" applyProtection="1">
      <alignment horizontal="justify" vertical="center"/>
      <protection locked="0"/>
    </xf>
    <xf numFmtId="0" fontId="85" fillId="0" borderId="27" xfId="0" applyFont="1" applyBorder="1" applyAlignment="1" applyProtection="1">
      <alignment horizontal="center" vertical="top"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806">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dxf>
    <dxf>
      <fill>
        <patternFill>
          <bgColor rgb="FFFFC000"/>
        </patternFill>
      </fill>
      <border>
        <left/>
        <right/>
        <top/>
        <bottom/>
      </border>
    </dxf>
    <dxf>
      <fill>
        <patternFill>
          <bgColor rgb="FFFFFF00"/>
        </patternFill>
      </fill>
      <border>
        <left/>
        <right/>
        <top/>
        <bottom/>
      </border>
    </dxf>
    <dxf>
      <fill>
        <patternFill>
          <bgColor rgb="FF00B05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rgb="FFFF0000"/>
        </patternFill>
      </fill>
      <border>
        <left/>
        <right/>
        <top/>
        <bottom/>
      </border>
    </dxf>
    <dxf>
      <fill>
        <patternFill>
          <bgColor theme="5"/>
        </patternFill>
      </fill>
      <border>
        <left/>
        <right/>
        <top/>
        <bottom/>
      </border>
    </dxf>
    <dxf>
      <fill>
        <patternFill>
          <bgColor rgb="FFFFFF00"/>
        </patternFill>
      </fill>
      <border>
        <left/>
        <right/>
        <top/>
        <bottom/>
      </border>
    </dxf>
    <dxf>
      <fill>
        <patternFill>
          <bgColor rgb="FF92D050"/>
        </patternFill>
      </fill>
      <border>
        <left/>
        <right/>
        <top/>
        <bottom/>
      </border>
    </dxf>
    <dxf>
      <fill>
        <patternFill>
          <bgColor rgb="FF92D050"/>
        </patternFill>
      </fill>
      <border>
        <left/>
        <right/>
        <top/>
        <bottom/>
      </border>
    </dxf>
    <dxf>
      <fill>
        <patternFill>
          <bgColor rgb="FF00B050"/>
        </patternFill>
      </fill>
      <border>
        <left/>
        <right/>
        <top/>
        <bottom/>
      </border>
    </dxf>
    <dxf>
      <fill>
        <patternFill>
          <bgColor rgb="FFFFFF00"/>
        </patternFill>
      </fill>
      <border>
        <left/>
        <right/>
        <top/>
        <bottom/>
      </border>
    </dxf>
    <dxf>
      <fill>
        <patternFill>
          <bgColor rgb="FFFFC000"/>
        </patternFill>
      </fill>
      <border>
        <left/>
        <right/>
        <top/>
        <bottom/>
      </border>
    </dxf>
    <dxf>
      <fill>
        <patternFill>
          <bgColor rgb="FFFF0000"/>
        </patternFill>
      </fill>
      <border>
        <left/>
        <right/>
        <top/>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104775</xdr:rowOff>
    </xdr:from>
    <xdr:to>
      <xdr:col>1</xdr:col>
      <xdr:colOff>514350</xdr:colOff>
      <xdr:row>0</xdr:row>
      <xdr:rowOff>942975</xdr:rowOff>
    </xdr:to>
    <xdr:pic>
      <xdr:nvPicPr>
        <xdr:cNvPr id="1" name="Picture 17" descr="LOGO SDS FORMATOS"/>
        <xdr:cNvPicPr preferRelativeResize="1">
          <a:picLocks noChangeAspect="1"/>
        </xdr:cNvPicPr>
      </xdr:nvPicPr>
      <xdr:blipFill>
        <a:blip r:embed="rId1"/>
        <a:stretch>
          <a:fillRect/>
        </a:stretch>
      </xdr:blipFill>
      <xdr:spPr>
        <a:xfrm>
          <a:off x="447675" y="104775"/>
          <a:ext cx="714375" cy="838200"/>
        </a:xfrm>
        <a:prstGeom prst="rect">
          <a:avLst/>
        </a:prstGeom>
        <a:noFill/>
        <a:ln w="9525" cmpd="sng">
          <a:noFill/>
        </a:ln>
      </xdr:spPr>
    </xdr:pic>
    <xdr:clientData/>
  </xdr:twoCellAnchor>
  <xdr:twoCellAnchor editAs="oneCell">
    <xdr:from>
      <xdr:col>44</xdr:col>
      <xdr:colOff>285750</xdr:colOff>
      <xdr:row>0</xdr:row>
      <xdr:rowOff>104775</xdr:rowOff>
    </xdr:from>
    <xdr:to>
      <xdr:col>44</xdr:col>
      <xdr:colOff>990600</xdr:colOff>
      <xdr:row>0</xdr:row>
      <xdr:rowOff>933450</xdr:rowOff>
    </xdr:to>
    <xdr:pic>
      <xdr:nvPicPr>
        <xdr:cNvPr id="2" name="Picture 18" descr="logo SIG"/>
        <xdr:cNvPicPr preferRelativeResize="1">
          <a:picLocks noChangeAspect="1"/>
        </xdr:cNvPicPr>
      </xdr:nvPicPr>
      <xdr:blipFill>
        <a:blip r:embed="rId2"/>
        <a:stretch>
          <a:fillRect/>
        </a:stretch>
      </xdr:blipFill>
      <xdr:spPr>
        <a:xfrm>
          <a:off x="52377975" y="104775"/>
          <a:ext cx="70485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FIN\Matriz%20de%20riesgos%20-%20Direcci&#243;n%20Financiera.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TIC\Mapa%20de%20riesgos%20TIC%202021_IISEM%20Agosto%2030082021.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pa%20Riesgo%20SLSP%20Final%20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IVC\PSS\MAPA%20DE%20RIESGOS%20IVC%20LIDER%20DEL%20PROCES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PGE\Mapa%20de%20Riesgos%20PGE%202021%20V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PGS\Mapa%20de%20Riesgos%20proceso%20PGS%202021%20Consolidad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PGS\DIT%20-%20DAEPDSS\MapadeRiesgos%20DAEPDSS-DIyT.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PGS\SGR\MapadeRiesgos_ajustado_SGR%2031-08-202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PSS\Ajustado_MapadeRiesgosV3_DPSS_2021_definitivo.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PYC\MAPA%20DE%20RIESGOS%20PYC%202021%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O:\Subsecretaria%20Corporativa\Direccion%20de%20Planeaci&#243;n%20Institucional%20y%20Calidad\Informacion\2021\EGPD%202021\TRIMESTRE%20III\RIESGOS\UED\DUES%20MAPA%20DE%20RIESGOS%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Matriz de riesgos Gestión "/>
      <sheetName val="Matriz de Riesgos Corrupción"/>
      <sheetName val="Impacto Riesgo de Corrupción 1"/>
      <sheetName val="Impacto Riesgo de Corrupción 2"/>
      <sheetName val="datos"/>
    </sheetNames>
    <sheetDataSet>
      <sheetData sheetId="5">
        <row r="1">
          <cell r="B1" t="str">
            <v>Procesos</v>
          </cell>
          <cell r="C1" t="str">
            <v>Objetivo Procesos</v>
          </cell>
        </row>
        <row r="2">
          <cell r="B2" t="str">
            <v>Asegurar Salud</v>
          </cell>
          <cell r="C2" t="str">
            <v>Dirigir, en el Distrito Capital, el aseguramiento en salud, con énfasis en la garantía del acceso a los servicios de salud definidos en el plan de beneficios, así como realizar las labores de Inspección, Vigilancia y Seguimiento a las EAPB que operan en B</v>
          </cell>
          <cell r="AC2" t="str">
            <v>Probabilidad Valor</v>
          </cell>
          <cell r="AD2" t="str">
            <v>Frecuencia</v>
          </cell>
          <cell r="AE2" t="str">
            <v>Probalidad</v>
          </cell>
        </row>
        <row r="3">
          <cell r="B3" t="str">
            <v>Calidad de Servicios de Salud</v>
          </cell>
          <cell r="C3" t="str">
            <v> Adelantar actividades y programas de asistencia técnica, a los usuarios y/o prestadores de servicios de salud en el Distrito Capital, por medio de asistencias técnicas grupales e individuales, para cumplir con los temas relacionados con el Sistema Obliga</v>
          </cell>
          <cell r="AC3">
            <v>0.2</v>
          </cell>
          <cell r="AD3">
            <v>2</v>
          </cell>
          <cell r="AE3" t="str">
            <v>Muy Baja</v>
          </cell>
          <cell r="AP3" t="str">
            <v>Preventivo</v>
          </cell>
          <cell r="AQ3" t="str">
            <v>Va hacia las causas del riesgo, aseguran el resultado final esperado.</v>
          </cell>
          <cell r="AR3">
            <v>0.25</v>
          </cell>
        </row>
        <row r="4">
          <cell r="B4" t="str">
            <v>Control Disciplinario</v>
          </cell>
          <cell r="C4" t="str">
            <v>Ejercer la función disciplinaria en primera instancia en la SDS, mediante el seguimiento y gestión eficiente de los procesos disciplinarios hacia los servidores públicos de acuerdo a los principios rectores de la ley disciplinaria, para garantizar la prot</v>
          </cell>
          <cell r="AC4">
            <v>0.4</v>
          </cell>
          <cell r="AD4">
            <v>24</v>
          </cell>
          <cell r="AE4" t="str">
            <v>Baja</v>
          </cell>
          <cell r="AP4" t="str">
            <v>Detectivo</v>
          </cell>
          <cell r="AQ4" t="str">
            <v>Detecta que algo ocurre y devuelve el proceso a los controles preventivos.
Se pueden generar reprocesos.</v>
          </cell>
          <cell r="AR4">
            <v>0.15</v>
          </cell>
        </row>
        <row r="5">
          <cell r="B5" t="str">
            <v>Evaluación Seguimiento y Control a la Gestión</v>
          </cell>
          <cell r="C5" t="str">
            <v>Evaluar en la Secretaria Distrital de Salud, las prácticas, componentes, mecanismos de prevención, evaluación y mejoramiento continuo del control, promoviendo las acciones eficaces en las líneas de defensa, el fortalecimiento del Sistema de Control Intern</v>
          </cell>
          <cell r="AC5">
            <v>0.6</v>
          </cell>
          <cell r="AD5">
            <v>500</v>
          </cell>
          <cell r="AE5" t="str">
            <v>Media</v>
          </cell>
          <cell r="AP5" t="str">
            <v>Correctivo</v>
          </cell>
          <cell r="AQ5" t="str">
            <v>Dado que permiten reducir el impacto de la materialización del riesgo, tienen un costo en su implementación.</v>
          </cell>
          <cell r="AR5">
            <v>0.1</v>
          </cell>
        </row>
        <row r="6">
          <cell r="B6" t="str">
            <v>Gestión Contractual</v>
          </cell>
          <cell r="C6" t="str">
            <v> Apoyar la adquisición de los bienes, obras o servicios requeridos para el desarrollo de la misionalidad de la Entidad durante cada vigencia, atendiendo las necesidades descritas en el Plan Anual de Adquisiciones, por medio del desarrollo de los procesos </v>
          </cell>
          <cell r="AC6">
            <v>0.8</v>
          </cell>
          <cell r="AD6">
            <v>5000</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B7" t="str">
            <v>Gestión de Bienes y Servicios</v>
          </cell>
          <cell r="C7" t="str">
            <v> Realizar la gestión para la administración de los bienes de propiedad planta y equipo de la entidad y la efectiva prestación de los servicios administrativos en todos los procesos y sedes en custodia, mediante la prestación de los servicios de almacén, a</v>
          </cell>
          <cell r="AC7">
            <v>1</v>
          </cell>
          <cell r="AD7">
            <v>5000</v>
          </cell>
          <cell r="AE7" t="str">
            <v>Muy Alta</v>
          </cell>
          <cell r="AP7" t="str">
            <v>Manual</v>
          </cell>
          <cell r="AQ7" t="str">
            <v>Controles que son ejecutados por una persona., tiene implícito el error humano.</v>
          </cell>
          <cell r="AR7">
            <v>0.15</v>
          </cell>
          <cell r="AT7" t="str">
            <v>Preventivo</v>
          </cell>
          <cell r="AU7" t="str">
            <v>Probabilidad</v>
          </cell>
        </row>
        <row r="8">
          <cell r="B8" t="str">
            <v>Gestión de Comunicaciones</v>
          </cell>
          <cell r="C8" t="str">
            <v>Asesorar en materia de comunicación, de acuerdo con las necesidades identificadas en la entidad, a los procesos de la Secretaría Distrital de Salud, a través de la creación de campañas y acciones de comunicación interna y externa para la divulgación de lo</v>
          </cell>
          <cell r="AT8" t="str">
            <v>Detectivo</v>
          </cell>
          <cell r="AU8" t="str">
            <v>Probabilidad</v>
          </cell>
        </row>
        <row r="9">
          <cell r="B9" t="str">
            <v>Gestión de TIC</v>
          </cell>
          <cell r="C9" t="str">
            <v>Gestionar las necesidades en infraestructura tecnológica, soluciones de software, incidentes y requerimientos, seguridad de la información, a través de la implementación de la Política de Gobierno Digital, la administración de los recursos TIC e implement</v>
          </cell>
          <cell r="AT9" t="str">
            <v>Correctivo</v>
          </cell>
          <cell r="AU9" t="str">
            <v>Impacto</v>
          </cell>
        </row>
        <row r="10">
          <cell r="B10" t="str">
            <v>Gestión de Urgencias Emergencias y Desastres</v>
          </cell>
          <cell r="C10" t="str">
            <v>Gestionar las urgencias, emergencias y desastres del sector salud en la ciudad de Bogotá, mediante la aplicación del procedimiento de regulación de la urgencia médica y de protocolos, planes y procedimientos ante situaciones de emergencias y desastres par</v>
          </cell>
          <cell r="AB10" t="str">
            <v>Afectación Económica (o presupuestal)</v>
          </cell>
          <cell r="AC10">
            <v>0</v>
          </cell>
          <cell r="AD10" t="str">
            <v>Probabilidad</v>
          </cell>
        </row>
        <row r="11">
          <cell r="B11" t="str">
            <v>Gestión del conocimiento e Innovación</v>
          </cell>
          <cell r="C11" t="str">
            <v>Establecer los lineamientos para el desarrollo de la ciencia y de la tecnología e innovación como insumo en el fortalecimiento del que quehacer de la Entidad.</v>
          </cell>
          <cell r="AA11">
            <v>0</v>
          </cell>
          <cell r="AB11" t="str">
            <v>    Afectación menor a 10 SMLMV</v>
          </cell>
          <cell r="AC11" t="str">
            <v>Leve</v>
          </cell>
          <cell r="AD11">
            <v>0.2</v>
          </cell>
        </row>
        <row r="12">
          <cell r="B12" t="str">
            <v>Gestión del Talento Humano</v>
          </cell>
          <cell r="C12" t="str">
            <v>Gestionar el proceso de Talento Humano durante el ciclo de vida del servidor público (vinculación, permanencia y retiro) en todas las Dependencias de la SDS, a través de la vinculación de los servidores públicos, el trámite de situaciones administrativas,</v>
          </cell>
          <cell r="AA12">
            <v>0</v>
          </cell>
          <cell r="AB12" t="str">
            <v>    Entre 10 y 50 SMLMV</v>
          </cell>
          <cell r="AC12" t="str">
            <v>Menor</v>
          </cell>
          <cell r="AD12">
            <v>0.4</v>
          </cell>
        </row>
        <row r="13">
          <cell r="B13" t="str">
            <v>Gestión en Salud Publica</v>
          </cell>
          <cell r="C13" t="str">
            <v>Realizar acciones de promoción de la salud, prevención de la enfermedad y gestión del riesgo en colectivo, de competencia en Salud Pública, para contribuir a mejorar o mantener la salud de la población del Distrito Capital, en el marco del Plan Territoria</v>
          </cell>
          <cell r="AA13">
            <v>0</v>
          </cell>
          <cell r="AB13" t="str">
            <v>    Entre 50 y 100 SMLMV</v>
          </cell>
          <cell r="AC13" t="str">
            <v>Moderado</v>
          </cell>
          <cell r="AD13">
            <v>0.6</v>
          </cell>
        </row>
        <row r="14">
          <cell r="B14" t="str">
            <v>Gestión Financiera</v>
          </cell>
          <cell r="C14" t="str">
            <v>Gestionar durante cada vigencia los ingresos y gastos del Fondo Financiero Distrital de Salud y la Secretaría Distrital de Salud, a través de su oportuna programación, registro, seguimiento y control, así como su preparación, presentación y publicación.</v>
          </cell>
          <cell r="AB14" t="str">
            <v>    Entre 100 y 500 SMLMV</v>
          </cell>
          <cell r="AC14" t="str">
            <v>Mayor</v>
          </cell>
          <cell r="AD14">
            <v>0.8</v>
          </cell>
        </row>
        <row r="15">
          <cell r="B15" t="str">
            <v>Gestión Jurídica</v>
          </cell>
          <cell r="C15" t="str">
            <v>Dar respuesta a las solicitudes en los tiempos establecidos ante los despachos de conocimiento, dependencias de la entidad y ciudadanía asesorando en materia jurídica a las dependencias de la Secretaria Distrital de Salud y a las entidades del sector salu</v>
          </cell>
          <cell r="AB15" t="str">
            <v>    Mayor a 500 SMLMV</v>
          </cell>
          <cell r="AC15" t="str">
            <v>Catastrófico</v>
          </cell>
          <cell r="AD15">
            <v>1</v>
          </cell>
        </row>
        <row r="16">
          <cell r="B16" t="str">
            <v>Gestión Social en Salud</v>
          </cell>
          <cell r="C16" t="str">
            <v>Fortalecer la participación social y el servicio a la ciudadanía, a través de procesos de colaboración ciudadana, transparencia, datos abiertos, orientación, información y gestión en el territorio, para promover procesos protectores de la salud y el acces</v>
          </cell>
          <cell r="AB16" t="str">
            <v>Pérdida Reputacional</v>
          </cell>
          <cell r="AC16">
            <v>0</v>
          </cell>
          <cell r="AD16">
            <v>0</v>
          </cell>
        </row>
        <row r="17">
          <cell r="B17" t="str">
            <v>Inspección Vigilancia y Control</v>
          </cell>
          <cell r="C17" t="str">
            <v>Prevenir y controlar factores de riesgo individual y colectivo a través de acciones y estrategias de inspección, vigilancia y control para mejorar la calidad de vida y salud de la población del Distrito Capital en cumplimiento de la normatividad vigente y</v>
          </cell>
          <cell r="AB17" t="str">
            <v>    Afecta la imagen de alguna área de la organización</v>
          </cell>
          <cell r="AC17" t="str">
            <v>Leve</v>
          </cell>
          <cell r="AD17">
            <v>0.2</v>
          </cell>
        </row>
        <row r="18">
          <cell r="B18" t="str">
            <v>Planeación Institucional y Calidad</v>
          </cell>
          <cell r="C18" t="str">
            <v>Dirigir el mantenimiento del Sistema de Gestión en el marco MIPG y el Desarrollo Institucional en los procesos de la SDS a través del monitoreo y asistencia técnica para cumplir con el direccionamiento estratégico durante la vigencia.</v>
          </cell>
          <cell r="AB18" t="str">
            <v>    Afecta la imagen de la entidad internamente, de conocimiento general, nivel interno, de junta directiva y accionistas y/o de proveedores</v>
          </cell>
          <cell r="AC18" t="str">
            <v>Menor</v>
          </cell>
          <cell r="AD18">
            <v>0.4</v>
          </cell>
        </row>
        <row r="19">
          <cell r="B19" t="str">
            <v>Planeación y Gestión Sectorial</v>
          </cell>
          <cell r="C19" t="str">
            <v>Gestionar lineamientos, directrices, políticas, planes, programas y proyectos, con el fin de mejorar el comportamiento de los indicadores trazadores y garantizar el derecho a la salud en la Ciudad de Bogotá, en el marco del Plan Territorial de la Salud y </v>
          </cell>
          <cell r="AB19" t="str">
            <v>    Afecta la imagen de la entidad con algunos usuarios de relevancia frente al logro de los objetivos</v>
          </cell>
          <cell r="AC19" t="str">
            <v>Moderado</v>
          </cell>
          <cell r="AD19">
            <v>0.6</v>
          </cell>
        </row>
        <row r="20">
          <cell r="B20" t="str">
            <v>Política y Gerencia Estratégica</v>
          </cell>
          <cell r="C20" t="str">
            <v>Dirigir y coordinar el funcionamiento del Sistema General de Seguridad Social en Salud mediante la formulación, adopción y adaptación de políticas internas y externas, planes, programas y proyectos para el mejoramiento de la situación de salud de la pobla</v>
          </cell>
          <cell r="AB20" t="str">
            <v>    Afecta la imagen de la entidad con efecto publicitario sostenido a nivel de sector administrativo, nivel departamental o municipal</v>
          </cell>
          <cell r="AC20" t="str">
            <v>Mayor</v>
          </cell>
          <cell r="AD20">
            <v>0.8</v>
          </cell>
        </row>
        <row r="21">
          <cell r="B21" t="str">
            <v>Provisión de Servicios de Salud</v>
          </cell>
          <cell r="C21" t="str">
            <v>Establecer y dar lineamiento a las Empresas Administradoras de Planes de Beneficios e IPS de Bogotá D.C.; mediante la definición de criterios técnicos y operativos de la prestación de servicios de salud, de las Redes de Prestadores, de la Red de Bancos de</v>
          </cell>
          <cell r="AB21" t="str">
            <v>    Afecta la imagen de la entidad a nivel nacional, con efecto publicitarios sostenible a nivel país</v>
          </cell>
          <cell r="AC21" t="str">
            <v>Catastrófico</v>
          </cell>
          <cell r="AD21">
            <v>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2">
          <cell r="AC2" t="str">
            <v>Probabilidad Valor</v>
          </cell>
          <cell r="AD2" t="str">
            <v>Frecuencia</v>
          </cell>
          <cell r="AE2" t="str">
            <v>Probalidad</v>
          </cell>
        </row>
        <row r="3">
          <cell r="AC3">
            <v>0.2</v>
          </cell>
          <cell r="AD3">
            <v>2</v>
          </cell>
          <cell r="AE3" t="str">
            <v>Muy Baja</v>
          </cell>
          <cell r="AP3" t="str">
            <v>Preventivo</v>
          </cell>
          <cell r="AQ3" t="str">
            <v>Va hacia las causas del riesgo, aseguran el resultado final esperado.</v>
          </cell>
          <cell r="AR3">
            <v>0.25</v>
          </cell>
        </row>
        <row r="4">
          <cell r="AC4">
            <v>0.4</v>
          </cell>
          <cell r="AD4">
            <v>24</v>
          </cell>
          <cell r="AE4" t="str">
            <v>Baja</v>
          </cell>
          <cell r="AP4" t="str">
            <v>Detectivo</v>
          </cell>
          <cell r="AQ4" t="str">
            <v>Detecta que algo ocurre y devuelve el proceso a los controles preventivos.
Se pueden generar reprocesos.</v>
          </cell>
          <cell r="AR4">
            <v>0.15</v>
          </cell>
        </row>
        <row r="5">
          <cell r="AC5">
            <v>0.6</v>
          </cell>
          <cell r="AD5">
            <v>500</v>
          </cell>
          <cell r="AE5" t="str">
            <v>Media</v>
          </cell>
          <cell r="AP5" t="str">
            <v>Correctivo</v>
          </cell>
          <cell r="AQ5" t="str">
            <v>Dado que permiten reducir el impacto de la materialización del riesgo, tienen un costo en su implementación.</v>
          </cell>
          <cell r="AR5">
            <v>0.1</v>
          </cell>
        </row>
        <row r="6">
          <cell r="AC6">
            <v>0.8</v>
          </cell>
          <cell r="AD6">
            <v>5000</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AC7">
            <v>1</v>
          </cell>
          <cell r="AD7">
            <v>5000</v>
          </cell>
          <cell r="AE7" t="str">
            <v>Muy Alta</v>
          </cell>
          <cell r="AP7" t="str">
            <v>Manual</v>
          </cell>
          <cell r="AQ7" t="str">
            <v>Controles que son ejecutados por una persona., tiene implícito el error humano.</v>
          </cell>
          <cell r="AR7">
            <v>0.15</v>
          </cell>
          <cell r="AT7" t="str">
            <v>Preventivo</v>
          </cell>
          <cell r="AU7" t="str">
            <v>Probabilidad</v>
          </cell>
        </row>
        <row r="8">
          <cell r="AT8" t="str">
            <v>Detectivo</v>
          </cell>
          <cell r="AU8" t="str">
            <v>Probabilidad</v>
          </cell>
        </row>
        <row r="9">
          <cell r="AT9" t="str">
            <v>Correctivo</v>
          </cell>
          <cell r="AU9" t="str">
            <v>Impacto</v>
          </cell>
        </row>
        <row r="10">
          <cell r="AB10" t="str">
            <v>Afectación Económica (o presupuestal)</v>
          </cell>
          <cell r="AD10" t="str">
            <v>Probabilidad</v>
          </cell>
        </row>
        <row r="11">
          <cell r="AB11" t="str">
            <v>    Afectación menor a 10 SMLMV</v>
          </cell>
          <cell r="AC11" t="str">
            <v>Leve</v>
          </cell>
          <cell r="AD11">
            <v>0.2</v>
          </cell>
        </row>
        <row r="12">
          <cell r="AB12" t="str">
            <v>    Entre 10 y 50 SMLMV</v>
          </cell>
          <cell r="AC12" t="str">
            <v>Menor</v>
          </cell>
          <cell r="AD12">
            <v>0.4</v>
          </cell>
        </row>
        <row r="13">
          <cell r="AB13" t="str">
            <v>    Entre 50 y 100 SMLMV</v>
          </cell>
          <cell r="AC13" t="str">
            <v>Moderado</v>
          </cell>
          <cell r="AD13">
            <v>0.6</v>
          </cell>
        </row>
        <row r="14">
          <cell r="AB14" t="str">
            <v>    Entre 100 y 500 SMLMV</v>
          </cell>
          <cell r="AC14" t="str">
            <v>Mayor</v>
          </cell>
          <cell r="AD14">
            <v>0.8</v>
          </cell>
        </row>
        <row r="15">
          <cell r="AB15" t="str">
            <v>    Mayor a 500 SMLMV</v>
          </cell>
          <cell r="AC15" t="str">
            <v>Catastrófico</v>
          </cell>
          <cell r="AD15">
            <v>1</v>
          </cell>
        </row>
        <row r="16">
          <cell r="AB16" t="str">
            <v>Pérdida Reputacional</v>
          </cell>
        </row>
        <row r="17">
          <cell r="AB17" t="str">
            <v>    Afecta la imagen de alguna área de la organización</v>
          </cell>
          <cell r="AC17" t="str">
            <v>Leve</v>
          </cell>
          <cell r="AD17">
            <v>0.2</v>
          </cell>
        </row>
        <row r="18">
          <cell r="AB18" t="str">
            <v>    Afecta la imagen de la entidad internamente, de conocimiento general, nivel interno, de junta directiva y accionistas y/o de proveedores</v>
          </cell>
          <cell r="AC18" t="str">
            <v>Menor</v>
          </cell>
          <cell r="AD18">
            <v>0.4</v>
          </cell>
        </row>
        <row r="19">
          <cell r="AB19" t="str">
            <v>    Afecta la imagen de la entidad con algunos usuarios de relevancia frente al logro de los objetivos</v>
          </cell>
          <cell r="AC19" t="str">
            <v>Moderado</v>
          </cell>
          <cell r="AD19">
            <v>0.6</v>
          </cell>
        </row>
        <row r="20">
          <cell r="AB20" t="str">
            <v>    Afecta la imagen de la entidad con efecto publicitario sostenido a nivel de sector administrativo, nivel departamental o municipal</v>
          </cell>
          <cell r="AC20" t="str">
            <v>Mayor</v>
          </cell>
          <cell r="AD20">
            <v>0.8</v>
          </cell>
        </row>
        <row r="21">
          <cell r="AB21" t="str">
            <v>    Afecta la imagen de la entidad a nivel nacional, con efecto publicitarios sostenible a nivel país</v>
          </cell>
          <cell r="AC21" t="str">
            <v>Catastrófico</v>
          </cell>
          <cell r="AD2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2">
          <cell r="AC2" t="str">
            <v>Probabilidad Valor</v>
          </cell>
          <cell r="AD2" t="str">
            <v>Frecuencia</v>
          </cell>
          <cell r="AE2" t="str">
            <v>Probalidad</v>
          </cell>
        </row>
        <row r="3">
          <cell r="AC3">
            <v>0.2</v>
          </cell>
          <cell r="AD3">
            <v>2</v>
          </cell>
          <cell r="AE3" t="str">
            <v>Muy Baja</v>
          </cell>
          <cell r="AP3" t="str">
            <v>Preventivo</v>
          </cell>
          <cell r="AQ3" t="str">
            <v>Va hacia las causas del riesgo, aseguran el resultado final esperado.</v>
          </cell>
          <cell r="AR3">
            <v>0.25</v>
          </cell>
        </row>
        <row r="4">
          <cell r="AC4">
            <v>0.4</v>
          </cell>
          <cell r="AD4">
            <v>24</v>
          </cell>
          <cell r="AE4" t="str">
            <v>Baja</v>
          </cell>
          <cell r="AP4" t="str">
            <v>Detectivo</v>
          </cell>
          <cell r="AQ4" t="str">
            <v>Detecta que algo ocurre y devuelve el proceso a los controles preventivos.
Se pueden generar reprocesos.</v>
          </cell>
          <cell r="AR4">
            <v>0.15</v>
          </cell>
        </row>
        <row r="5">
          <cell r="AC5">
            <v>0.6</v>
          </cell>
          <cell r="AD5">
            <v>500</v>
          </cell>
          <cell r="AE5" t="str">
            <v>Media</v>
          </cell>
          <cell r="AP5" t="str">
            <v>Correctivo</v>
          </cell>
          <cell r="AQ5" t="str">
            <v>Dado que permiten reducir el impacto de la materialización del riesgo, tienen un costo en su implementación.</v>
          </cell>
          <cell r="AR5">
            <v>0.1</v>
          </cell>
        </row>
        <row r="6">
          <cell r="AC6">
            <v>0.8</v>
          </cell>
          <cell r="AD6">
            <v>5000</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AC7">
            <v>1</v>
          </cell>
          <cell r="AD7">
            <v>5000</v>
          </cell>
          <cell r="AE7" t="str">
            <v>Muy Alta</v>
          </cell>
          <cell r="AP7" t="str">
            <v>Manual</v>
          </cell>
          <cell r="AQ7" t="str">
            <v>Controles que son ejecutados por una persona., tiene implícito el error humano.</v>
          </cell>
          <cell r="AR7">
            <v>0.15</v>
          </cell>
          <cell r="AT7" t="str">
            <v>Preventivo</v>
          </cell>
          <cell r="AU7" t="str">
            <v>Probabilidad</v>
          </cell>
        </row>
        <row r="8">
          <cell r="AT8" t="str">
            <v>Detectivo</v>
          </cell>
          <cell r="AU8" t="str">
            <v>Probabilidad</v>
          </cell>
        </row>
        <row r="9">
          <cell r="AT9" t="str">
            <v>Correctivo</v>
          </cell>
          <cell r="AU9" t="str">
            <v>Impacto</v>
          </cell>
        </row>
        <row r="10">
          <cell r="AB10" t="str">
            <v>Afectación Económica (o presupuestal)</v>
          </cell>
          <cell r="AD10" t="str">
            <v>Probabilidad</v>
          </cell>
        </row>
        <row r="11">
          <cell r="AB11" t="str">
            <v>    Afectación menor a 10 SMLMV</v>
          </cell>
          <cell r="AC11" t="str">
            <v>Leve</v>
          </cell>
          <cell r="AD11">
            <v>0.2</v>
          </cell>
        </row>
        <row r="12">
          <cell r="AB12" t="str">
            <v>    Entre 10 y 50 SMLMV</v>
          </cell>
          <cell r="AC12" t="str">
            <v>Menor</v>
          </cell>
          <cell r="AD12">
            <v>0.4</v>
          </cell>
        </row>
        <row r="13">
          <cell r="AB13" t="str">
            <v>    Entre 50 y 100 SMLMV</v>
          </cell>
          <cell r="AC13" t="str">
            <v>Moderado</v>
          </cell>
          <cell r="AD13">
            <v>0.6</v>
          </cell>
        </row>
        <row r="14">
          <cell r="AB14" t="str">
            <v>    Entre 100 y 500 SMLMV</v>
          </cell>
          <cell r="AC14" t="str">
            <v>Mayor</v>
          </cell>
          <cell r="AD14">
            <v>0.8</v>
          </cell>
        </row>
        <row r="15">
          <cell r="AB15" t="str">
            <v>    Mayor a 500 SMLMV</v>
          </cell>
          <cell r="AC15" t="str">
            <v>Catastrófico</v>
          </cell>
          <cell r="AD15">
            <v>1</v>
          </cell>
        </row>
        <row r="16">
          <cell r="AB16" t="str">
            <v>Pérdida Reputacional</v>
          </cell>
        </row>
        <row r="17">
          <cell r="AB17" t="str">
            <v>    Afecta la imagen de alguna área de la organización</v>
          </cell>
          <cell r="AC17" t="str">
            <v>Leve</v>
          </cell>
          <cell r="AD17">
            <v>0.2</v>
          </cell>
        </row>
        <row r="18">
          <cell r="AB18" t="str">
            <v>    Afecta la imagen de la entidad internamente, de conocimiento general, nivel interno, de junta directiva y accionistas y/o de proveedores</v>
          </cell>
          <cell r="AC18" t="str">
            <v>Menor</v>
          </cell>
          <cell r="AD18">
            <v>0.4</v>
          </cell>
        </row>
        <row r="19">
          <cell r="AB19" t="str">
            <v>    Afecta la imagen de la entidad con algunos usuarios de relevancia frente al logro de los objetivos</v>
          </cell>
          <cell r="AC19" t="str">
            <v>Moderado</v>
          </cell>
          <cell r="AD19">
            <v>0.6</v>
          </cell>
        </row>
        <row r="20">
          <cell r="AB20" t="str">
            <v>    Afecta la imagen de la entidad con efecto publicitario sostenido a nivel de sector administrativo, nivel departamental o municipal</v>
          </cell>
          <cell r="AC20" t="str">
            <v>Mayor</v>
          </cell>
          <cell r="AD20">
            <v>0.8</v>
          </cell>
        </row>
        <row r="21">
          <cell r="AB21" t="str">
            <v>    Afecta la imagen de la entidad a nivel nacional, con efecto publicitarios sostenible a nivel país</v>
          </cell>
          <cell r="AC21" t="str">
            <v>Catastrófico</v>
          </cell>
          <cell r="AD21">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2">
          <cell r="AC2" t="str">
            <v>Probabilidad Valor</v>
          </cell>
          <cell r="AD2" t="str">
            <v>Frecuencia</v>
          </cell>
          <cell r="AE2" t="str">
            <v>Probalidad</v>
          </cell>
        </row>
        <row r="3">
          <cell r="AC3">
            <v>0.2</v>
          </cell>
          <cell r="AD3">
            <v>2</v>
          </cell>
          <cell r="AE3" t="str">
            <v>Muy Baja</v>
          </cell>
          <cell r="AP3" t="str">
            <v>Preventivo</v>
          </cell>
          <cell r="AQ3" t="str">
            <v>Va hacia las causas del riesgo, aseguran el resultado final esperado.</v>
          </cell>
          <cell r="AR3">
            <v>0.25</v>
          </cell>
        </row>
        <row r="4">
          <cell r="AC4">
            <v>0.4</v>
          </cell>
          <cell r="AD4">
            <v>24</v>
          </cell>
          <cell r="AE4" t="str">
            <v>Baja</v>
          </cell>
          <cell r="AP4" t="str">
            <v>Detectivo</v>
          </cell>
          <cell r="AQ4" t="str">
            <v>Detecta que algo ocurre y devuelve el proceso a los controles preventivos.
Se pueden generar reprocesos.</v>
          </cell>
          <cell r="AR4">
            <v>0.15</v>
          </cell>
        </row>
        <row r="5">
          <cell r="AC5">
            <v>0.6</v>
          </cell>
          <cell r="AD5">
            <v>500</v>
          </cell>
          <cell r="AE5" t="str">
            <v>Media</v>
          </cell>
          <cell r="AP5" t="str">
            <v>Correctivo</v>
          </cell>
          <cell r="AQ5" t="str">
            <v>Dado que permiten reducir el impacto de la materialización del riesgo, tienen un costo en su implementación.</v>
          </cell>
          <cell r="AR5">
            <v>0.1</v>
          </cell>
        </row>
        <row r="6">
          <cell r="AC6">
            <v>0.8</v>
          </cell>
          <cell r="AD6">
            <v>5000</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AC7">
            <v>1</v>
          </cell>
          <cell r="AD7">
            <v>5000</v>
          </cell>
          <cell r="AE7" t="str">
            <v>Muy Alta</v>
          </cell>
          <cell r="AP7" t="str">
            <v>Manual</v>
          </cell>
          <cell r="AQ7" t="str">
            <v>Controles que son ejecutados por una persona., tiene implícito el error humano.</v>
          </cell>
          <cell r="AR7">
            <v>0.15</v>
          </cell>
          <cell r="AT7" t="str">
            <v>Preventivo</v>
          </cell>
          <cell r="AU7" t="str">
            <v>Probabilidad</v>
          </cell>
        </row>
        <row r="8">
          <cell r="AT8" t="str">
            <v>Detectivo</v>
          </cell>
          <cell r="AU8" t="str">
            <v>Probabilidad</v>
          </cell>
        </row>
        <row r="9">
          <cell r="AT9" t="str">
            <v>Correctivo</v>
          </cell>
          <cell r="AU9" t="str">
            <v>Impacto</v>
          </cell>
        </row>
        <row r="10">
          <cell r="AB10" t="str">
            <v>Afectación Económica (o presupuestal)</v>
          </cell>
          <cell r="AD10" t="str">
            <v>Probabilidad</v>
          </cell>
        </row>
        <row r="11">
          <cell r="AB11" t="str">
            <v>    Afectación menor a 10 SMLMV</v>
          </cell>
          <cell r="AC11" t="str">
            <v>Leve</v>
          </cell>
          <cell r="AD11">
            <v>0.2</v>
          </cell>
        </row>
        <row r="12">
          <cell r="AB12" t="str">
            <v>    Entre 10 y 50 SMLMV</v>
          </cell>
          <cell r="AC12" t="str">
            <v>Menor</v>
          </cell>
          <cell r="AD12">
            <v>0.4</v>
          </cell>
        </row>
        <row r="13">
          <cell r="AB13" t="str">
            <v>    Entre 50 y 100 SMLMV</v>
          </cell>
          <cell r="AC13" t="str">
            <v>Moderado</v>
          </cell>
          <cell r="AD13">
            <v>0.6</v>
          </cell>
        </row>
        <row r="14">
          <cell r="AB14" t="str">
            <v>    Entre 100 y 500 SMLMV</v>
          </cell>
          <cell r="AC14" t="str">
            <v>Mayor</v>
          </cell>
          <cell r="AD14">
            <v>0.8</v>
          </cell>
        </row>
        <row r="15">
          <cell r="AB15" t="str">
            <v>    Mayor a 500 SMLMV</v>
          </cell>
          <cell r="AC15" t="str">
            <v>Catastrófico</v>
          </cell>
          <cell r="AD15">
            <v>1</v>
          </cell>
        </row>
        <row r="16">
          <cell r="AB16" t="str">
            <v>Pérdida Reputacional</v>
          </cell>
        </row>
        <row r="17">
          <cell r="AB17" t="str">
            <v>    Afecta la imagen de alguna área de la organización</v>
          </cell>
          <cell r="AC17" t="str">
            <v>Leve</v>
          </cell>
          <cell r="AD17">
            <v>0.2</v>
          </cell>
        </row>
        <row r="18">
          <cell r="AB18" t="str">
            <v>    Afecta la imagen de la entidad internamente, de conocimiento general, nivel interno, de junta directiva y accionistas y/o de proveedores</v>
          </cell>
          <cell r="AC18" t="str">
            <v>Menor</v>
          </cell>
          <cell r="AD18">
            <v>0.4</v>
          </cell>
        </row>
        <row r="19">
          <cell r="AB19" t="str">
            <v>    Afecta la imagen de la entidad con algunos usuarios de relevancia frente al logro de los objetivos</v>
          </cell>
          <cell r="AC19" t="str">
            <v>Moderado</v>
          </cell>
          <cell r="AD19">
            <v>0.6</v>
          </cell>
        </row>
        <row r="20">
          <cell r="AB20" t="str">
            <v>    Afecta la imagen de la entidad con efecto publicitario sostenido a nivel de sector administrativo, nivel departamental o municipal</v>
          </cell>
          <cell r="AC20" t="str">
            <v>Mayor</v>
          </cell>
          <cell r="AD20">
            <v>0.8</v>
          </cell>
        </row>
        <row r="21">
          <cell r="AB21" t="str">
            <v>    Afecta la imagen de la entidad a nivel nacional, con efecto publicitarios sostenible a nivel país</v>
          </cell>
          <cell r="AC21" t="str">
            <v>Catastrófico</v>
          </cell>
          <cell r="AD21">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6">
          <cell r="AT6" t="str">
            <v>Tipo</v>
          </cell>
          <cell r="AU6" t="str">
            <v>Afectación</v>
          </cell>
        </row>
        <row r="7">
          <cell r="AT7" t="str">
            <v>Preventivo</v>
          </cell>
          <cell r="AU7" t="str">
            <v>Probabilidad</v>
          </cell>
        </row>
        <row r="8">
          <cell r="AT8" t="str">
            <v>Detectivo</v>
          </cell>
          <cell r="AU8" t="str">
            <v>Probabilidad</v>
          </cell>
        </row>
        <row r="9">
          <cell r="AT9" t="str">
            <v>Correctivo</v>
          </cell>
          <cell r="AU9" t="str">
            <v>Impacto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6">
          <cell r="AT6" t="str">
            <v>Tipo</v>
          </cell>
          <cell r="AU6" t="str">
            <v>Afectación</v>
          </cell>
        </row>
        <row r="7">
          <cell r="AT7" t="str">
            <v>Preventivo</v>
          </cell>
          <cell r="AU7" t="str">
            <v>Probabilidad</v>
          </cell>
        </row>
        <row r="8">
          <cell r="AT8" t="str">
            <v>Detectivo</v>
          </cell>
          <cell r="AU8" t="str">
            <v>Probabilidad</v>
          </cell>
        </row>
        <row r="9">
          <cell r="AT9" t="str">
            <v>Correctivo</v>
          </cell>
          <cell r="AU9" t="str">
            <v>Impacto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2">
          <cell r="AC2" t="str">
            <v>Probabilidad Valor</v>
          </cell>
          <cell r="AD2" t="str">
            <v>Frecuencia</v>
          </cell>
          <cell r="AE2" t="str">
            <v>Probalidad</v>
          </cell>
        </row>
        <row r="3">
          <cell r="AC3">
            <v>0.2</v>
          </cell>
          <cell r="AD3">
            <v>2</v>
          </cell>
          <cell r="AE3" t="str">
            <v>Muy Baja</v>
          </cell>
          <cell r="AP3" t="str">
            <v>Preventivo</v>
          </cell>
          <cell r="AQ3" t="str">
            <v>Va hacia las causas del riesgo, aseguran el resultado final esperado.</v>
          </cell>
          <cell r="AR3">
            <v>0.25</v>
          </cell>
        </row>
        <row r="4">
          <cell r="AC4">
            <v>0.4</v>
          </cell>
          <cell r="AD4">
            <v>24</v>
          </cell>
          <cell r="AE4" t="str">
            <v>Baja</v>
          </cell>
          <cell r="AP4" t="str">
            <v>Detectivo</v>
          </cell>
          <cell r="AQ4" t="str">
            <v>Detecta que algo ocurre y devuelve el proceso a los controles preventivos.
Se pueden generar reprocesos.</v>
          </cell>
          <cell r="AR4">
            <v>0.15</v>
          </cell>
        </row>
        <row r="5">
          <cell r="AC5">
            <v>0.6</v>
          </cell>
          <cell r="AD5">
            <v>500</v>
          </cell>
          <cell r="AE5" t="str">
            <v>Media</v>
          </cell>
          <cell r="AP5" t="str">
            <v>Correctivo</v>
          </cell>
          <cell r="AQ5" t="str">
            <v>Dado que permiten reducir el impacto de la materialización del riesgo, tienen un costo en su implementación.</v>
          </cell>
          <cell r="AR5">
            <v>0.1</v>
          </cell>
        </row>
        <row r="6">
          <cell r="AC6">
            <v>0.8</v>
          </cell>
          <cell r="AD6">
            <v>5000</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AC7">
            <v>1</v>
          </cell>
          <cell r="AD7">
            <v>5000</v>
          </cell>
          <cell r="AE7" t="str">
            <v>Muy Alta</v>
          </cell>
          <cell r="AP7" t="str">
            <v>Manual</v>
          </cell>
          <cell r="AQ7" t="str">
            <v>Controles que son ejecutados por una persona., tiene implícito el error humano.</v>
          </cell>
          <cell r="AR7">
            <v>0.15</v>
          </cell>
          <cell r="AT7" t="str">
            <v>Preventivo</v>
          </cell>
          <cell r="AU7" t="str">
            <v>Probabilidad</v>
          </cell>
        </row>
        <row r="8">
          <cell r="AT8" t="str">
            <v>Detectivo</v>
          </cell>
          <cell r="AU8" t="str">
            <v>Probabilidad</v>
          </cell>
        </row>
        <row r="9">
          <cell r="AT9" t="str">
            <v>Correctivo</v>
          </cell>
          <cell r="AU9" t="str">
            <v>Impacto</v>
          </cell>
        </row>
        <row r="10">
          <cell r="AB10" t="str">
            <v>Afectación Económica (o presupuestal)</v>
          </cell>
          <cell r="AD10" t="str">
            <v>Probabilidad</v>
          </cell>
        </row>
        <row r="11">
          <cell r="AB11" t="str">
            <v>    Afectación menor a 10 SMLMV</v>
          </cell>
          <cell r="AC11" t="str">
            <v>Leve</v>
          </cell>
          <cell r="AD11">
            <v>0.2</v>
          </cell>
        </row>
        <row r="12">
          <cell r="AB12" t="str">
            <v>    Entre 10 y 50 SMLMV</v>
          </cell>
          <cell r="AC12" t="str">
            <v>Menor</v>
          </cell>
          <cell r="AD12">
            <v>0.4</v>
          </cell>
        </row>
        <row r="13">
          <cell r="AB13" t="str">
            <v>    Entre 50 y 100 SMLMV</v>
          </cell>
          <cell r="AC13" t="str">
            <v>Moderado</v>
          </cell>
          <cell r="AD13">
            <v>0.6</v>
          </cell>
        </row>
        <row r="14">
          <cell r="AB14" t="str">
            <v>    Entre 100 y 500 SMLMV</v>
          </cell>
          <cell r="AC14" t="str">
            <v>Mayor</v>
          </cell>
          <cell r="AD14">
            <v>0.8</v>
          </cell>
        </row>
        <row r="15">
          <cell r="AB15" t="str">
            <v>    Mayor a 500 SMLMV</v>
          </cell>
          <cell r="AC15" t="str">
            <v>Catastrófico</v>
          </cell>
          <cell r="AD15">
            <v>1</v>
          </cell>
        </row>
        <row r="16">
          <cell r="AB16" t="str">
            <v>Pérdida Reputacional</v>
          </cell>
        </row>
        <row r="17">
          <cell r="AB17" t="str">
            <v>    Afecta la imagen de alguna área de la organización</v>
          </cell>
          <cell r="AC17" t="str">
            <v>Leve</v>
          </cell>
          <cell r="AD17">
            <v>0.2</v>
          </cell>
        </row>
        <row r="18">
          <cell r="AB18" t="str">
            <v>    Afecta la imagen de la entidad internamente, de conocimiento general, nivel interno, de junta directiva y accionistas y/o de proveedores</v>
          </cell>
          <cell r="AC18" t="str">
            <v>Menor</v>
          </cell>
          <cell r="AD18">
            <v>0.4</v>
          </cell>
        </row>
        <row r="19">
          <cell r="AB19" t="str">
            <v>    Afecta la imagen de la entidad con algunos usuarios de relevancia frente al logro de los objetivos</v>
          </cell>
          <cell r="AC19" t="str">
            <v>Moderado</v>
          </cell>
          <cell r="AD19">
            <v>0.6</v>
          </cell>
        </row>
        <row r="20">
          <cell r="AB20" t="str">
            <v>    Afecta la imagen de la entidad con efecto publicitario sostenido a nivel de sector administrativo, nivel departamental o municipal</v>
          </cell>
          <cell r="AC20" t="str">
            <v>Mayor</v>
          </cell>
          <cell r="AD20">
            <v>0.8</v>
          </cell>
        </row>
        <row r="21">
          <cell r="AB21" t="str">
            <v>    Afecta la imagen de la entidad a nivel nacional, con efecto publicitarios sostenible a nivel país</v>
          </cell>
          <cell r="AC21" t="str">
            <v>Catastrófico</v>
          </cell>
          <cell r="AD21">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2">
          <cell r="AC2" t="str">
            <v>Probabilidad Valor</v>
          </cell>
          <cell r="AD2" t="str">
            <v>Frecuencia</v>
          </cell>
          <cell r="AE2" t="str">
            <v>Probalidad</v>
          </cell>
        </row>
        <row r="3">
          <cell r="AC3">
            <v>0.2</v>
          </cell>
          <cell r="AD3">
            <v>2</v>
          </cell>
          <cell r="AE3" t="str">
            <v>Muy Baja</v>
          </cell>
          <cell r="AP3" t="str">
            <v>Preventivo</v>
          </cell>
          <cell r="AQ3" t="str">
            <v>Va hacia las causas del riesgo, aseguran el resultado final esperado.</v>
          </cell>
          <cell r="AR3">
            <v>0.25</v>
          </cell>
        </row>
        <row r="4">
          <cell r="AC4">
            <v>0.4</v>
          </cell>
          <cell r="AD4">
            <v>24</v>
          </cell>
          <cell r="AE4" t="str">
            <v>Baja</v>
          </cell>
          <cell r="AP4" t="str">
            <v>Detectivo</v>
          </cell>
          <cell r="AQ4" t="str">
            <v>Detecta que algo ocurre y devuelve el proceso a los controles preventivos.
Se pueden generar reprocesos.</v>
          </cell>
          <cell r="AR4">
            <v>0.15</v>
          </cell>
        </row>
        <row r="5">
          <cell r="AC5">
            <v>0.6</v>
          </cell>
          <cell r="AD5">
            <v>500</v>
          </cell>
          <cell r="AE5" t="str">
            <v>Media</v>
          </cell>
          <cell r="AP5" t="str">
            <v>Correctivo</v>
          </cell>
          <cell r="AQ5" t="str">
            <v>Dado que permiten reducir el impacto de la materialización del riesgo, tienen un costo en su implementación.</v>
          </cell>
          <cell r="AR5">
            <v>0.1</v>
          </cell>
        </row>
        <row r="6">
          <cell r="AC6">
            <v>0.8</v>
          </cell>
          <cell r="AD6">
            <v>5000</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cell r="AT6" t="str">
            <v>Tipo</v>
          </cell>
          <cell r="AU6" t="str">
            <v>Afectación</v>
          </cell>
        </row>
        <row r="7">
          <cell r="AC7">
            <v>1</v>
          </cell>
          <cell r="AD7">
            <v>5000</v>
          </cell>
          <cell r="AE7" t="str">
            <v>Muy Alta</v>
          </cell>
          <cell r="AP7" t="str">
            <v>Manual</v>
          </cell>
          <cell r="AQ7" t="str">
            <v>Controles que son ejecutados por una persona., tiene implícito el error humano.</v>
          </cell>
          <cell r="AR7">
            <v>0.15</v>
          </cell>
          <cell r="AT7" t="str">
            <v>Preventivo</v>
          </cell>
          <cell r="AU7" t="str">
            <v>Probabilidad</v>
          </cell>
        </row>
        <row r="8">
          <cell r="AT8" t="str">
            <v>Detectivo</v>
          </cell>
          <cell r="AU8" t="str">
            <v>Probabilidad</v>
          </cell>
        </row>
        <row r="9">
          <cell r="AT9" t="str">
            <v>Correctivo</v>
          </cell>
          <cell r="AU9" t="str">
            <v>Impacto</v>
          </cell>
        </row>
        <row r="10">
          <cell r="AB10" t="str">
            <v>Afectación Económica (o presupuestal)</v>
          </cell>
          <cell r="AD10" t="str">
            <v>Probabilidad</v>
          </cell>
        </row>
        <row r="11">
          <cell r="AB11" t="str">
            <v>    Afectación menor a 10 SMLMV</v>
          </cell>
          <cell r="AC11" t="str">
            <v>Leve</v>
          </cell>
          <cell r="AD11">
            <v>0.2</v>
          </cell>
        </row>
        <row r="12">
          <cell r="AB12" t="str">
            <v>    Entre 10 y 50 SMLMV</v>
          </cell>
          <cell r="AC12" t="str">
            <v>Menor</v>
          </cell>
          <cell r="AD12">
            <v>0.4</v>
          </cell>
        </row>
        <row r="13">
          <cell r="AB13" t="str">
            <v>    Entre 50 y 100 SMLMV</v>
          </cell>
          <cell r="AC13" t="str">
            <v>Moderado</v>
          </cell>
          <cell r="AD13">
            <v>0.6</v>
          </cell>
        </row>
        <row r="14">
          <cell r="AB14" t="str">
            <v>    Entre 100 y 500 SMLMV</v>
          </cell>
          <cell r="AC14" t="str">
            <v>Mayor</v>
          </cell>
          <cell r="AD14">
            <v>0.8</v>
          </cell>
        </row>
        <row r="15">
          <cell r="AB15" t="str">
            <v>    Mayor a 500 SMLMV</v>
          </cell>
          <cell r="AC15" t="str">
            <v>Catastrófico</v>
          </cell>
          <cell r="AD15">
            <v>1</v>
          </cell>
        </row>
        <row r="16">
          <cell r="AB16" t="str">
            <v>Pérdida Reputacional</v>
          </cell>
        </row>
        <row r="17">
          <cell r="AB17" t="str">
            <v>    Afecta la imagen de alguna área de la organización</v>
          </cell>
          <cell r="AC17" t="str">
            <v>Leve</v>
          </cell>
          <cell r="AD17">
            <v>0.2</v>
          </cell>
        </row>
        <row r="18">
          <cell r="AB18" t="str">
            <v>    Afecta la imagen de la entidad internamente, de conocimiento general, nivel interno, de junta directiva y accionistas y/o de proveedores</v>
          </cell>
          <cell r="AC18" t="str">
            <v>Menor</v>
          </cell>
          <cell r="AD18">
            <v>0.4</v>
          </cell>
        </row>
        <row r="19">
          <cell r="AB19" t="str">
            <v>    Afecta la imagen de la entidad con algunos usuarios de relevancia frente al logro de los objetivos</v>
          </cell>
          <cell r="AC19" t="str">
            <v>Moderado</v>
          </cell>
          <cell r="AD19">
            <v>0.6</v>
          </cell>
        </row>
        <row r="20">
          <cell r="AB20" t="str">
            <v>    Afecta la imagen de la entidad con efecto publicitario sostenido a nivel de sector administrativo, nivel departamental o municipal</v>
          </cell>
          <cell r="AC20" t="str">
            <v>Mayor</v>
          </cell>
          <cell r="AD20">
            <v>0.8</v>
          </cell>
        </row>
        <row r="21">
          <cell r="AB21" t="str">
            <v>    Afecta la imagen de la entidad a nivel nacional, con efecto publicitarios sostenible a nivel país</v>
          </cell>
          <cell r="AC21" t="str">
            <v>Catastrófico</v>
          </cell>
          <cell r="AD21">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ciones"/>
      <sheetName val="Matriz de Riesgos Gestión"/>
      <sheetName val="Matriz de Riesgos Corrupción"/>
      <sheetName val="Impacto Riesgo de Corrupción"/>
      <sheetName val="datos"/>
    </sheetNames>
    <sheetDataSet>
      <sheetData sheetId="4">
        <row r="1">
          <cell r="B1" t="str">
            <v>Procesos</v>
          </cell>
          <cell r="C1" t="str">
            <v>Objetivo Procesos</v>
          </cell>
        </row>
        <row r="2">
          <cell r="B2" t="str">
            <v>Asegurar Salud</v>
          </cell>
          <cell r="C2" t="str">
            <v>Dirigir, en el Distrito Capital, el aseguramiento en salud, con énfasis en la garantía del acceso a los servicios de salud definidos en el plan de beneficios, así como realizar las labores de Inspección, Vigilancia y Seguimiento a las EAPB que operan en B</v>
          </cell>
          <cell r="AC2" t="str">
            <v>Probabilidad Valor</v>
          </cell>
          <cell r="AD2" t="str">
            <v>Frecuencia</v>
          </cell>
          <cell r="AE2" t="str">
            <v>Probalidad</v>
          </cell>
        </row>
        <row r="3">
          <cell r="B3" t="str">
            <v>Calidad de Servicios de Salud</v>
          </cell>
          <cell r="C3" t="str">
            <v> Adelantar actividades y programas de asistencia técnica, a los usuarios y/o prestadores de servicios de salud en el Distrito Capital, por medio de asistencias técnicas grupales e individuales, para cumplir con los temas relacionados con el Sistema Obliga</v>
          </cell>
          <cell r="AC3">
            <v>0.2</v>
          </cell>
          <cell r="AD3">
            <v>2</v>
          </cell>
          <cell r="AE3" t="str">
            <v>Muy Baja</v>
          </cell>
          <cell r="AP3" t="str">
            <v>Preventivo</v>
          </cell>
          <cell r="AQ3" t="str">
            <v>Va hacia las causas del riesgo, aseguran el resultado final esperado.</v>
          </cell>
          <cell r="AR3">
            <v>0.25</v>
          </cell>
        </row>
        <row r="4">
          <cell r="B4" t="str">
            <v>Control Disciplinario</v>
          </cell>
          <cell r="C4" t="str">
            <v>Ejercer la función disciplinaria en primera instancia en la SDS, mediante el seguimiento y gestión eficiente de los procesos disciplinarios hacia los servidores públicos de acuerdo a los principios rectores de la ley disciplinaria, para garantizar la prot</v>
          </cell>
          <cell r="AC4">
            <v>0.4</v>
          </cell>
          <cell r="AD4">
            <v>24</v>
          </cell>
          <cell r="AE4" t="str">
            <v>Baja</v>
          </cell>
          <cell r="AP4" t="str">
            <v>Detectivo</v>
          </cell>
          <cell r="AQ4" t="str">
            <v>Detecta que algo ocurre y devuelve el proceso a los controles preventivos.
Se pueden generar reprocesos.</v>
          </cell>
          <cell r="AR4">
            <v>0.15</v>
          </cell>
        </row>
        <row r="5">
          <cell r="B5" t="str">
            <v>Evaluación Seguimiento y Control a la Gestión</v>
          </cell>
          <cell r="C5" t="str">
            <v>Evaluar en la Secretaria Distrital de Salud, las prácticas, componentes, mecanismos de prevención, evaluación y mejoramiento continuo del control, promoviendo las acciones eficaces en las líneas de defensa, el fortalecimiento del Sistema de Control Intern</v>
          </cell>
          <cell r="AC5">
            <v>0.6</v>
          </cell>
          <cell r="AD5">
            <v>500</v>
          </cell>
          <cell r="AE5" t="str">
            <v>Media</v>
          </cell>
          <cell r="AP5" t="str">
            <v>Correctivo</v>
          </cell>
          <cell r="AQ5" t="str">
            <v>Dado que permiten reducir el impacto de la materialización del riesgo, tienen un costo en su implementación.</v>
          </cell>
          <cell r="AR5">
            <v>0.1</v>
          </cell>
        </row>
        <row r="6">
          <cell r="B6" t="str">
            <v>Gestión Contractual</v>
          </cell>
          <cell r="C6" t="str">
            <v> Apoyar la adquisición de los bienes, obras o servicios requeridos para el desarrollo de la misionalidad de la Entidad durante cada vigencia, atendiendo las necesidades descritas en el Plan Anual de Adquisiciones, por medio del desarrollo de los procesos </v>
          </cell>
          <cell r="AC6">
            <v>0.8</v>
          </cell>
          <cell r="AD6">
            <v>5000</v>
          </cell>
          <cell r="AE6" t="str">
            <v>Alta</v>
          </cell>
          <cell r="AP6" t="str">
            <v>Automático</v>
          </cell>
          <cell r="AQ6" t="str">
            <v>Son actividades de procesamiento o validación de información que se ejecutan por un sistema y/o aplicativo de manera automática sin la intervención de personas para su realización.</v>
          </cell>
          <cell r="AR6">
            <v>0.25</v>
          </cell>
        </row>
        <row r="7">
          <cell r="B7" t="str">
            <v>Gestión de Bienes y Servicios</v>
          </cell>
          <cell r="C7" t="str">
            <v> Realizar la gestión para la administración de los bienes de propiedad planta y equipo de la entidad y la efectiva prestación de los servicios administrativos en todos los procesos y sedes en custodia, mediante la prestación de los servicios de almacén, a</v>
          </cell>
          <cell r="AC7">
            <v>1</v>
          </cell>
          <cell r="AD7">
            <v>5000</v>
          </cell>
          <cell r="AE7" t="str">
            <v>Muy Alta</v>
          </cell>
          <cell r="AP7" t="str">
            <v>Manual</v>
          </cell>
          <cell r="AQ7" t="str">
            <v>Controles que son ejecutados por una persona., tiene implícito el error humano.</v>
          </cell>
          <cell r="AR7">
            <v>0.15</v>
          </cell>
        </row>
        <row r="8">
          <cell r="B8" t="str">
            <v>Gestión de Comunicaciones</v>
          </cell>
          <cell r="C8" t="str">
            <v>Asesorar en materia de comunicación, de acuerdo con las necesidades identificadas en la entidad, a los procesos de la Secretaría Distrital de Salud, a través de la creación de campañas y acciones de comunicación interna y externa para la divulgación de lo</v>
          </cell>
        </row>
        <row r="9">
          <cell r="B9" t="str">
            <v>Gestión de TIC</v>
          </cell>
          <cell r="C9" t="str">
            <v>Gestionar las necesidades en infraestructura tecnológica, soluciones de software, incidentes y requerimientos, seguridad de la información, a través de la implementación de la Política de Gobierno Digital, la administración de los recursos TIC e implement</v>
          </cell>
        </row>
        <row r="10">
          <cell r="B10" t="str">
            <v>Gestión de Urgencias Emergencias y Desastres</v>
          </cell>
          <cell r="C10" t="str">
            <v>Gestionar las urgencias, emergencias y desastres del sector salud en la ciudad de Bogotá, mediante la aplicación del procedimiento de regulación de la urgencia médica y de protocolos, planes y procedimientos ante situaciones de emergencias y desastres par</v>
          </cell>
          <cell r="AB10" t="str">
            <v>Afectación Económica (o presupuestal)</v>
          </cell>
          <cell r="AD10" t="str">
            <v>Probabilidad</v>
          </cell>
        </row>
        <row r="11">
          <cell r="B11" t="str">
            <v>Gestión del conocimiento e Innovación</v>
          </cell>
          <cell r="C11" t="str">
            <v>Establecer los lineamientos para el desarrollo de la ciencia y de la tecnología e innovación como insumo en el fortalecimiento del que quehacer de la Entidad.</v>
          </cell>
          <cell r="AB11" t="str">
            <v>    Afectación menor a 10 SMLMV</v>
          </cell>
          <cell r="AC11" t="str">
            <v>Leve</v>
          </cell>
          <cell r="AD11">
            <v>0.2</v>
          </cell>
        </row>
        <row r="12">
          <cell r="B12" t="str">
            <v>Gestión del Talento Humano</v>
          </cell>
          <cell r="C12" t="str">
            <v>Gestionar el proceso de Talento Humano durante el ciclo de vida del servidor público (vinculación, permanencia y retiro) en todas las Dependencias de la SDS, a través de la vinculación de los servidores públicos, el trámite de situaciones administrativas,</v>
          </cell>
          <cell r="AB12" t="str">
            <v>    Entre 10 y 50 SMLMV</v>
          </cell>
          <cell r="AC12" t="str">
            <v>Menor</v>
          </cell>
          <cell r="AD12">
            <v>0.4</v>
          </cell>
        </row>
        <row r="13">
          <cell r="B13" t="str">
            <v>Gestión en Salud Publica</v>
          </cell>
          <cell r="C13" t="str">
            <v>Realizar acciones de promoción de la salud, prevención de la enfermedad y gestión del riesgo en colectivo, de competencia en Salud Pública, para contribuir a mejorar o mantener la salud de la población del Distrito Capital, en el marco del Plan Territoria</v>
          </cell>
          <cell r="AB13" t="str">
            <v>    Entre 50 y 100 SMLMV</v>
          </cell>
          <cell r="AC13" t="str">
            <v>Moderado</v>
          </cell>
          <cell r="AD13">
            <v>0.6</v>
          </cell>
        </row>
        <row r="14">
          <cell r="B14" t="str">
            <v>Gestión Financiera</v>
          </cell>
          <cell r="C14" t="str">
            <v>Gestionar durante cada vigencia los ingresos y gastos del Fondo Financiero Distrital de Salud y la Secretaría Distrital de Salud, a través de su oportuna programación, registro, seguimiento y control, así como su preparación, presentación y publicación.</v>
          </cell>
          <cell r="AB14" t="str">
            <v>    Entre 100 y 500 SMLMV</v>
          </cell>
          <cell r="AC14" t="str">
            <v>Mayor</v>
          </cell>
          <cell r="AD14">
            <v>0.8</v>
          </cell>
        </row>
        <row r="15">
          <cell r="B15" t="str">
            <v>Gestión Jurídica</v>
          </cell>
          <cell r="C15" t="str">
            <v>Dar respuesta a las solicitudes en los tiempos establecidos ante los despachos de conocimiento, dependencias de la entidad y ciudadanía asesorando en materia jurídica a las dependencias de la Secretaria Distrital de Salud y a las entidades del sector salu</v>
          </cell>
          <cell r="AB15" t="str">
            <v>    Mayor a 500 SMLMV</v>
          </cell>
          <cell r="AC15" t="str">
            <v>Catastrófico</v>
          </cell>
          <cell r="AD15">
            <v>1</v>
          </cell>
        </row>
        <row r="16">
          <cell r="B16" t="str">
            <v>Gestión Social en Salud</v>
          </cell>
          <cell r="C16" t="str">
            <v>Fortalecer la participación social y el servicio a la ciudadanía, a través de procesos de colaboración ciudadana, transparencia, datos abiertos, orientación, información y gestión en el territorio, para promover procesos protectores de la salud y el acces</v>
          </cell>
          <cell r="AB16" t="str">
            <v>Pérdida Reputacional</v>
          </cell>
        </row>
        <row r="17">
          <cell r="B17" t="str">
            <v>Inspección Vigilancia y Control</v>
          </cell>
          <cell r="C17" t="str">
            <v>Prevenir y controlar factores de riesgo individual y colectivo a través de acciones y estrategias de inspección, vigilancia y control para mejorar la calidad de vida y salud de la población del Distrito Capital en cumplimiento de la normatividad vigente y</v>
          </cell>
          <cell r="AB17" t="str">
            <v>    Afecta la imagen de alguna área de la organización</v>
          </cell>
          <cell r="AC17" t="str">
            <v>Leve</v>
          </cell>
          <cell r="AD17">
            <v>0.2</v>
          </cell>
        </row>
        <row r="18">
          <cell r="B18" t="str">
            <v>Planeación Institucional y Calidad</v>
          </cell>
          <cell r="C18" t="str">
            <v>Dirigir el mantenimiento del Sistema de Gestión en el marco MIPG y el Desarrollo Institucional en los procesos de la SDS a través del monitoreo y asistencia técnica para cumplir con el direccionamiento estratégico durante la vigencia.</v>
          </cell>
          <cell r="AB18" t="str">
            <v>    Afecta la imagen de la entidad internamente, de conocimiento general, nivel interno, de junta directiva y accionistas y/o de proveedores</v>
          </cell>
          <cell r="AC18" t="str">
            <v>Menor</v>
          </cell>
          <cell r="AD18">
            <v>0.4</v>
          </cell>
        </row>
        <row r="19">
          <cell r="B19" t="str">
            <v>Planeación y Gestión Sectorial</v>
          </cell>
          <cell r="C19" t="str">
            <v>Gestionar lineamientos, directrices, políticas, planes, programas y proyectos, con el fin de mejorar el comportamiento de los indicadores trazadores y garantizar el derecho a la salud en la Ciudad de Bogotá, en el marco del Plan Territorial de la Salud y </v>
          </cell>
          <cell r="AB19" t="str">
            <v>    Afecta la imagen de la entidad con algunos usuarios de relevancia frente al logro de los objetivos</v>
          </cell>
          <cell r="AC19" t="str">
            <v>Moderado</v>
          </cell>
          <cell r="AD19">
            <v>0.6</v>
          </cell>
        </row>
        <row r="20">
          <cell r="B20" t="str">
            <v>Política y Gerencia Estratégica</v>
          </cell>
          <cell r="C20" t="str">
            <v>Dirigir y coordinar el funcionamiento del Sistema General de Seguridad Social en Salud mediante la formulación, adopción y adaptación de políticas internas y externas, planes, programas y proyectos para el mejoramiento de la situación de salud de la pobla</v>
          </cell>
          <cell r="AB20" t="str">
            <v>    Afecta la imagen de la entidad con efecto publicitario sostenido a nivel de sector administrativo, nivel departamental o municipal</v>
          </cell>
          <cell r="AC20" t="str">
            <v>Mayor</v>
          </cell>
          <cell r="AD20">
            <v>0.8</v>
          </cell>
        </row>
        <row r="21">
          <cell r="B21" t="str">
            <v>Provisión de Servicios de Salud</v>
          </cell>
          <cell r="C21" t="str">
            <v>Establecer y dar lineamiento a las Empresas Administradoras de Planes de Beneficios e IPS de Bogotá D.C.; mediante la definición de criterios técnicos y operativos de la prestación de servicios de salud, de las Redes de Prestadores, de la Red de Bancos de</v>
          </cell>
          <cell r="AB21" t="str">
            <v>    Afecta la imagen de la entidad a nivel nacional, con efecto publicitarios sostenible a nivel país</v>
          </cell>
          <cell r="AC21" t="str">
            <v>Catastrófico</v>
          </cell>
          <cell r="AD21">
            <v>1</v>
          </cell>
        </row>
      </sheetData>
    </sheetDataSet>
  </externalBook>
</externalLink>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dimension ref="A1:AS191"/>
  <sheetViews>
    <sheetView tabSelected="1" zoomScale="50" zoomScaleNormal="5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M59" sqref="M59:M61"/>
    </sheetView>
  </sheetViews>
  <sheetFormatPr defaultColWidth="11.57421875" defaultRowHeight="15"/>
  <cols>
    <col min="1" max="1" width="9.7109375" style="95" customWidth="1"/>
    <col min="2" max="2" width="15.00390625" style="95" customWidth="1"/>
    <col min="3" max="3" width="36.421875" style="95" customWidth="1"/>
    <col min="4" max="4" width="36.28125" style="95" customWidth="1"/>
    <col min="5" max="5" width="14.421875" style="95" customWidth="1"/>
    <col min="6" max="6" width="25.28125" style="95" customWidth="1"/>
    <col min="7" max="7" width="22.7109375" style="95" customWidth="1"/>
    <col min="8" max="8" width="12.8515625" style="95" customWidth="1"/>
    <col min="9" max="9" width="14.7109375" style="95" customWidth="1"/>
    <col min="10" max="10" width="28.140625" style="95" customWidth="1"/>
    <col min="11" max="11" width="17.00390625" style="95" customWidth="1"/>
    <col min="12" max="12" width="14.7109375" style="95" customWidth="1"/>
    <col min="13" max="13" width="11.421875" style="95" customWidth="1"/>
    <col min="14" max="14" width="8.28125" style="95" customWidth="1"/>
    <col min="15" max="15" width="12.421875" style="95" customWidth="1"/>
    <col min="16" max="16" width="28.00390625" style="95" customWidth="1"/>
    <col min="17" max="20" width="11.421875" style="95" customWidth="1"/>
    <col min="21" max="21" width="25.00390625" style="95" customWidth="1"/>
    <col min="22" max="22" width="14.421875" style="95" customWidth="1"/>
    <col min="23" max="23" width="14.00390625" style="95" customWidth="1"/>
    <col min="24" max="25" width="29.421875" style="95" customWidth="1"/>
    <col min="26" max="26" width="33.00390625" style="95" customWidth="1"/>
    <col min="27" max="27" width="22.8515625" style="95" customWidth="1"/>
    <col min="28" max="28" width="28.7109375" style="95" customWidth="1"/>
    <col min="29" max="29" width="16.7109375" style="95" customWidth="1"/>
    <col min="30" max="30" width="13.7109375" style="95" customWidth="1"/>
    <col min="31" max="33" width="11.421875" style="95" customWidth="1"/>
    <col min="34" max="34" width="10.7109375" style="95" customWidth="1"/>
    <col min="35" max="35" width="10.00390625" style="95" customWidth="1"/>
    <col min="36" max="38" width="11.421875" style="95" customWidth="1"/>
    <col min="39" max="39" width="15.00390625" style="95" customWidth="1"/>
    <col min="40" max="40" width="30.28125" style="95" customWidth="1"/>
    <col min="41" max="41" width="16.140625" style="95" customWidth="1"/>
    <col min="42" max="42" width="14.421875" style="95" customWidth="1"/>
    <col min="43" max="43" width="13.28125" style="95" customWidth="1"/>
    <col min="44" max="45" width="22.421875" style="95" customWidth="1"/>
    <col min="46" max="16384" width="11.421875" style="95" customWidth="1"/>
  </cols>
  <sheetData>
    <row r="1" spans="1:45" ht="75.75" customHeight="1">
      <c r="A1" s="633"/>
      <c r="B1" s="633"/>
      <c r="C1" s="634" t="s">
        <v>195</v>
      </c>
      <c r="D1" s="634"/>
      <c r="E1" s="634"/>
      <c r="F1" s="634"/>
      <c r="G1" s="634"/>
      <c r="H1" s="634"/>
      <c r="I1" s="634"/>
      <c r="J1" s="634"/>
      <c r="K1" s="634"/>
      <c r="L1" s="634"/>
      <c r="M1" s="634"/>
      <c r="N1" s="634"/>
      <c r="O1" s="634"/>
      <c r="P1" s="634"/>
      <c r="Q1" s="634"/>
      <c r="R1" s="634"/>
      <c r="S1" s="634"/>
      <c r="T1" s="634"/>
      <c r="U1" s="634"/>
      <c r="V1" s="634"/>
      <c r="W1" s="634"/>
      <c r="X1" s="634"/>
      <c r="Y1" s="634"/>
      <c r="Z1" s="634"/>
      <c r="AA1" s="632" t="s">
        <v>194</v>
      </c>
      <c r="AB1" s="632"/>
      <c r="AC1" s="632"/>
      <c r="AD1" s="632"/>
      <c r="AE1" s="632"/>
      <c r="AF1" s="632"/>
      <c r="AG1" s="632"/>
      <c r="AH1" s="632"/>
      <c r="AI1" s="632"/>
      <c r="AJ1" s="632"/>
      <c r="AK1" s="632"/>
      <c r="AL1" s="632"/>
      <c r="AM1" s="632"/>
      <c r="AN1" s="632"/>
      <c r="AO1" s="632"/>
      <c r="AP1" s="632"/>
      <c r="AQ1" s="632"/>
      <c r="AR1" s="632"/>
      <c r="AS1" s="102"/>
    </row>
    <row r="2" ht="15"/>
    <row r="3" ht="15.75" thickBot="1">
      <c r="A3" s="95" t="s">
        <v>1855</v>
      </c>
    </row>
    <row r="4" spans="1:44" ht="15.75" customHeight="1" thickBot="1">
      <c r="A4" s="637" t="s">
        <v>196</v>
      </c>
      <c r="B4" s="638"/>
      <c r="C4" s="638"/>
      <c r="D4" s="638"/>
      <c r="E4" s="638"/>
      <c r="F4" s="638"/>
      <c r="G4" s="638"/>
      <c r="H4" s="638"/>
      <c r="I4" s="638"/>
      <c r="J4" s="638"/>
      <c r="K4" s="638"/>
      <c r="L4" s="639"/>
      <c r="M4" s="637" t="s">
        <v>197</v>
      </c>
      <c r="N4" s="638"/>
      <c r="O4" s="638"/>
      <c r="P4" s="638"/>
      <c r="Q4" s="638"/>
      <c r="R4" s="638"/>
      <c r="S4" s="639"/>
      <c r="T4" s="637" t="s">
        <v>200</v>
      </c>
      <c r="U4" s="638"/>
      <c r="V4" s="638"/>
      <c r="W4" s="638"/>
      <c r="X4" s="638"/>
      <c r="Y4" s="638"/>
      <c r="Z4" s="638"/>
      <c r="AA4" s="638"/>
      <c r="AB4" s="638"/>
      <c r="AC4" s="638"/>
      <c r="AD4" s="638"/>
      <c r="AE4" s="638"/>
      <c r="AF4" s="638"/>
      <c r="AG4" s="639"/>
      <c r="AH4" s="637" t="s">
        <v>198</v>
      </c>
      <c r="AI4" s="638"/>
      <c r="AJ4" s="638"/>
      <c r="AK4" s="638"/>
      <c r="AL4" s="638"/>
      <c r="AM4" s="639"/>
      <c r="AN4" s="637" t="s">
        <v>199</v>
      </c>
      <c r="AO4" s="638"/>
      <c r="AP4" s="638"/>
      <c r="AQ4" s="638"/>
      <c r="AR4" s="639"/>
    </row>
    <row r="5" spans="1:44" ht="16.5" customHeight="1">
      <c r="A5" s="642" t="s">
        <v>143</v>
      </c>
      <c r="B5" s="624" t="s">
        <v>202</v>
      </c>
      <c r="C5" s="624" t="s">
        <v>203</v>
      </c>
      <c r="D5" s="635" t="s">
        <v>144</v>
      </c>
      <c r="E5" s="624" t="s">
        <v>204</v>
      </c>
      <c r="F5" s="624" t="s">
        <v>145</v>
      </c>
      <c r="G5" s="624" t="s">
        <v>146</v>
      </c>
      <c r="H5" s="622" t="s">
        <v>216</v>
      </c>
      <c r="I5" s="623"/>
      <c r="J5" s="624" t="s">
        <v>217</v>
      </c>
      <c r="K5" s="624" t="s">
        <v>218</v>
      </c>
      <c r="L5" s="640" t="s">
        <v>219</v>
      </c>
      <c r="M5" s="648" t="s">
        <v>154</v>
      </c>
      <c r="N5" s="620" t="s">
        <v>155</v>
      </c>
      <c r="O5" s="620" t="s">
        <v>156</v>
      </c>
      <c r="P5" s="624" t="s">
        <v>205</v>
      </c>
      <c r="Q5" s="650" t="s">
        <v>177</v>
      </c>
      <c r="R5" s="650" t="s">
        <v>160</v>
      </c>
      <c r="S5" s="652" t="s">
        <v>161</v>
      </c>
      <c r="T5" s="642" t="s">
        <v>147</v>
      </c>
      <c r="U5" s="103"/>
      <c r="V5" s="624" t="s">
        <v>164</v>
      </c>
      <c r="W5" s="624"/>
      <c r="X5" s="624"/>
      <c r="Y5" s="624"/>
      <c r="Z5" s="624"/>
      <c r="AA5" s="624"/>
      <c r="AB5" s="624"/>
      <c r="AC5" s="624" t="s">
        <v>209</v>
      </c>
      <c r="AD5" s="635" t="s">
        <v>210</v>
      </c>
      <c r="AE5" s="624" t="s">
        <v>3</v>
      </c>
      <c r="AF5" s="624"/>
      <c r="AG5" s="640"/>
      <c r="AH5" s="644" t="s">
        <v>148</v>
      </c>
      <c r="AI5" s="620" t="s">
        <v>149</v>
      </c>
      <c r="AJ5" s="620" t="s">
        <v>150</v>
      </c>
      <c r="AK5" s="620" t="s">
        <v>151</v>
      </c>
      <c r="AL5" s="620" t="s">
        <v>152</v>
      </c>
      <c r="AM5" s="652" t="s">
        <v>201</v>
      </c>
      <c r="AN5" s="648" t="s">
        <v>153</v>
      </c>
      <c r="AO5" s="624" t="s">
        <v>182</v>
      </c>
      <c r="AP5" s="624" t="s">
        <v>183</v>
      </c>
      <c r="AQ5" s="624" t="s">
        <v>184</v>
      </c>
      <c r="AR5" s="640" t="s">
        <v>193</v>
      </c>
    </row>
    <row r="6" spans="1:44" ht="99" customHeight="1" thickBot="1">
      <c r="A6" s="643"/>
      <c r="B6" s="625"/>
      <c r="C6" s="625"/>
      <c r="D6" s="636"/>
      <c r="E6" s="625"/>
      <c r="F6" s="625"/>
      <c r="G6" s="625"/>
      <c r="H6" s="104" t="s">
        <v>215</v>
      </c>
      <c r="I6" s="104" t="s">
        <v>214</v>
      </c>
      <c r="J6" s="625"/>
      <c r="K6" s="625"/>
      <c r="L6" s="641"/>
      <c r="M6" s="649"/>
      <c r="N6" s="621"/>
      <c r="O6" s="621"/>
      <c r="P6" s="625"/>
      <c r="Q6" s="651"/>
      <c r="R6" s="651"/>
      <c r="S6" s="653"/>
      <c r="T6" s="643"/>
      <c r="U6" s="104" t="s">
        <v>185</v>
      </c>
      <c r="V6" s="104" t="s">
        <v>192</v>
      </c>
      <c r="W6" s="104" t="s">
        <v>186</v>
      </c>
      <c r="X6" s="104" t="s">
        <v>191</v>
      </c>
      <c r="Y6" s="104" t="s">
        <v>189</v>
      </c>
      <c r="Z6" s="104" t="s">
        <v>190</v>
      </c>
      <c r="AA6" s="104" t="s">
        <v>187</v>
      </c>
      <c r="AB6" s="104" t="s">
        <v>188</v>
      </c>
      <c r="AC6" s="625"/>
      <c r="AD6" s="636"/>
      <c r="AE6" s="105" t="s">
        <v>211</v>
      </c>
      <c r="AF6" s="105" t="s">
        <v>212</v>
      </c>
      <c r="AG6" s="106" t="s">
        <v>213</v>
      </c>
      <c r="AH6" s="645"/>
      <c r="AI6" s="621"/>
      <c r="AJ6" s="621"/>
      <c r="AK6" s="621"/>
      <c r="AL6" s="621"/>
      <c r="AM6" s="653"/>
      <c r="AN6" s="649"/>
      <c r="AO6" s="625"/>
      <c r="AP6" s="625"/>
      <c r="AQ6" s="625"/>
      <c r="AR6" s="641"/>
    </row>
    <row r="7" spans="1:44" ht="96">
      <c r="A7" s="490">
        <v>1</v>
      </c>
      <c r="B7" s="626" t="s">
        <v>19</v>
      </c>
      <c r="C7" s="610" t="s">
        <v>220</v>
      </c>
      <c r="D7" s="628" t="s">
        <v>124</v>
      </c>
      <c r="E7" s="630" t="s">
        <v>54</v>
      </c>
      <c r="F7" s="610" t="s">
        <v>224</v>
      </c>
      <c r="G7" s="610" t="s">
        <v>225</v>
      </c>
      <c r="H7" s="610" t="s">
        <v>208</v>
      </c>
      <c r="I7" s="610" t="s">
        <v>226</v>
      </c>
      <c r="J7" s="614" t="s">
        <v>1850</v>
      </c>
      <c r="K7" s="610" t="s">
        <v>175</v>
      </c>
      <c r="L7" s="616" t="s">
        <v>180</v>
      </c>
      <c r="M7" s="618">
        <v>10000</v>
      </c>
      <c r="N7" s="485" t="s">
        <v>48</v>
      </c>
      <c r="O7" s="465">
        <v>1</v>
      </c>
      <c r="P7" s="610" t="s">
        <v>158</v>
      </c>
      <c r="Q7" s="488" t="s">
        <v>16</v>
      </c>
      <c r="R7" s="465">
        <v>0.6</v>
      </c>
      <c r="S7" s="569" t="s">
        <v>23</v>
      </c>
      <c r="T7" s="127">
        <v>1</v>
      </c>
      <c r="U7" s="128" t="s">
        <v>227</v>
      </c>
      <c r="V7" s="129" t="s">
        <v>228</v>
      </c>
      <c r="W7" s="130" t="s">
        <v>229</v>
      </c>
      <c r="X7" s="130" t="s">
        <v>230</v>
      </c>
      <c r="Y7" s="130" t="s">
        <v>231</v>
      </c>
      <c r="Z7" s="130" t="s">
        <v>232</v>
      </c>
      <c r="AA7" s="130" t="s">
        <v>233</v>
      </c>
      <c r="AB7" s="131" t="s">
        <v>234</v>
      </c>
      <c r="AC7" s="131" t="s">
        <v>235</v>
      </c>
      <c r="AD7" s="125" t="s">
        <v>0</v>
      </c>
      <c r="AE7" s="128" t="s">
        <v>82</v>
      </c>
      <c r="AF7" s="128" t="s">
        <v>84</v>
      </c>
      <c r="AG7" s="92">
        <v>0.25</v>
      </c>
      <c r="AH7" s="111" t="s">
        <v>48</v>
      </c>
      <c r="AI7" s="107">
        <v>1</v>
      </c>
      <c r="AJ7" s="108" t="s">
        <v>16</v>
      </c>
      <c r="AK7" s="107">
        <v>0.44999999999999996</v>
      </c>
      <c r="AL7" s="108" t="s">
        <v>23</v>
      </c>
      <c r="AM7" s="132" t="s">
        <v>91</v>
      </c>
      <c r="AN7" s="133" t="s">
        <v>236</v>
      </c>
      <c r="AO7" s="134" t="s">
        <v>237</v>
      </c>
      <c r="AP7" s="134" t="s">
        <v>238</v>
      </c>
      <c r="AQ7" s="135" t="s">
        <v>239</v>
      </c>
      <c r="AR7" s="612" t="s">
        <v>240</v>
      </c>
    </row>
    <row r="8" spans="1:44" ht="108">
      <c r="A8" s="491"/>
      <c r="B8" s="627"/>
      <c r="C8" s="611"/>
      <c r="D8" s="629"/>
      <c r="E8" s="631"/>
      <c r="F8" s="611"/>
      <c r="G8" s="611"/>
      <c r="H8" s="611"/>
      <c r="I8" s="611"/>
      <c r="J8" s="615"/>
      <c r="K8" s="611"/>
      <c r="L8" s="617"/>
      <c r="M8" s="619"/>
      <c r="N8" s="486"/>
      <c r="O8" s="466"/>
      <c r="P8" s="611"/>
      <c r="Q8" s="489"/>
      <c r="R8" s="466" t="e">
        <v>#REF!</v>
      </c>
      <c r="S8" s="468"/>
      <c r="T8" s="136">
        <v>2</v>
      </c>
      <c r="U8" s="137" t="s">
        <v>241</v>
      </c>
      <c r="V8" s="138" t="s">
        <v>242</v>
      </c>
      <c r="W8" s="139" t="s">
        <v>229</v>
      </c>
      <c r="X8" s="139" t="s">
        <v>243</v>
      </c>
      <c r="Y8" s="139" t="s">
        <v>244</v>
      </c>
      <c r="Z8" s="139" t="s">
        <v>245</v>
      </c>
      <c r="AA8" s="139" t="s">
        <v>246</v>
      </c>
      <c r="AB8" s="140" t="s">
        <v>247</v>
      </c>
      <c r="AC8" s="140" t="s">
        <v>235</v>
      </c>
      <c r="AD8" s="126" t="s">
        <v>0</v>
      </c>
      <c r="AE8" s="137" t="s">
        <v>82</v>
      </c>
      <c r="AF8" s="137" t="s">
        <v>84</v>
      </c>
      <c r="AG8" s="93">
        <v>0.25</v>
      </c>
      <c r="AH8" s="112" t="s">
        <v>48</v>
      </c>
      <c r="AI8" s="109">
        <v>1</v>
      </c>
      <c r="AJ8" s="110" t="s">
        <v>15</v>
      </c>
      <c r="AK8" s="109">
        <v>0.33749999999999997</v>
      </c>
      <c r="AL8" s="110" t="s">
        <v>23</v>
      </c>
      <c r="AM8" s="141" t="s">
        <v>91</v>
      </c>
      <c r="AN8" s="142" t="s">
        <v>248</v>
      </c>
      <c r="AO8" s="143" t="s">
        <v>237</v>
      </c>
      <c r="AP8" s="143" t="s">
        <v>238</v>
      </c>
      <c r="AQ8" s="144" t="s">
        <v>239</v>
      </c>
      <c r="AR8" s="613"/>
    </row>
    <row r="9" spans="1:44" ht="108">
      <c r="A9" s="491"/>
      <c r="B9" s="627"/>
      <c r="C9" s="611"/>
      <c r="D9" s="629"/>
      <c r="E9" s="631"/>
      <c r="F9" s="611"/>
      <c r="G9" s="611"/>
      <c r="H9" s="611"/>
      <c r="I9" s="611"/>
      <c r="J9" s="615"/>
      <c r="K9" s="611"/>
      <c r="L9" s="617"/>
      <c r="M9" s="619"/>
      <c r="N9" s="486"/>
      <c r="O9" s="466"/>
      <c r="P9" s="611"/>
      <c r="Q9" s="489"/>
      <c r="R9" s="466" t="e">
        <v>#REF!</v>
      </c>
      <c r="S9" s="468"/>
      <c r="T9" s="136">
        <v>3</v>
      </c>
      <c r="U9" s="137" t="s">
        <v>249</v>
      </c>
      <c r="V9" s="138" t="s">
        <v>250</v>
      </c>
      <c r="W9" s="139" t="s">
        <v>251</v>
      </c>
      <c r="X9" s="139" t="s">
        <v>252</v>
      </c>
      <c r="Y9" s="139" t="s">
        <v>253</v>
      </c>
      <c r="Z9" s="139" t="s">
        <v>254</v>
      </c>
      <c r="AA9" s="139" t="s">
        <v>255</v>
      </c>
      <c r="AB9" s="140" t="s">
        <v>256</v>
      </c>
      <c r="AC9" s="140" t="s">
        <v>235</v>
      </c>
      <c r="AD9" s="126" t="s">
        <v>0</v>
      </c>
      <c r="AE9" s="137" t="s">
        <v>82</v>
      </c>
      <c r="AF9" s="137" t="s">
        <v>84</v>
      </c>
      <c r="AG9" s="93">
        <v>0.25</v>
      </c>
      <c r="AH9" s="112" t="s">
        <v>48</v>
      </c>
      <c r="AI9" s="109">
        <v>1</v>
      </c>
      <c r="AJ9" s="110" t="s">
        <v>15</v>
      </c>
      <c r="AK9" s="109">
        <v>0.253125</v>
      </c>
      <c r="AL9" s="110" t="s">
        <v>23</v>
      </c>
      <c r="AM9" s="141" t="s">
        <v>91</v>
      </c>
      <c r="AN9" s="142" t="s">
        <v>248</v>
      </c>
      <c r="AO9" s="143" t="s">
        <v>237</v>
      </c>
      <c r="AP9" s="143" t="s">
        <v>238</v>
      </c>
      <c r="AQ9" s="144" t="s">
        <v>239</v>
      </c>
      <c r="AR9" s="613"/>
    </row>
    <row r="10" spans="1:44" ht="108.75" thickBot="1">
      <c r="A10" s="491"/>
      <c r="B10" s="627"/>
      <c r="C10" s="611"/>
      <c r="D10" s="629"/>
      <c r="E10" s="631"/>
      <c r="F10" s="611"/>
      <c r="G10" s="611"/>
      <c r="H10" s="611"/>
      <c r="I10" s="611"/>
      <c r="J10" s="615"/>
      <c r="K10" s="611"/>
      <c r="L10" s="617"/>
      <c r="M10" s="619"/>
      <c r="N10" s="486"/>
      <c r="O10" s="466"/>
      <c r="P10" s="611"/>
      <c r="Q10" s="489"/>
      <c r="R10" s="466" t="e">
        <v>#REF!</v>
      </c>
      <c r="S10" s="468"/>
      <c r="T10" s="136">
        <v>4</v>
      </c>
      <c r="U10" s="145" t="s">
        <v>257</v>
      </c>
      <c r="V10" s="146" t="s">
        <v>258</v>
      </c>
      <c r="W10" s="147" t="s">
        <v>251</v>
      </c>
      <c r="X10" s="147" t="s">
        <v>259</v>
      </c>
      <c r="Y10" s="147" t="s">
        <v>260</v>
      </c>
      <c r="Z10" s="147" t="s">
        <v>245</v>
      </c>
      <c r="AA10" s="147" t="s">
        <v>261</v>
      </c>
      <c r="AB10" s="148" t="s">
        <v>262</v>
      </c>
      <c r="AC10" s="148" t="s">
        <v>235</v>
      </c>
      <c r="AD10" s="126" t="s">
        <v>0</v>
      </c>
      <c r="AE10" s="137" t="s">
        <v>82</v>
      </c>
      <c r="AF10" s="137" t="s">
        <v>84</v>
      </c>
      <c r="AG10" s="93">
        <v>0.25</v>
      </c>
      <c r="AH10" s="112" t="s">
        <v>48</v>
      </c>
      <c r="AI10" s="109">
        <v>1</v>
      </c>
      <c r="AJ10" s="110" t="s">
        <v>47</v>
      </c>
      <c r="AK10" s="109">
        <v>0.18984374999999998</v>
      </c>
      <c r="AL10" s="110" t="s">
        <v>23</v>
      </c>
      <c r="AM10" s="141" t="s">
        <v>91</v>
      </c>
      <c r="AN10" s="149" t="s">
        <v>263</v>
      </c>
      <c r="AO10" s="150" t="s">
        <v>264</v>
      </c>
      <c r="AP10" s="150" t="s">
        <v>238</v>
      </c>
      <c r="AQ10" s="151" t="s">
        <v>239</v>
      </c>
      <c r="AR10" s="613"/>
    </row>
    <row r="11" spans="1:44" ht="96">
      <c r="A11" s="490">
        <v>2</v>
      </c>
      <c r="B11" s="492" t="s">
        <v>19</v>
      </c>
      <c r="C11" s="473" t="s">
        <v>220</v>
      </c>
      <c r="D11" s="475" t="s">
        <v>124</v>
      </c>
      <c r="E11" s="492" t="s">
        <v>54</v>
      </c>
      <c r="F11" s="610" t="s">
        <v>265</v>
      </c>
      <c r="G11" s="492" t="s">
        <v>266</v>
      </c>
      <c r="H11" s="610" t="s">
        <v>208</v>
      </c>
      <c r="I11" s="610" t="s">
        <v>226</v>
      </c>
      <c r="J11" s="610" t="s">
        <v>267</v>
      </c>
      <c r="K11" s="610" t="s">
        <v>175</v>
      </c>
      <c r="L11" s="497" t="s">
        <v>180</v>
      </c>
      <c r="M11" s="500">
        <v>12</v>
      </c>
      <c r="N11" s="485" t="s">
        <v>50</v>
      </c>
      <c r="O11" s="465">
        <v>0.4</v>
      </c>
      <c r="P11" s="492" t="s">
        <v>158</v>
      </c>
      <c r="Q11" s="488" t="s">
        <v>16</v>
      </c>
      <c r="R11" s="465">
        <v>0.6</v>
      </c>
      <c r="S11" s="569" t="s">
        <v>16</v>
      </c>
      <c r="T11" s="100">
        <v>1</v>
      </c>
      <c r="U11" s="97" t="s">
        <v>268</v>
      </c>
      <c r="V11" s="129" t="s">
        <v>269</v>
      </c>
      <c r="W11" s="129" t="s">
        <v>270</v>
      </c>
      <c r="X11" s="129" t="s">
        <v>271</v>
      </c>
      <c r="Y11" s="152" t="s">
        <v>272</v>
      </c>
      <c r="Z11" s="129" t="s">
        <v>273</v>
      </c>
      <c r="AA11" s="129" t="s">
        <v>274</v>
      </c>
      <c r="AB11" s="87" t="s">
        <v>275</v>
      </c>
      <c r="AC11" s="153" t="s">
        <v>235</v>
      </c>
      <c r="AD11" s="125" t="s">
        <v>62</v>
      </c>
      <c r="AE11" s="115" t="s">
        <v>81</v>
      </c>
      <c r="AF11" s="115" t="s">
        <v>84</v>
      </c>
      <c r="AG11" s="92">
        <v>0.3</v>
      </c>
      <c r="AH11" s="111" t="s">
        <v>50</v>
      </c>
      <c r="AI11" s="107">
        <v>0.28</v>
      </c>
      <c r="AJ11" s="108" t="s">
        <v>16</v>
      </c>
      <c r="AK11" s="107">
        <v>0.6</v>
      </c>
      <c r="AL11" s="108" t="s">
        <v>16</v>
      </c>
      <c r="AM11" s="89" t="s">
        <v>91</v>
      </c>
      <c r="AN11" s="154" t="s">
        <v>226</v>
      </c>
      <c r="AO11" s="155"/>
      <c r="AP11" s="155"/>
      <c r="AQ11" s="156"/>
      <c r="AR11" s="469" t="s">
        <v>276</v>
      </c>
    </row>
    <row r="12" spans="1:44" ht="96">
      <c r="A12" s="491"/>
      <c r="B12" s="474"/>
      <c r="C12" s="474"/>
      <c r="D12" s="476"/>
      <c r="E12" s="474"/>
      <c r="F12" s="611"/>
      <c r="G12" s="474"/>
      <c r="H12" s="611"/>
      <c r="I12" s="611"/>
      <c r="J12" s="611"/>
      <c r="K12" s="611"/>
      <c r="L12" s="470"/>
      <c r="M12" s="484"/>
      <c r="N12" s="486"/>
      <c r="O12" s="466"/>
      <c r="P12" s="474"/>
      <c r="Q12" s="489"/>
      <c r="R12" s="466" t="e">
        <v>#REF!</v>
      </c>
      <c r="S12" s="468"/>
      <c r="T12" s="98">
        <v>2</v>
      </c>
      <c r="U12" s="99" t="s">
        <v>277</v>
      </c>
      <c r="V12" s="138" t="s">
        <v>269</v>
      </c>
      <c r="W12" s="138" t="s">
        <v>278</v>
      </c>
      <c r="X12" s="138" t="s">
        <v>279</v>
      </c>
      <c r="Y12" s="138" t="s">
        <v>280</v>
      </c>
      <c r="Z12" s="138" t="s">
        <v>281</v>
      </c>
      <c r="AA12" s="138" t="s">
        <v>274</v>
      </c>
      <c r="AB12" s="83" t="s">
        <v>275</v>
      </c>
      <c r="AC12" s="157" t="s">
        <v>235</v>
      </c>
      <c r="AD12" s="126" t="s">
        <v>62</v>
      </c>
      <c r="AE12" s="114" t="s">
        <v>81</v>
      </c>
      <c r="AF12" s="114" t="s">
        <v>84</v>
      </c>
      <c r="AG12" s="93">
        <v>0.3</v>
      </c>
      <c r="AH12" s="112" t="s">
        <v>51</v>
      </c>
      <c r="AI12" s="109">
        <v>0.196</v>
      </c>
      <c r="AJ12" s="110" t="s">
        <v>16</v>
      </c>
      <c r="AK12" s="109">
        <v>0.6</v>
      </c>
      <c r="AL12" s="110" t="s">
        <v>16</v>
      </c>
      <c r="AM12" s="90" t="s">
        <v>91</v>
      </c>
      <c r="AN12" s="158" t="s">
        <v>226</v>
      </c>
      <c r="AO12" s="159"/>
      <c r="AP12" s="159"/>
      <c r="AQ12" s="160"/>
      <c r="AR12" s="470"/>
    </row>
    <row r="13" spans="1:44" ht="84.75" thickBot="1">
      <c r="A13" s="491"/>
      <c r="B13" s="474"/>
      <c r="C13" s="474"/>
      <c r="D13" s="476"/>
      <c r="E13" s="474"/>
      <c r="F13" s="611"/>
      <c r="G13" s="474"/>
      <c r="H13" s="611"/>
      <c r="I13" s="611"/>
      <c r="J13" s="611"/>
      <c r="K13" s="611"/>
      <c r="L13" s="470"/>
      <c r="M13" s="484"/>
      <c r="N13" s="486"/>
      <c r="O13" s="466"/>
      <c r="P13" s="474"/>
      <c r="Q13" s="489"/>
      <c r="R13" s="466" t="e">
        <v>#REF!</v>
      </c>
      <c r="S13" s="468"/>
      <c r="T13" s="98">
        <v>3</v>
      </c>
      <c r="U13" s="99" t="s">
        <v>282</v>
      </c>
      <c r="V13" s="138" t="s">
        <v>283</v>
      </c>
      <c r="W13" s="138" t="s">
        <v>284</v>
      </c>
      <c r="X13" s="138" t="s">
        <v>285</v>
      </c>
      <c r="Y13" s="138" t="s">
        <v>286</v>
      </c>
      <c r="Z13" s="138" t="s">
        <v>287</v>
      </c>
      <c r="AA13" s="138" t="s">
        <v>274</v>
      </c>
      <c r="AB13" s="83" t="s">
        <v>275</v>
      </c>
      <c r="AC13" s="157" t="s">
        <v>235</v>
      </c>
      <c r="AD13" s="126" t="s">
        <v>62</v>
      </c>
      <c r="AE13" s="114" t="s">
        <v>81</v>
      </c>
      <c r="AF13" s="114" t="s">
        <v>84</v>
      </c>
      <c r="AG13" s="93">
        <v>0.3</v>
      </c>
      <c r="AH13" s="112" t="s">
        <v>51</v>
      </c>
      <c r="AI13" s="109">
        <v>0.13720000000000002</v>
      </c>
      <c r="AJ13" s="110" t="s">
        <v>16</v>
      </c>
      <c r="AK13" s="109">
        <v>0.6</v>
      </c>
      <c r="AL13" s="110" t="s">
        <v>16</v>
      </c>
      <c r="AM13" s="90" t="s">
        <v>91</v>
      </c>
      <c r="AN13" s="161" t="s">
        <v>226</v>
      </c>
      <c r="AO13" s="162"/>
      <c r="AP13" s="162"/>
      <c r="AQ13" s="163"/>
      <c r="AR13" s="470"/>
    </row>
    <row r="14" spans="1:44" ht="72">
      <c r="A14" s="498">
        <v>3</v>
      </c>
      <c r="B14" s="473" t="s">
        <v>19</v>
      </c>
      <c r="C14" s="473" t="s">
        <v>222</v>
      </c>
      <c r="D14" s="475" t="s">
        <v>124</v>
      </c>
      <c r="E14" s="473" t="s">
        <v>54</v>
      </c>
      <c r="F14" s="473" t="s">
        <v>288</v>
      </c>
      <c r="G14" s="473" t="s">
        <v>289</v>
      </c>
      <c r="H14" s="610" t="s">
        <v>207</v>
      </c>
      <c r="I14" s="610" t="s">
        <v>290</v>
      </c>
      <c r="J14" s="473" t="s">
        <v>291</v>
      </c>
      <c r="K14" s="473" t="s">
        <v>175</v>
      </c>
      <c r="L14" s="469" t="s">
        <v>180</v>
      </c>
      <c r="M14" s="483">
        <v>6000</v>
      </c>
      <c r="N14" s="570" t="s">
        <v>48</v>
      </c>
      <c r="O14" s="487">
        <v>1</v>
      </c>
      <c r="P14" s="492" t="s">
        <v>158</v>
      </c>
      <c r="Q14" s="571" t="s">
        <v>16</v>
      </c>
      <c r="R14" s="487">
        <v>0.6</v>
      </c>
      <c r="S14" s="467" t="s">
        <v>23</v>
      </c>
      <c r="T14" s="96">
        <v>1</v>
      </c>
      <c r="U14" s="113" t="s">
        <v>292</v>
      </c>
      <c r="V14" s="129" t="s">
        <v>293</v>
      </c>
      <c r="W14" s="152" t="s">
        <v>294</v>
      </c>
      <c r="X14" s="152" t="s">
        <v>295</v>
      </c>
      <c r="Y14" s="152" t="s">
        <v>296</v>
      </c>
      <c r="Z14" s="129" t="s">
        <v>297</v>
      </c>
      <c r="AA14" s="129" t="s">
        <v>298</v>
      </c>
      <c r="AB14" s="87" t="s">
        <v>299</v>
      </c>
      <c r="AC14" s="153" t="s">
        <v>235</v>
      </c>
      <c r="AD14" s="94" t="s">
        <v>62</v>
      </c>
      <c r="AE14" s="113" t="s">
        <v>81</v>
      </c>
      <c r="AF14" s="164" t="s">
        <v>84</v>
      </c>
      <c r="AG14" s="92">
        <v>0.3</v>
      </c>
      <c r="AH14" s="111" t="s">
        <v>49</v>
      </c>
      <c r="AI14" s="107">
        <v>0.7</v>
      </c>
      <c r="AJ14" s="108" t="s">
        <v>16</v>
      </c>
      <c r="AK14" s="107">
        <v>0.6</v>
      </c>
      <c r="AL14" s="108" t="s">
        <v>23</v>
      </c>
      <c r="AM14" s="165" t="s">
        <v>91</v>
      </c>
      <c r="AN14" s="154" t="s">
        <v>226</v>
      </c>
      <c r="AO14" s="155"/>
      <c r="AP14" s="155"/>
      <c r="AQ14" s="155"/>
      <c r="AR14" s="469" t="s">
        <v>300</v>
      </c>
    </row>
    <row r="15" spans="1:44" ht="84.75" thickBot="1">
      <c r="A15" s="491"/>
      <c r="B15" s="474"/>
      <c r="C15" s="474"/>
      <c r="D15" s="476"/>
      <c r="E15" s="474"/>
      <c r="F15" s="474"/>
      <c r="G15" s="474"/>
      <c r="H15" s="611"/>
      <c r="I15" s="611"/>
      <c r="J15" s="474"/>
      <c r="K15" s="474"/>
      <c r="L15" s="470"/>
      <c r="M15" s="484"/>
      <c r="N15" s="486"/>
      <c r="O15" s="466"/>
      <c r="P15" s="474"/>
      <c r="Q15" s="489"/>
      <c r="R15" s="466" t="e">
        <v>#REF!</v>
      </c>
      <c r="S15" s="468"/>
      <c r="T15" s="98">
        <v>2</v>
      </c>
      <c r="U15" s="99" t="s">
        <v>301</v>
      </c>
      <c r="V15" s="138" t="s">
        <v>302</v>
      </c>
      <c r="W15" s="166" t="s">
        <v>303</v>
      </c>
      <c r="X15" s="166" t="s">
        <v>304</v>
      </c>
      <c r="Y15" s="166" t="s">
        <v>305</v>
      </c>
      <c r="Z15" s="138" t="s">
        <v>306</v>
      </c>
      <c r="AA15" s="138" t="s">
        <v>307</v>
      </c>
      <c r="AB15" s="83" t="s">
        <v>299</v>
      </c>
      <c r="AC15" s="157" t="s">
        <v>235</v>
      </c>
      <c r="AD15" s="126" t="s">
        <v>62</v>
      </c>
      <c r="AE15" s="114" t="s">
        <v>81</v>
      </c>
      <c r="AF15" s="160" t="s">
        <v>84</v>
      </c>
      <c r="AG15" s="93">
        <v>0.3</v>
      </c>
      <c r="AH15" s="112" t="s">
        <v>52</v>
      </c>
      <c r="AI15" s="109">
        <v>0.49</v>
      </c>
      <c r="AJ15" s="110" t="s">
        <v>16</v>
      </c>
      <c r="AK15" s="109">
        <v>0.6</v>
      </c>
      <c r="AL15" s="110" t="s">
        <v>16</v>
      </c>
      <c r="AM15" s="167" t="s">
        <v>26</v>
      </c>
      <c r="AN15" s="161" t="s">
        <v>226</v>
      </c>
      <c r="AO15" s="159"/>
      <c r="AP15" s="159"/>
      <c r="AQ15" s="160"/>
      <c r="AR15" s="470"/>
    </row>
    <row r="16" spans="1:44" ht="48.75" thickBot="1">
      <c r="A16" s="490">
        <v>4</v>
      </c>
      <c r="B16" s="473" t="s">
        <v>31</v>
      </c>
      <c r="C16" s="473" t="s">
        <v>223</v>
      </c>
      <c r="D16" s="475" t="s">
        <v>129</v>
      </c>
      <c r="E16" s="473" t="s">
        <v>55</v>
      </c>
      <c r="F16" s="473" t="s">
        <v>308</v>
      </c>
      <c r="G16" s="473" t="s">
        <v>309</v>
      </c>
      <c r="H16" s="473" t="s">
        <v>208</v>
      </c>
      <c r="I16" s="473" t="s">
        <v>310</v>
      </c>
      <c r="J16" s="473" t="s">
        <v>311</v>
      </c>
      <c r="K16" s="473" t="s">
        <v>172</v>
      </c>
      <c r="L16" s="469" t="s">
        <v>180</v>
      </c>
      <c r="M16" s="483">
        <v>600</v>
      </c>
      <c r="N16" s="570" t="s">
        <v>49</v>
      </c>
      <c r="O16" s="487">
        <v>0.8</v>
      </c>
      <c r="P16" s="473" t="s">
        <v>76</v>
      </c>
      <c r="Q16" s="571" t="s">
        <v>15</v>
      </c>
      <c r="R16" s="487">
        <v>0.4</v>
      </c>
      <c r="S16" s="467" t="s">
        <v>16</v>
      </c>
      <c r="T16" s="96">
        <v>1</v>
      </c>
      <c r="U16" s="172" t="s">
        <v>312</v>
      </c>
      <c r="V16" s="87" t="s">
        <v>313</v>
      </c>
      <c r="W16" s="87" t="s">
        <v>314</v>
      </c>
      <c r="X16" s="87" t="s">
        <v>315</v>
      </c>
      <c r="Y16" s="87" t="s">
        <v>316</v>
      </c>
      <c r="Z16" s="87" t="s">
        <v>317</v>
      </c>
      <c r="AA16" s="87" t="s">
        <v>318</v>
      </c>
      <c r="AB16" s="87" t="s">
        <v>319</v>
      </c>
      <c r="AC16" s="87" t="s">
        <v>320</v>
      </c>
      <c r="AD16" s="126" t="s">
        <v>62</v>
      </c>
      <c r="AE16" s="113" t="s">
        <v>80</v>
      </c>
      <c r="AF16" s="113" t="s">
        <v>84</v>
      </c>
      <c r="AG16" s="93">
        <v>0.4</v>
      </c>
      <c r="AH16" s="112" t="s">
        <v>52</v>
      </c>
      <c r="AI16" s="109">
        <v>0.48</v>
      </c>
      <c r="AJ16" s="110" t="s">
        <v>15</v>
      </c>
      <c r="AK16" s="109">
        <v>0.4</v>
      </c>
      <c r="AL16" s="110" t="s">
        <v>16</v>
      </c>
      <c r="AM16" s="89" t="s">
        <v>92</v>
      </c>
      <c r="AN16" s="118"/>
      <c r="AO16" s="88"/>
      <c r="AP16" s="88"/>
      <c r="AQ16" s="113"/>
      <c r="AR16" s="469"/>
    </row>
    <row r="17" spans="1:44" ht="48.75" thickBot="1">
      <c r="A17" s="491"/>
      <c r="B17" s="474"/>
      <c r="C17" s="474"/>
      <c r="D17" s="476"/>
      <c r="E17" s="474"/>
      <c r="F17" s="474"/>
      <c r="G17" s="474"/>
      <c r="H17" s="474"/>
      <c r="I17" s="474"/>
      <c r="J17" s="474"/>
      <c r="K17" s="474"/>
      <c r="L17" s="470"/>
      <c r="M17" s="484"/>
      <c r="N17" s="486"/>
      <c r="O17" s="466"/>
      <c r="P17" s="474"/>
      <c r="Q17" s="489"/>
      <c r="R17" s="466" t="e">
        <v>#REF!</v>
      </c>
      <c r="S17" s="468"/>
      <c r="T17" s="98">
        <v>2</v>
      </c>
      <c r="U17" s="172" t="s">
        <v>312</v>
      </c>
      <c r="V17" s="83" t="s">
        <v>313</v>
      </c>
      <c r="W17" s="83" t="s">
        <v>314</v>
      </c>
      <c r="X17" s="83" t="s">
        <v>321</v>
      </c>
      <c r="Y17" s="83" t="s">
        <v>322</v>
      </c>
      <c r="Z17" s="83" t="s">
        <v>323</v>
      </c>
      <c r="AA17" s="138" t="s">
        <v>324</v>
      </c>
      <c r="AB17" s="83" t="s">
        <v>325</v>
      </c>
      <c r="AC17" s="87" t="s">
        <v>320</v>
      </c>
      <c r="AD17" s="126" t="s">
        <v>62</v>
      </c>
      <c r="AE17" s="114" t="s">
        <v>81</v>
      </c>
      <c r="AF17" s="114" t="s">
        <v>84</v>
      </c>
      <c r="AG17" s="93">
        <v>0.3</v>
      </c>
      <c r="AH17" s="112" t="s">
        <v>50</v>
      </c>
      <c r="AI17" s="109">
        <v>0.33599999999999997</v>
      </c>
      <c r="AJ17" s="110" t="s">
        <v>15</v>
      </c>
      <c r="AK17" s="109">
        <v>0.4</v>
      </c>
      <c r="AL17" s="110" t="s">
        <v>16</v>
      </c>
      <c r="AM17" s="90" t="s">
        <v>92</v>
      </c>
      <c r="AN17" s="119"/>
      <c r="AO17" s="84"/>
      <c r="AP17" s="84"/>
      <c r="AQ17" s="114"/>
      <c r="AR17" s="470"/>
    </row>
    <row r="18" spans="1:44" ht="168.75" thickBot="1">
      <c r="A18" s="452">
        <v>5</v>
      </c>
      <c r="B18" s="115" t="s">
        <v>31</v>
      </c>
      <c r="C18" s="113" t="s">
        <v>223</v>
      </c>
      <c r="D18" s="439" t="s">
        <v>129</v>
      </c>
      <c r="E18" s="115" t="s">
        <v>55</v>
      </c>
      <c r="F18" s="115" t="s">
        <v>326</v>
      </c>
      <c r="G18" s="115" t="s">
        <v>327</v>
      </c>
      <c r="H18" s="113" t="s">
        <v>208</v>
      </c>
      <c r="I18" s="113" t="s">
        <v>310</v>
      </c>
      <c r="J18" s="115" t="s">
        <v>328</v>
      </c>
      <c r="K18" s="115" t="s">
        <v>172</v>
      </c>
      <c r="L18" s="123" t="s">
        <v>180</v>
      </c>
      <c r="M18" s="124">
        <v>1005</v>
      </c>
      <c r="N18" s="120" t="s">
        <v>49</v>
      </c>
      <c r="O18" s="122">
        <v>0.8</v>
      </c>
      <c r="P18" s="115" t="s">
        <v>157</v>
      </c>
      <c r="Q18" s="121" t="s">
        <v>47</v>
      </c>
      <c r="R18" s="122">
        <v>0.2</v>
      </c>
      <c r="S18" s="117" t="s">
        <v>16</v>
      </c>
      <c r="T18" s="100">
        <v>1</v>
      </c>
      <c r="U18" s="172" t="s">
        <v>329</v>
      </c>
      <c r="V18" s="87" t="s">
        <v>313</v>
      </c>
      <c r="W18" s="87" t="s">
        <v>314</v>
      </c>
      <c r="X18" s="85" t="s">
        <v>330</v>
      </c>
      <c r="Y18" s="85" t="s">
        <v>331</v>
      </c>
      <c r="Z18" s="85" t="s">
        <v>332</v>
      </c>
      <c r="AA18" s="87" t="s">
        <v>318</v>
      </c>
      <c r="AB18" s="87" t="s">
        <v>319</v>
      </c>
      <c r="AC18" s="87" t="s">
        <v>320</v>
      </c>
      <c r="AD18" s="126" t="s">
        <v>62</v>
      </c>
      <c r="AE18" s="115" t="s">
        <v>80</v>
      </c>
      <c r="AF18" s="115" t="s">
        <v>84</v>
      </c>
      <c r="AG18" s="93">
        <v>0.4</v>
      </c>
      <c r="AH18" s="112" t="s">
        <v>52</v>
      </c>
      <c r="AI18" s="109">
        <v>0.48</v>
      </c>
      <c r="AJ18" s="110" t="s">
        <v>47</v>
      </c>
      <c r="AK18" s="109">
        <v>0.2</v>
      </c>
      <c r="AL18" s="110" t="s">
        <v>16</v>
      </c>
      <c r="AM18" s="89" t="s">
        <v>92</v>
      </c>
      <c r="AN18" s="118"/>
      <c r="AO18" s="88"/>
      <c r="AP18" s="88"/>
      <c r="AQ18" s="113"/>
      <c r="AR18" s="116"/>
    </row>
    <row r="19" spans="1:44" ht="36.75" thickBot="1">
      <c r="A19" s="490">
        <v>6</v>
      </c>
      <c r="B19" s="473" t="s">
        <v>31</v>
      </c>
      <c r="C19" s="473" t="s">
        <v>223</v>
      </c>
      <c r="D19" s="475" t="s">
        <v>129</v>
      </c>
      <c r="E19" s="473" t="s">
        <v>55</v>
      </c>
      <c r="F19" s="473" t="s">
        <v>333</v>
      </c>
      <c r="G19" s="473" t="s">
        <v>334</v>
      </c>
      <c r="H19" s="473" t="s">
        <v>208</v>
      </c>
      <c r="I19" s="473" t="s">
        <v>310</v>
      </c>
      <c r="J19" s="473" t="s">
        <v>335</v>
      </c>
      <c r="K19" s="473" t="s">
        <v>172</v>
      </c>
      <c r="L19" s="469" t="s">
        <v>180</v>
      </c>
      <c r="M19" s="483">
        <v>84</v>
      </c>
      <c r="N19" s="570" t="s">
        <v>52</v>
      </c>
      <c r="O19" s="487">
        <v>0.6</v>
      </c>
      <c r="P19" s="473" t="s">
        <v>157</v>
      </c>
      <c r="Q19" s="571" t="s">
        <v>47</v>
      </c>
      <c r="R19" s="487">
        <v>0.2</v>
      </c>
      <c r="S19" s="467" t="s">
        <v>16</v>
      </c>
      <c r="T19" s="96">
        <v>1</v>
      </c>
      <c r="U19" s="172" t="s">
        <v>336</v>
      </c>
      <c r="V19" s="87" t="s">
        <v>313</v>
      </c>
      <c r="W19" s="87" t="s">
        <v>314</v>
      </c>
      <c r="X19" s="87" t="s">
        <v>337</v>
      </c>
      <c r="Y19" s="87" t="s">
        <v>338</v>
      </c>
      <c r="Z19" s="87" t="s">
        <v>332</v>
      </c>
      <c r="AA19" s="87" t="s">
        <v>318</v>
      </c>
      <c r="AB19" s="87" t="s">
        <v>319</v>
      </c>
      <c r="AC19" s="87" t="s">
        <v>320</v>
      </c>
      <c r="AD19" s="126" t="s">
        <v>62</v>
      </c>
      <c r="AE19" s="115" t="s">
        <v>80</v>
      </c>
      <c r="AF19" s="115" t="s">
        <v>84</v>
      </c>
      <c r="AG19" s="93">
        <v>0.4</v>
      </c>
      <c r="AH19" s="112" t="s">
        <v>50</v>
      </c>
      <c r="AI19" s="109">
        <v>0.36</v>
      </c>
      <c r="AJ19" s="110" t="s">
        <v>47</v>
      </c>
      <c r="AK19" s="109">
        <v>0.2</v>
      </c>
      <c r="AL19" s="110" t="s">
        <v>29</v>
      </c>
      <c r="AM19" s="89" t="s">
        <v>92</v>
      </c>
      <c r="AN19" s="118"/>
      <c r="AO19" s="88"/>
      <c r="AP19" s="88"/>
      <c r="AQ19" s="113"/>
      <c r="AR19" s="469"/>
    </row>
    <row r="20" spans="1:44" ht="48.75" thickBot="1">
      <c r="A20" s="491"/>
      <c r="B20" s="474"/>
      <c r="C20" s="474"/>
      <c r="D20" s="476"/>
      <c r="E20" s="474"/>
      <c r="F20" s="474"/>
      <c r="G20" s="474"/>
      <c r="H20" s="474"/>
      <c r="I20" s="474"/>
      <c r="J20" s="474"/>
      <c r="K20" s="474"/>
      <c r="L20" s="470"/>
      <c r="M20" s="484"/>
      <c r="N20" s="486"/>
      <c r="O20" s="466"/>
      <c r="P20" s="474"/>
      <c r="Q20" s="489"/>
      <c r="R20" s="466" t="e">
        <v>#REF!</v>
      </c>
      <c r="S20" s="468"/>
      <c r="T20" s="98">
        <v>2</v>
      </c>
      <c r="U20" s="172" t="s">
        <v>336</v>
      </c>
      <c r="V20" s="83" t="s">
        <v>313</v>
      </c>
      <c r="W20" s="83" t="s">
        <v>314</v>
      </c>
      <c r="X20" s="83" t="s">
        <v>339</v>
      </c>
      <c r="Y20" s="83" t="s">
        <v>340</v>
      </c>
      <c r="Z20" s="87" t="s">
        <v>332</v>
      </c>
      <c r="AA20" s="87" t="s">
        <v>318</v>
      </c>
      <c r="AB20" s="87" t="s">
        <v>319</v>
      </c>
      <c r="AC20" s="87" t="s">
        <v>320</v>
      </c>
      <c r="AD20" s="126" t="s">
        <v>62</v>
      </c>
      <c r="AE20" s="115" t="s">
        <v>80</v>
      </c>
      <c r="AF20" s="115" t="s">
        <v>84</v>
      </c>
      <c r="AG20" s="93">
        <v>0.4</v>
      </c>
      <c r="AH20" s="112" t="s">
        <v>50</v>
      </c>
      <c r="AI20" s="109">
        <v>0.216</v>
      </c>
      <c r="AJ20" s="110" t="s">
        <v>47</v>
      </c>
      <c r="AK20" s="109">
        <v>0.2</v>
      </c>
      <c r="AL20" s="110" t="s">
        <v>29</v>
      </c>
      <c r="AM20" s="89" t="s">
        <v>92</v>
      </c>
      <c r="AN20" s="119"/>
      <c r="AO20" s="84"/>
      <c r="AP20" s="84"/>
      <c r="AQ20" s="114"/>
      <c r="AR20" s="470"/>
    </row>
    <row r="21" spans="1:44" ht="48.75" thickBot="1">
      <c r="A21" s="490">
        <v>7</v>
      </c>
      <c r="B21" s="473" t="s">
        <v>31</v>
      </c>
      <c r="C21" s="473" t="s">
        <v>223</v>
      </c>
      <c r="D21" s="475" t="s">
        <v>129</v>
      </c>
      <c r="E21" s="473" t="s">
        <v>54</v>
      </c>
      <c r="F21" s="473" t="s">
        <v>341</v>
      </c>
      <c r="G21" s="473" t="s">
        <v>342</v>
      </c>
      <c r="H21" s="473" t="s">
        <v>208</v>
      </c>
      <c r="I21" s="473"/>
      <c r="J21" s="473" t="s">
        <v>343</v>
      </c>
      <c r="K21" s="473" t="s">
        <v>172</v>
      </c>
      <c r="L21" s="469" t="s">
        <v>180</v>
      </c>
      <c r="M21" s="483">
        <v>500</v>
      </c>
      <c r="N21" s="570" t="s">
        <v>52</v>
      </c>
      <c r="O21" s="487">
        <v>0.6</v>
      </c>
      <c r="P21" s="473" t="s">
        <v>162</v>
      </c>
      <c r="Q21" s="571" t="s">
        <v>15</v>
      </c>
      <c r="R21" s="487">
        <v>0.4</v>
      </c>
      <c r="S21" s="467" t="s">
        <v>16</v>
      </c>
      <c r="T21" s="96">
        <v>1</v>
      </c>
      <c r="U21" s="172" t="s">
        <v>344</v>
      </c>
      <c r="V21" s="87" t="s">
        <v>313</v>
      </c>
      <c r="W21" s="87" t="s">
        <v>314</v>
      </c>
      <c r="X21" s="87" t="s">
        <v>345</v>
      </c>
      <c r="Y21" s="87" t="s">
        <v>346</v>
      </c>
      <c r="Z21" s="87" t="s">
        <v>332</v>
      </c>
      <c r="AA21" s="87" t="s">
        <v>318</v>
      </c>
      <c r="AB21" s="87" t="s">
        <v>319</v>
      </c>
      <c r="AC21" s="87" t="s">
        <v>320</v>
      </c>
      <c r="AD21" s="126" t="s">
        <v>62</v>
      </c>
      <c r="AE21" s="115" t="s">
        <v>80</v>
      </c>
      <c r="AF21" s="115" t="s">
        <v>84</v>
      </c>
      <c r="AG21" s="93">
        <v>0.4</v>
      </c>
      <c r="AH21" s="112" t="s">
        <v>50</v>
      </c>
      <c r="AI21" s="109">
        <v>0.36</v>
      </c>
      <c r="AJ21" s="110" t="s">
        <v>15</v>
      </c>
      <c r="AK21" s="109">
        <v>0.4</v>
      </c>
      <c r="AL21" s="110" t="s">
        <v>16</v>
      </c>
      <c r="AM21" s="89" t="s">
        <v>92</v>
      </c>
      <c r="AN21" s="118"/>
      <c r="AO21" s="88"/>
      <c r="AP21" s="88"/>
      <c r="AQ21" s="113"/>
      <c r="AR21" s="469"/>
    </row>
    <row r="22" spans="1:44" ht="36.75" thickBot="1">
      <c r="A22" s="491"/>
      <c r="B22" s="474"/>
      <c r="C22" s="474"/>
      <c r="D22" s="476"/>
      <c r="E22" s="474"/>
      <c r="F22" s="474"/>
      <c r="G22" s="474"/>
      <c r="H22" s="474"/>
      <c r="I22" s="474"/>
      <c r="J22" s="474"/>
      <c r="K22" s="474"/>
      <c r="L22" s="470"/>
      <c r="M22" s="484"/>
      <c r="N22" s="486"/>
      <c r="O22" s="466"/>
      <c r="P22" s="474"/>
      <c r="Q22" s="489"/>
      <c r="R22" s="466" t="e">
        <v>#REF!</v>
      </c>
      <c r="S22" s="468"/>
      <c r="T22" s="98">
        <v>2</v>
      </c>
      <c r="U22" s="172" t="s">
        <v>344</v>
      </c>
      <c r="V22" s="83" t="s">
        <v>313</v>
      </c>
      <c r="W22" s="83" t="s">
        <v>314</v>
      </c>
      <c r="X22" s="83" t="s">
        <v>347</v>
      </c>
      <c r="Y22" s="83" t="s">
        <v>348</v>
      </c>
      <c r="Z22" s="87" t="s">
        <v>332</v>
      </c>
      <c r="AA22" s="87" t="s">
        <v>318</v>
      </c>
      <c r="AB22" s="87" t="s">
        <v>319</v>
      </c>
      <c r="AC22" s="87" t="s">
        <v>320</v>
      </c>
      <c r="AD22" s="126" t="s">
        <v>62</v>
      </c>
      <c r="AE22" s="115" t="s">
        <v>80</v>
      </c>
      <c r="AF22" s="115" t="s">
        <v>84</v>
      </c>
      <c r="AG22" s="93">
        <v>0.4</v>
      </c>
      <c r="AH22" s="112" t="s">
        <v>50</v>
      </c>
      <c r="AI22" s="109">
        <v>0.216</v>
      </c>
      <c r="AJ22" s="110" t="s">
        <v>15</v>
      </c>
      <c r="AK22" s="109">
        <v>0.4</v>
      </c>
      <c r="AL22" s="110" t="s">
        <v>16</v>
      </c>
      <c r="AM22" s="89" t="s">
        <v>92</v>
      </c>
      <c r="AN22" s="119"/>
      <c r="AO22" s="84"/>
      <c r="AP22" s="84"/>
      <c r="AQ22" s="114"/>
      <c r="AR22" s="470"/>
    </row>
    <row r="23" spans="1:44" ht="36.75" thickBot="1">
      <c r="A23" s="498">
        <v>8</v>
      </c>
      <c r="B23" s="492" t="s">
        <v>31</v>
      </c>
      <c r="C23" s="473" t="s">
        <v>223</v>
      </c>
      <c r="D23" s="475" t="s">
        <v>129</v>
      </c>
      <c r="E23" s="492" t="s">
        <v>54</v>
      </c>
      <c r="F23" s="492" t="s">
        <v>349</v>
      </c>
      <c r="G23" s="492" t="s">
        <v>350</v>
      </c>
      <c r="H23" s="473" t="s">
        <v>208</v>
      </c>
      <c r="I23" s="473"/>
      <c r="J23" s="492" t="s">
        <v>351</v>
      </c>
      <c r="K23" s="492" t="s">
        <v>172</v>
      </c>
      <c r="L23" s="497" t="s">
        <v>180</v>
      </c>
      <c r="M23" s="500">
        <v>200</v>
      </c>
      <c r="N23" s="570" t="s">
        <v>52</v>
      </c>
      <c r="O23" s="487">
        <v>0.6</v>
      </c>
      <c r="P23" s="492" t="s">
        <v>157</v>
      </c>
      <c r="Q23" s="571" t="s">
        <v>47</v>
      </c>
      <c r="R23" s="487">
        <v>0.2</v>
      </c>
      <c r="S23" s="467" t="s">
        <v>16</v>
      </c>
      <c r="T23" s="100">
        <v>1</v>
      </c>
      <c r="U23" s="172" t="s">
        <v>344</v>
      </c>
      <c r="V23" s="83" t="s">
        <v>313</v>
      </c>
      <c r="W23" s="83" t="s">
        <v>314</v>
      </c>
      <c r="X23" s="85" t="s">
        <v>352</v>
      </c>
      <c r="Y23" s="85" t="s">
        <v>353</v>
      </c>
      <c r="Z23" s="87" t="s">
        <v>332</v>
      </c>
      <c r="AA23" s="87" t="s">
        <v>318</v>
      </c>
      <c r="AB23" s="87" t="s">
        <v>319</v>
      </c>
      <c r="AC23" s="87" t="s">
        <v>320</v>
      </c>
      <c r="AD23" s="126" t="s">
        <v>62</v>
      </c>
      <c r="AE23" s="115" t="s">
        <v>80</v>
      </c>
      <c r="AF23" s="115" t="s">
        <v>84</v>
      </c>
      <c r="AG23" s="93">
        <v>0.4</v>
      </c>
      <c r="AH23" s="112" t="s">
        <v>50</v>
      </c>
      <c r="AI23" s="109">
        <v>0.36</v>
      </c>
      <c r="AJ23" s="110" t="s">
        <v>47</v>
      </c>
      <c r="AK23" s="109">
        <v>0.2</v>
      </c>
      <c r="AL23" s="110" t="s">
        <v>29</v>
      </c>
      <c r="AM23" s="89" t="s">
        <v>92</v>
      </c>
      <c r="AN23" s="124"/>
      <c r="AO23" s="86"/>
      <c r="AP23" s="86"/>
      <c r="AQ23" s="115"/>
      <c r="AR23" s="497"/>
    </row>
    <row r="24" spans="1:44" ht="48.75" thickBot="1">
      <c r="A24" s="491"/>
      <c r="B24" s="474"/>
      <c r="C24" s="474"/>
      <c r="D24" s="476"/>
      <c r="E24" s="474"/>
      <c r="F24" s="474"/>
      <c r="G24" s="474"/>
      <c r="H24" s="474"/>
      <c r="I24" s="474"/>
      <c r="J24" s="474"/>
      <c r="K24" s="474"/>
      <c r="L24" s="470"/>
      <c r="M24" s="484"/>
      <c r="N24" s="486"/>
      <c r="O24" s="466"/>
      <c r="P24" s="474"/>
      <c r="Q24" s="489"/>
      <c r="R24" s="466" t="e">
        <v>#REF!</v>
      </c>
      <c r="S24" s="468"/>
      <c r="T24" s="98">
        <v>2</v>
      </c>
      <c r="U24" s="172" t="s">
        <v>344</v>
      </c>
      <c r="V24" s="83" t="s">
        <v>313</v>
      </c>
      <c r="W24" s="83" t="s">
        <v>314</v>
      </c>
      <c r="X24" s="83" t="s">
        <v>354</v>
      </c>
      <c r="Y24" s="83" t="s">
        <v>355</v>
      </c>
      <c r="Z24" s="87" t="s">
        <v>332</v>
      </c>
      <c r="AA24" s="87" t="s">
        <v>318</v>
      </c>
      <c r="AB24" s="87" t="s">
        <v>319</v>
      </c>
      <c r="AC24" s="87" t="s">
        <v>320</v>
      </c>
      <c r="AD24" s="126" t="s">
        <v>62</v>
      </c>
      <c r="AE24" s="115" t="s">
        <v>80</v>
      </c>
      <c r="AF24" s="115" t="s">
        <v>84</v>
      </c>
      <c r="AG24" s="93">
        <v>0.4</v>
      </c>
      <c r="AH24" s="112" t="s">
        <v>50</v>
      </c>
      <c r="AI24" s="109">
        <v>0.216</v>
      </c>
      <c r="AJ24" s="110" t="s">
        <v>47</v>
      </c>
      <c r="AK24" s="109">
        <v>0.2</v>
      </c>
      <c r="AL24" s="110" t="s">
        <v>29</v>
      </c>
      <c r="AM24" s="89" t="s">
        <v>92</v>
      </c>
      <c r="AN24" s="119"/>
      <c r="AO24" s="84"/>
      <c r="AP24" s="84"/>
      <c r="AQ24" s="114"/>
      <c r="AR24" s="470"/>
    </row>
    <row r="25" spans="1:44" ht="168.75" thickBot="1">
      <c r="A25" s="451">
        <v>9</v>
      </c>
      <c r="B25" s="113" t="s">
        <v>31</v>
      </c>
      <c r="C25" s="113" t="s">
        <v>223</v>
      </c>
      <c r="D25" s="437" t="s">
        <v>129</v>
      </c>
      <c r="E25" s="113" t="s">
        <v>54</v>
      </c>
      <c r="F25" s="113" t="s">
        <v>356</v>
      </c>
      <c r="G25" s="113" t="s">
        <v>357</v>
      </c>
      <c r="H25" s="113" t="s">
        <v>208</v>
      </c>
      <c r="I25" s="113" t="s">
        <v>358</v>
      </c>
      <c r="J25" s="113" t="s">
        <v>359</v>
      </c>
      <c r="K25" s="113" t="s">
        <v>172</v>
      </c>
      <c r="L25" s="116" t="s">
        <v>180</v>
      </c>
      <c r="M25" s="118">
        <v>10</v>
      </c>
      <c r="N25" s="120" t="s">
        <v>50</v>
      </c>
      <c r="O25" s="122">
        <v>0.4</v>
      </c>
      <c r="P25" s="113" t="s">
        <v>157</v>
      </c>
      <c r="Q25" s="121" t="s">
        <v>47</v>
      </c>
      <c r="R25" s="122">
        <v>0.2</v>
      </c>
      <c r="S25" s="117" t="s">
        <v>29</v>
      </c>
      <c r="T25" s="96">
        <v>1</v>
      </c>
      <c r="U25" s="172" t="s">
        <v>360</v>
      </c>
      <c r="V25" s="87" t="s">
        <v>313</v>
      </c>
      <c r="W25" s="87" t="s">
        <v>314</v>
      </c>
      <c r="X25" s="87" t="s">
        <v>361</v>
      </c>
      <c r="Y25" s="87" t="s">
        <v>362</v>
      </c>
      <c r="Z25" s="87" t="s">
        <v>317</v>
      </c>
      <c r="AA25" s="87" t="s">
        <v>318</v>
      </c>
      <c r="AB25" s="87" t="s">
        <v>319</v>
      </c>
      <c r="AC25" s="87" t="s">
        <v>320</v>
      </c>
      <c r="AD25" s="126" t="s">
        <v>62</v>
      </c>
      <c r="AE25" s="113" t="s">
        <v>80</v>
      </c>
      <c r="AF25" s="113" t="s">
        <v>84</v>
      </c>
      <c r="AG25" s="93">
        <v>0.4</v>
      </c>
      <c r="AH25" s="112" t="s">
        <v>50</v>
      </c>
      <c r="AI25" s="109">
        <v>0.24</v>
      </c>
      <c r="AJ25" s="110" t="s">
        <v>47</v>
      </c>
      <c r="AK25" s="109">
        <v>0.2</v>
      </c>
      <c r="AL25" s="110" t="s">
        <v>29</v>
      </c>
      <c r="AM25" s="89" t="s">
        <v>92</v>
      </c>
      <c r="AN25" s="118"/>
      <c r="AO25" s="88"/>
      <c r="AP25" s="88"/>
      <c r="AQ25" s="113"/>
      <c r="AR25" s="116"/>
    </row>
    <row r="26" spans="1:44" ht="168.75" thickBot="1">
      <c r="A26" s="452">
        <v>10</v>
      </c>
      <c r="B26" s="115" t="s">
        <v>31</v>
      </c>
      <c r="C26" s="113" t="s">
        <v>223</v>
      </c>
      <c r="D26" s="439" t="s">
        <v>129</v>
      </c>
      <c r="E26" s="115" t="s">
        <v>54</v>
      </c>
      <c r="F26" s="113" t="s">
        <v>363</v>
      </c>
      <c r="G26" s="113" t="s">
        <v>364</v>
      </c>
      <c r="H26" s="113" t="s">
        <v>208</v>
      </c>
      <c r="I26" s="113" t="s">
        <v>358</v>
      </c>
      <c r="J26" s="113" t="s">
        <v>365</v>
      </c>
      <c r="K26" s="113" t="s">
        <v>172</v>
      </c>
      <c r="L26" s="116" t="s">
        <v>180</v>
      </c>
      <c r="M26" s="118">
        <v>55</v>
      </c>
      <c r="N26" s="120" t="s">
        <v>52</v>
      </c>
      <c r="O26" s="122">
        <v>0.6</v>
      </c>
      <c r="P26" s="115" t="s">
        <v>157</v>
      </c>
      <c r="Q26" s="121" t="s">
        <v>47</v>
      </c>
      <c r="R26" s="122">
        <v>0.2</v>
      </c>
      <c r="S26" s="117" t="s">
        <v>16</v>
      </c>
      <c r="T26" s="100">
        <v>1</v>
      </c>
      <c r="U26" s="172" t="s">
        <v>366</v>
      </c>
      <c r="V26" s="87" t="s">
        <v>313</v>
      </c>
      <c r="W26" s="87" t="s">
        <v>367</v>
      </c>
      <c r="X26" s="87" t="s">
        <v>368</v>
      </c>
      <c r="Y26" s="87" t="s">
        <v>369</v>
      </c>
      <c r="Z26" s="87" t="s">
        <v>317</v>
      </c>
      <c r="AA26" s="87" t="s">
        <v>318</v>
      </c>
      <c r="AB26" s="87" t="s">
        <v>319</v>
      </c>
      <c r="AC26" s="87" t="s">
        <v>320</v>
      </c>
      <c r="AD26" s="126" t="s">
        <v>62</v>
      </c>
      <c r="AE26" s="113" t="s">
        <v>80</v>
      </c>
      <c r="AF26" s="113" t="s">
        <v>84</v>
      </c>
      <c r="AG26" s="93">
        <v>0.4</v>
      </c>
      <c r="AH26" s="112" t="s">
        <v>50</v>
      </c>
      <c r="AI26" s="109">
        <v>0.36</v>
      </c>
      <c r="AJ26" s="110" t="s">
        <v>47</v>
      </c>
      <c r="AK26" s="109">
        <v>0.2</v>
      </c>
      <c r="AL26" s="110" t="s">
        <v>29</v>
      </c>
      <c r="AM26" s="89" t="s">
        <v>92</v>
      </c>
      <c r="AN26" s="118"/>
      <c r="AO26" s="88"/>
      <c r="AP26" s="88"/>
      <c r="AQ26" s="113"/>
      <c r="AR26" s="116"/>
    </row>
    <row r="27" spans="1:44" ht="120.75" thickBot="1">
      <c r="A27" s="451">
        <v>11</v>
      </c>
      <c r="B27" s="113" t="s">
        <v>25</v>
      </c>
      <c r="C27" s="173" t="s">
        <v>223</v>
      </c>
      <c r="D27" s="174" t="s">
        <v>126</v>
      </c>
      <c r="E27" s="113" t="s">
        <v>54</v>
      </c>
      <c r="F27" s="113" t="s">
        <v>370</v>
      </c>
      <c r="G27" s="113" t="s">
        <v>371</v>
      </c>
      <c r="H27" s="113" t="s">
        <v>208</v>
      </c>
      <c r="I27" s="113"/>
      <c r="J27" s="175" t="s">
        <v>372</v>
      </c>
      <c r="K27" s="176" t="s">
        <v>175</v>
      </c>
      <c r="L27" s="116" t="s">
        <v>180</v>
      </c>
      <c r="M27" s="118">
        <v>95</v>
      </c>
      <c r="N27" s="120" t="s">
        <v>52</v>
      </c>
      <c r="O27" s="122">
        <v>0.6</v>
      </c>
      <c r="P27" s="113" t="s">
        <v>158</v>
      </c>
      <c r="Q27" s="121" t="s">
        <v>16</v>
      </c>
      <c r="R27" s="122">
        <v>0.6</v>
      </c>
      <c r="S27" s="117" t="s">
        <v>16</v>
      </c>
      <c r="T27" s="96">
        <v>1</v>
      </c>
      <c r="U27" s="113" t="s">
        <v>373</v>
      </c>
      <c r="V27" s="87" t="s">
        <v>374</v>
      </c>
      <c r="W27" s="87" t="s">
        <v>375</v>
      </c>
      <c r="X27" s="87" t="s">
        <v>376</v>
      </c>
      <c r="Y27" s="87" t="s">
        <v>377</v>
      </c>
      <c r="Z27" s="87" t="s">
        <v>378</v>
      </c>
      <c r="AA27" s="87" t="s">
        <v>379</v>
      </c>
      <c r="AB27" s="87" t="s">
        <v>380</v>
      </c>
      <c r="AC27" s="87" t="s">
        <v>381</v>
      </c>
      <c r="AD27" s="126" t="s">
        <v>62</v>
      </c>
      <c r="AE27" s="113" t="s">
        <v>80</v>
      </c>
      <c r="AF27" s="113" t="s">
        <v>84</v>
      </c>
      <c r="AG27" s="93">
        <v>0.4</v>
      </c>
      <c r="AH27" s="112" t="s">
        <v>50</v>
      </c>
      <c r="AI27" s="109">
        <v>0.36</v>
      </c>
      <c r="AJ27" s="110" t="s">
        <v>16</v>
      </c>
      <c r="AK27" s="109">
        <v>0.6</v>
      </c>
      <c r="AL27" s="110" t="s">
        <v>16</v>
      </c>
      <c r="AM27" s="89" t="s">
        <v>92</v>
      </c>
      <c r="AN27" s="118" t="s">
        <v>382</v>
      </c>
      <c r="AO27" s="88">
        <v>44409</v>
      </c>
      <c r="AP27" s="88"/>
      <c r="AQ27" s="113"/>
      <c r="AR27" s="116" t="s">
        <v>383</v>
      </c>
    </row>
    <row r="28" spans="1:44" ht="132.75" thickBot="1">
      <c r="A28" s="452">
        <v>12</v>
      </c>
      <c r="B28" s="115" t="s">
        <v>25</v>
      </c>
      <c r="C28" s="173" t="s">
        <v>223</v>
      </c>
      <c r="D28" s="174" t="s">
        <v>126</v>
      </c>
      <c r="E28" s="115" t="s">
        <v>54</v>
      </c>
      <c r="F28" s="177" t="s">
        <v>384</v>
      </c>
      <c r="G28" s="178" t="s">
        <v>385</v>
      </c>
      <c r="H28" s="113" t="s">
        <v>208</v>
      </c>
      <c r="I28" s="113"/>
      <c r="J28" s="175" t="s">
        <v>386</v>
      </c>
      <c r="K28" s="180" t="s">
        <v>169</v>
      </c>
      <c r="L28" s="123" t="s">
        <v>180</v>
      </c>
      <c r="M28" s="124">
        <v>240</v>
      </c>
      <c r="N28" s="120" t="s">
        <v>52</v>
      </c>
      <c r="O28" s="122">
        <v>0.6</v>
      </c>
      <c r="P28" s="115" t="s">
        <v>158</v>
      </c>
      <c r="Q28" s="121" t="s">
        <v>16</v>
      </c>
      <c r="R28" s="122">
        <v>0.6</v>
      </c>
      <c r="S28" s="117" t="s">
        <v>16</v>
      </c>
      <c r="T28" s="100">
        <v>1</v>
      </c>
      <c r="U28" s="115" t="s">
        <v>387</v>
      </c>
      <c r="V28" s="85" t="s">
        <v>388</v>
      </c>
      <c r="W28" s="85" t="s">
        <v>389</v>
      </c>
      <c r="X28" s="85" t="s">
        <v>390</v>
      </c>
      <c r="Y28" s="85" t="s">
        <v>391</v>
      </c>
      <c r="Z28" s="85" t="s">
        <v>392</v>
      </c>
      <c r="AA28" s="87" t="s">
        <v>379</v>
      </c>
      <c r="AB28" s="85" t="s">
        <v>393</v>
      </c>
      <c r="AC28" s="85" t="s">
        <v>394</v>
      </c>
      <c r="AD28" s="126" t="s">
        <v>62</v>
      </c>
      <c r="AE28" s="115" t="s">
        <v>80</v>
      </c>
      <c r="AF28" s="115" t="s">
        <v>84</v>
      </c>
      <c r="AG28" s="93">
        <v>0.4</v>
      </c>
      <c r="AH28" s="112" t="s">
        <v>50</v>
      </c>
      <c r="AI28" s="109">
        <v>0.36</v>
      </c>
      <c r="AJ28" s="110" t="s">
        <v>16</v>
      </c>
      <c r="AK28" s="109">
        <v>0.6</v>
      </c>
      <c r="AL28" s="110" t="s">
        <v>16</v>
      </c>
      <c r="AM28" s="89" t="s">
        <v>92</v>
      </c>
      <c r="AN28" s="118" t="s">
        <v>395</v>
      </c>
      <c r="AO28" s="88">
        <v>44440</v>
      </c>
      <c r="AP28" s="88"/>
      <c r="AQ28" s="113"/>
      <c r="AR28" s="116" t="s">
        <v>383</v>
      </c>
    </row>
    <row r="29" spans="1:44" ht="276.75" thickBot="1">
      <c r="A29" s="490">
        <v>13</v>
      </c>
      <c r="B29" s="473" t="s">
        <v>32</v>
      </c>
      <c r="C29" s="473" t="s">
        <v>223</v>
      </c>
      <c r="D29" s="475" t="s">
        <v>130</v>
      </c>
      <c r="E29" s="473" t="s">
        <v>54</v>
      </c>
      <c r="F29" s="509" t="s">
        <v>396</v>
      </c>
      <c r="G29" s="509" t="s">
        <v>397</v>
      </c>
      <c r="H29" s="473" t="s">
        <v>208</v>
      </c>
      <c r="I29" s="473"/>
      <c r="J29" s="477" t="s">
        <v>398</v>
      </c>
      <c r="K29" s="473" t="s">
        <v>169</v>
      </c>
      <c r="L29" s="469" t="s">
        <v>180</v>
      </c>
      <c r="M29" s="483">
        <v>7258</v>
      </c>
      <c r="N29" s="485" t="s">
        <v>48</v>
      </c>
      <c r="O29" s="465">
        <v>1</v>
      </c>
      <c r="P29" s="473" t="s">
        <v>163</v>
      </c>
      <c r="Q29" s="488" t="s">
        <v>17</v>
      </c>
      <c r="R29" s="465">
        <v>0.8</v>
      </c>
      <c r="S29" s="569" t="s">
        <v>23</v>
      </c>
      <c r="T29" s="96">
        <v>1</v>
      </c>
      <c r="U29" s="181" t="s">
        <v>399</v>
      </c>
      <c r="V29" s="181" t="s">
        <v>400</v>
      </c>
      <c r="W29" s="87" t="s">
        <v>401</v>
      </c>
      <c r="X29" s="181" t="s">
        <v>402</v>
      </c>
      <c r="Y29" s="87" t="s">
        <v>403</v>
      </c>
      <c r="Z29" s="172" t="s">
        <v>404</v>
      </c>
      <c r="AA29" s="87" t="s">
        <v>405</v>
      </c>
      <c r="AB29" s="182" t="s">
        <v>406</v>
      </c>
      <c r="AC29" s="129" t="s">
        <v>407</v>
      </c>
      <c r="AD29" s="126" t="s">
        <v>62</v>
      </c>
      <c r="AE29" s="113" t="s">
        <v>80</v>
      </c>
      <c r="AF29" s="113" t="s">
        <v>84</v>
      </c>
      <c r="AG29" s="93">
        <v>0.4</v>
      </c>
      <c r="AH29" s="112" t="s">
        <v>52</v>
      </c>
      <c r="AI29" s="109">
        <v>0.6</v>
      </c>
      <c r="AJ29" s="110" t="s">
        <v>17</v>
      </c>
      <c r="AK29" s="109">
        <v>0.8</v>
      </c>
      <c r="AL29" s="110" t="s">
        <v>23</v>
      </c>
      <c r="AM29" s="89" t="s">
        <v>26</v>
      </c>
      <c r="AN29" s="118"/>
      <c r="AO29" s="88"/>
      <c r="AP29" s="88"/>
      <c r="AQ29" s="113"/>
      <c r="AR29" s="469"/>
    </row>
    <row r="30" spans="1:44" ht="216.75" thickBot="1">
      <c r="A30" s="491"/>
      <c r="B30" s="474"/>
      <c r="C30" s="474"/>
      <c r="D30" s="476"/>
      <c r="E30" s="474"/>
      <c r="F30" s="510"/>
      <c r="G30" s="510"/>
      <c r="H30" s="474"/>
      <c r="I30" s="474"/>
      <c r="J30" s="478"/>
      <c r="K30" s="474"/>
      <c r="L30" s="470"/>
      <c r="M30" s="484"/>
      <c r="N30" s="486"/>
      <c r="O30" s="466"/>
      <c r="P30" s="474"/>
      <c r="Q30" s="489"/>
      <c r="R30" s="466" t="e">
        <v>#REF!</v>
      </c>
      <c r="S30" s="468"/>
      <c r="T30" s="98">
        <v>2</v>
      </c>
      <c r="U30" s="181" t="s">
        <v>408</v>
      </c>
      <c r="V30" s="83" t="s">
        <v>409</v>
      </c>
      <c r="W30" s="83" t="s">
        <v>410</v>
      </c>
      <c r="X30" s="183" t="s">
        <v>411</v>
      </c>
      <c r="Y30" s="183" t="s">
        <v>412</v>
      </c>
      <c r="Z30" s="83" t="s">
        <v>413</v>
      </c>
      <c r="AA30" s="83" t="s">
        <v>414</v>
      </c>
      <c r="AB30" s="184" t="s">
        <v>415</v>
      </c>
      <c r="AC30" s="138" t="s">
        <v>416</v>
      </c>
      <c r="AD30" s="126" t="s">
        <v>62</v>
      </c>
      <c r="AE30" s="114" t="s">
        <v>80</v>
      </c>
      <c r="AF30" s="114" t="s">
        <v>84</v>
      </c>
      <c r="AG30" s="93">
        <v>0.4</v>
      </c>
      <c r="AH30" s="112" t="s">
        <v>50</v>
      </c>
      <c r="AI30" s="109">
        <v>0.36</v>
      </c>
      <c r="AJ30" s="110" t="s">
        <v>17</v>
      </c>
      <c r="AK30" s="109">
        <v>0.8</v>
      </c>
      <c r="AL30" s="110" t="s">
        <v>23</v>
      </c>
      <c r="AM30" s="90" t="s">
        <v>26</v>
      </c>
      <c r="AN30" s="119"/>
      <c r="AO30" s="84"/>
      <c r="AP30" s="84"/>
      <c r="AQ30" s="114"/>
      <c r="AR30" s="470"/>
    </row>
    <row r="31" spans="1:44" ht="216.75" thickBot="1">
      <c r="A31" s="491"/>
      <c r="B31" s="474"/>
      <c r="C31" s="474"/>
      <c r="D31" s="476"/>
      <c r="E31" s="474"/>
      <c r="F31" s="510"/>
      <c r="G31" s="510"/>
      <c r="H31" s="474"/>
      <c r="I31" s="474"/>
      <c r="J31" s="478"/>
      <c r="K31" s="474"/>
      <c r="L31" s="470"/>
      <c r="M31" s="484"/>
      <c r="N31" s="486"/>
      <c r="O31" s="466"/>
      <c r="P31" s="474"/>
      <c r="Q31" s="489"/>
      <c r="R31" s="466" t="e">
        <v>#REF!</v>
      </c>
      <c r="S31" s="468"/>
      <c r="T31" s="98">
        <v>3</v>
      </c>
      <c r="U31" s="181" t="s">
        <v>417</v>
      </c>
      <c r="V31" s="83" t="s">
        <v>418</v>
      </c>
      <c r="W31" s="83" t="s">
        <v>419</v>
      </c>
      <c r="X31" s="83" t="s">
        <v>420</v>
      </c>
      <c r="Y31" s="83" t="s">
        <v>421</v>
      </c>
      <c r="Z31" s="83" t="s">
        <v>422</v>
      </c>
      <c r="AA31" s="83" t="s">
        <v>423</v>
      </c>
      <c r="AB31" s="83" t="s">
        <v>424</v>
      </c>
      <c r="AC31" s="138" t="s">
        <v>425</v>
      </c>
      <c r="AD31" s="126" t="s">
        <v>62</v>
      </c>
      <c r="AE31" s="114" t="s">
        <v>80</v>
      </c>
      <c r="AF31" s="114" t="s">
        <v>84</v>
      </c>
      <c r="AG31" s="93">
        <v>0.4</v>
      </c>
      <c r="AH31" s="112" t="s">
        <v>50</v>
      </c>
      <c r="AI31" s="109">
        <v>0.216</v>
      </c>
      <c r="AJ31" s="110" t="s">
        <v>17</v>
      </c>
      <c r="AK31" s="109">
        <v>0.8</v>
      </c>
      <c r="AL31" s="110" t="s">
        <v>23</v>
      </c>
      <c r="AM31" s="90" t="s">
        <v>26</v>
      </c>
      <c r="AN31" s="119"/>
      <c r="AO31" s="84"/>
      <c r="AP31" s="84"/>
      <c r="AQ31" s="114"/>
      <c r="AR31" s="470"/>
    </row>
    <row r="32" spans="1:44" ht="252.75" thickBot="1">
      <c r="A32" s="498">
        <v>14</v>
      </c>
      <c r="B32" s="473" t="s">
        <v>30</v>
      </c>
      <c r="C32" s="473" t="s">
        <v>426</v>
      </c>
      <c r="D32" s="604" t="s">
        <v>128</v>
      </c>
      <c r="E32" s="473" t="s">
        <v>54</v>
      </c>
      <c r="F32" s="492" t="s">
        <v>427</v>
      </c>
      <c r="G32" s="590" t="s">
        <v>428</v>
      </c>
      <c r="H32" s="473" t="s">
        <v>207</v>
      </c>
      <c r="I32" s="473" t="s">
        <v>429</v>
      </c>
      <c r="J32" s="492" t="s">
        <v>430</v>
      </c>
      <c r="K32" s="473" t="s">
        <v>168</v>
      </c>
      <c r="L32" s="469" t="s">
        <v>180</v>
      </c>
      <c r="M32" s="500">
        <v>150</v>
      </c>
      <c r="N32" s="485" t="s">
        <v>52</v>
      </c>
      <c r="O32" s="465">
        <v>0.6</v>
      </c>
      <c r="P32" s="473" t="s">
        <v>162</v>
      </c>
      <c r="Q32" s="488" t="s">
        <v>15</v>
      </c>
      <c r="R32" s="465">
        <v>0.4</v>
      </c>
      <c r="S32" s="569" t="s">
        <v>16</v>
      </c>
      <c r="T32" s="185">
        <v>1</v>
      </c>
      <c r="U32" s="186" t="s">
        <v>431</v>
      </c>
      <c r="V32" s="187" t="s">
        <v>432</v>
      </c>
      <c r="W32" s="188" t="s">
        <v>433</v>
      </c>
      <c r="X32" s="188" t="s">
        <v>434</v>
      </c>
      <c r="Y32" s="188" t="s">
        <v>435</v>
      </c>
      <c r="Z32" s="188" t="s">
        <v>436</v>
      </c>
      <c r="AA32" s="188" t="s">
        <v>437</v>
      </c>
      <c r="AB32" s="189" t="s">
        <v>438</v>
      </c>
      <c r="AC32" s="190" t="s">
        <v>439</v>
      </c>
      <c r="AD32" s="126" t="s">
        <v>62</v>
      </c>
      <c r="AE32" s="178" t="s">
        <v>81</v>
      </c>
      <c r="AF32" s="178" t="s">
        <v>84</v>
      </c>
      <c r="AG32" s="93">
        <v>0.3</v>
      </c>
      <c r="AH32" s="112" t="s">
        <v>52</v>
      </c>
      <c r="AI32" s="109">
        <v>0.42</v>
      </c>
      <c r="AJ32" s="110" t="s">
        <v>15</v>
      </c>
      <c r="AK32" s="109">
        <v>0.4</v>
      </c>
      <c r="AL32" s="110" t="s">
        <v>16</v>
      </c>
      <c r="AM32" s="191" t="s">
        <v>92</v>
      </c>
      <c r="AN32" s="192" t="s">
        <v>440</v>
      </c>
      <c r="AO32" s="193" t="s">
        <v>441</v>
      </c>
      <c r="AP32" s="193"/>
      <c r="AQ32" s="186"/>
      <c r="AR32" s="608" t="s">
        <v>442</v>
      </c>
    </row>
    <row r="33" spans="1:44" ht="108.75" thickBot="1">
      <c r="A33" s="491"/>
      <c r="B33" s="474"/>
      <c r="C33" s="474"/>
      <c r="D33" s="476"/>
      <c r="E33" s="474"/>
      <c r="F33" s="474"/>
      <c r="G33" s="482"/>
      <c r="H33" s="474"/>
      <c r="I33" s="474"/>
      <c r="J33" s="474"/>
      <c r="K33" s="474"/>
      <c r="L33" s="470"/>
      <c r="M33" s="484"/>
      <c r="N33" s="486"/>
      <c r="O33" s="466"/>
      <c r="P33" s="474"/>
      <c r="Q33" s="489"/>
      <c r="R33" s="466" t="e">
        <v>#REF!</v>
      </c>
      <c r="S33" s="468"/>
      <c r="T33" s="194">
        <v>2</v>
      </c>
      <c r="U33" s="179" t="s">
        <v>443</v>
      </c>
      <c r="V33" s="187" t="s">
        <v>444</v>
      </c>
      <c r="W33" s="188" t="s">
        <v>445</v>
      </c>
      <c r="X33" s="188" t="s">
        <v>446</v>
      </c>
      <c r="Y33" s="188" t="s">
        <v>447</v>
      </c>
      <c r="Z33" s="188" t="s">
        <v>448</v>
      </c>
      <c r="AA33" s="188" t="s">
        <v>449</v>
      </c>
      <c r="AB33" s="195" t="s">
        <v>450</v>
      </c>
      <c r="AC33" s="195" t="s">
        <v>451</v>
      </c>
      <c r="AD33" s="126" t="s">
        <v>62</v>
      </c>
      <c r="AE33" s="179" t="s">
        <v>81</v>
      </c>
      <c r="AF33" s="179" t="s">
        <v>84</v>
      </c>
      <c r="AG33" s="93">
        <v>0.3</v>
      </c>
      <c r="AH33" s="112" t="s">
        <v>50</v>
      </c>
      <c r="AI33" s="109">
        <v>0.294</v>
      </c>
      <c r="AJ33" s="110" t="s">
        <v>15</v>
      </c>
      <c r="AK33" s="109">
        <v>0.4</v>
      </c>
      <c r="AL33" s="110" t="s">
        <v>16</v>
      </c>
      <c r="AM33" s="191" t="s">
        <v>92</v>
      </c>
      <c r="AN33" s="192" t="s">
        <v>440</v>
      </c>
      <c r="AO33" s="193" t="s">
        <v>441</v>
      </c>
      <c r="AP33" s="196"/>
      <c r="AQ33" s="179"/>
      <c r="AR33" s="609"/>
    </row>
    <row r="34" spans="1:44" ht="108.75" thickBot="1">
      <c r="A34" s="491"/>
      <c r="B34" s="474"/>
      <c r="C34" s="474"/>
      <c r="D34" s="476"/>
      <c r="E34" s="474"/>
      <c r="F34" s="474"/>
      <c r="G34" s="482"/>
      <c r="H34" s="474"/>
      <c r="I34" s="474"/>
      <c r="J34" s="474"/>
      <c r="K34" s="474"/>
      <c r="L34" s="470"/>
      <c r="M34" s="484"/>
      <c r="N34" s="486"/>
      <c r="O34" s="466"/>
      <c r="P34" s="474"/>
      <c r="Q34" s="489"/>
      <c r="R34" s="466" t="e">
        <v>#REF!</v>
      </c>
      <c r="S34" s="468"/>
      <c r="T34" s="194">
        <v>3</v>
      </c>
      <c r="U34" s="179" t="s">
        <v>452</v>
      </c>
      <c r="V34" s="187" t="s">
        <v>453</v>
      </c>
      <c r="W34" s="188" t="s">
        <v>445</v>
      </c>
      <c r="X34" s="188" t="s">
        <v>454</v>
      </c>
      <c r="Y34" s="188" t="s">
        <v>455</v>
      </c>
      <c r="Z34" s="188" t="s">
        <v>456</v>
      </c>
      <c r="AA34" s="188" t="s">
        <v>457</v>
      </c>
      <c r="AB34" s="195" t="s">
        <v>450</v>
      </c>
      <c r="AC34" s="195" t="s">
        <v>458</v>
      </c>
      <c r="AD34" s="126" t="s">
        <v>62</v>
      </c>
      <c r="AE34" s="179" t="s">
        <v>81</v>
      </c>
      <c r="AF34" s="179" t="s">
        <v>84</v>
      </c>
      <c r="AG34" s="93">
        <v>0.3</v>
      </c>
      <c r="AH34" s="112" t="s">
        <v>50</v>
      </c>
      <c r="AI34" s="109">
        <v>0.20579999999999998</v>
      </c>
      <c r="AJ34" s="110" t="s">
        <v>15</v>
      </c>
      <c r="AK34" s="109">
        <v>0.4</v>
      </c>
      <c r="AL34" s="110" t="s">
        <v>16</v>
      </c>
      <c r="AM34" s="191" t="s">
        <v>92</v>
      </c>
      <c r="AN34" s="192" t="s">
        <v>440</v>
      </c>
      <c r="AO34" s="193" t="s">
        <v>441</v>
      </c>
      <c r="AP34" s="196"/>
      <c r="AQ34" s="179"/>
      <c r="AR34" s="609"/>
    </row>
    <row r="35" spans="1:44" ht="252.75" thickBot="1">
      <c r="A35" s="453">
        <v>15</v>
      </c>
      <c r="B35" s="168" t="s">
        <v>30</v>
      </c>
      <c r="C35" s="168" t="s">
        <v>426</v>
      </c>
      <c r="D35" s="437" t="s">
        <v>128</v>
      </c>
      <c r="E35" s="168" t="s">
        <v>54</v>
      </c>
      <c r="F35" s="168" t="s">
        <v>459</v>
      </c>
      <c r="G35" s="168" t="s">
        <v>460</v>
      </c>
      <c r="H35" s="168" t="s">
        <v>207</v>
      </c>
      <c r="I35" s="168" t="s">
        <v>429</v>
      </c>
      <c r="J35" s="168" t="s">
        <v>461</v>
      </c>
      <c r="K35" s="168" t="s">
        <v>168</v>
      </c>
      <c r="L35" s="169" t="s">
        <v>180</v>
      </c>
      <c r="M35" s="170">
        <v>50</v>
      </c>
      <c r="N35" s="120" t="s">
        <v>52</v>
      </c>
      <c r="O35" s="122">
        <v>0.6</v>
      </c>
      <c r="P35" s="168" t="s">
        <v>162</v>
      </c>
      <c r="Q35" s="121" t="s">
        <v>15</v>
      </c>
      <c r="R35" s="122">
        <v>0.4</v>
      </c>
      <c r="S35" s="117" t="s">
        <v>16</v>
      </c>
      <c r="T35" s="197">
        <v>1</v>
      </c>
      <c r="U35" s="186" t="s">
        <v>431</v>
      </c>
      <c r="V35" s="198" t="s">
        <v>432</v>
      </c>
      <c r="W35" s="199" t="s">
        <v>433</v>
      </c>
      <c r="X35" s="199" t="s">
        <v>434</v>
      </c>
      <c r="Y35" s="199" t="s">
        <v>435</v>
      </c>
      <c r="Z35" s="199" t="s">
        <v>436</v>
      </c>
      <c r="AA35" s="199" t="s">
        <v>437</v>
      </c>
      <c r="AB35" s="189" t="s">
        <v>438</v>
      </c>
      <c r="AC35" s="200" t="s">
        <v>439</v>
      </c>
      <c r="AD35" s="126" t="s">
        <v>62</v>
      </c>
      <c r="AE35" s="186" t="s">
        <v>81</v>
      </c>
      <c r="AF35" s="186" t="s">
        <v>84</v>
      </c>
      <c r="AG35" s="93">
        <v>0.3</v>
      </c>
      <c r="AH35" s="112" t="s">
        <v>52</v>
      </c>
      <c r="AI35" s="109">
        <v>0.42</v>
      </c>
      <c r="AJ35" s="110" t="s">
        <v>15</v>
      </c>
      <c r="AK35" s="109">
        <v>0.4</v>
      </c>
      <c r="AL35" s="110" t="s">
        <v>16</v>
      </c>
      <c r="AM35" s="191" t="s">
        <v>92</v>
      </c>
      <c r="AN35" s="192" t="s">
        <v>440</v>
      </c>
      <c r="AO35" s="193" t="s">
        <v>441</v>
      </c>
      <c r="AP35" s="193"/>
      <c r="AQ35" s="186"/>
      <c r="AR35" s="201" t="s">
        <v>442</v>
      </c>
    </row>
    <row r="36" spans="1:44" ht="252.75" thickBot="1">
      <c r="A36" s="452">
        <v>16</v>
      </c>
      <c r="B36" s="202" t="s">
        <v>30</v>
      </c>
      <c r="C36" s="202" t="s">
        <v>426</v>
      </c>
      <c r="D36" s="437" t="s">
        <v>128</v>
      </c>
      <c r="E36" s="202" t="s">
        <v>54</v>
      </c>
      <c r="F36" s="202" t="s">
        <v>462</v>
      </c>
      <c r="G36" s="202" t="s">
        <v>463</v>
      </c>
      <c r="H36" s="202" t="s">
        <v>207</v>
      </c>
      <c r="I36" s="202" t="s">
        <v>429</v>
      </c>
      <c r="J36" s="202" t="s">
        <v>464</v>
      </c>
      <c r="K36" s="202" t="s">
        <v>168</v>
      </c>
      <c r="L36" s="203" t="s">
        <v>180</v>
      </c>
      <c r="M36" s="204">
        <v>50</v>
      </c>
      <c r="N36" s="120" t="s">
        <v>52</v>
      </c>
      <c r="O36" s="122">
        <v>0.6</v>
      </c>
      <c r="P36" s="202" t="s">
        <v>162</v>
      </c>
      <c r="Q36" s="121" t="s">
        <v>15</v>
      </c>
      <c r="R36" s="122">
        <v>0.4</v>
      </c>
      <c r="S36" s="117" t="s">
        <v>16</v>
      </c>
      <c r="T36" s="205">
        <v>1</v>
      </c>
      <c r="U36" s="206" t="s">
        <v>431</v>
      </c>
      <c r="V36" s="207" t="s">
        <v>432</v>
      </c>
      <c r="W36" s="207" t="s">
        <v>433</v>
      </c>
      <c r="X36" s="207" t="s">
        <v>434</v>
      </c>
      <c r="Y36" s="207" t="s">
        <v>435</v>
      </c>
      <c r="Z36" s="207" t="s">
        <v>436</v>
      </c>
      <c r="AA36" s="207" t="s">
        <v>437</v>
      </c>
      <c r="AB36" s="207" t="s">
        <v>438</v>
      </c>
      <c r="AC36" s="208" t="s">
        <v>439</v>
      </c>
      <c r="AD36" s="126" t="s">
        <v>62</v>
      </c>
      <c r="AE36" s="206" t="s">
        <v>81</v>
      </c>
      <c r="AF36" s="206" t="s">
        <v>84</v>
      </c>
      <c r="AG36" s="93">
        <v>0.3</v>
      </c>
      <c r="AH36" s="112" t="s">
        <v>52</v>
      </c>
      <c r="AI36" s="109">
        <v>0.42</v>
      </c>
      <c r="AJ36" s="110" t="s">
        <v>15</v>
      </c>
      <c r="AK36" s="109">
        <v>0.4</v>
      </c>
      <c r="AL36" s="110" t="s">
        <v>16</v>
      </c>
      <c r="AM36" s="209" t="s">
        <v>92</v>
      </c>
      <c r="AN36" s="210" t="s">
        <v>440</v>
      </c>
      <c r="AO36" s="211" t="s">
        <v>441</v>
      </c>
      <c r="AP36" s="212"/>
      <c r="AQ36" s="206"/>
      <c r="AR36" s="213" t="s">
        <v>442</v>
      </c>
    </row>
    <row r="37" spans="1:44" ht="252.75" thickBot="1">
      <c r="A37" s="452">
        <v>17</v>
      </c>
      <c r="B37" s="214" t="s">
        <v>30</v>
      </c>
      <c r="C37" s="214" t="s">
        <v>426</v>
      </c>
      <c r="D37" s="437" t="s">
        <v>128</v>
      </c>
      <c r="E37" s="214" t="s">
        <v>54</v>
      </c>
      <c r="F37" s="202" t="s">
        <v>465</v>
      </c>
      <c r="G37" s="202" t="s">
        <v>466</v>
      </c>
      <c r="H37" s="214" t="s">
        <v>207</v>
      </c>
      <c r="I37" s="214" t="s">
        <v>429</v>
      </c>
      <c r="J37" s="202" t="s">
        <v>467</v>
      </c>
      <c r="K37" s="214" t="s">
        <v>168</v>
      </c>
      <c r="L37" s="215" t="s">
        <v>180</v>
      </c>
      <c r="M37" s="204">
        <v>50</v>
      </c>
      <c r="N37" s="120" t="s">
        <v>52</v>
      </c>
      <c r="O37" s="122">
        <v>0.6</v>
      </c>
      <c r="P37" s="214" t="s">
        <v>162</v>
      </c>
      <c r="Q37" s="121" t="s">
        <v>15</v>
      </c>
      <c r="R37" s="122">
        <v>0.4</v>
      </c>
      <c r="S37" s="117" t="s">
        <v>16</v>
      </c>
      <c r="T37" s="205">
        <v>1</v>
      </c>
      <c r="U37" s="216" t="s">
        <v>431</v>
      </c>
      <c r="V37" s="188" t="s">
        <v>432</v>
      </c>
      <c r="W37" s="188" t="s">
        <v>433</v>
      </c>
      <c r="X37" s="188" t="s">
        <v>434</v>
      </c>
      <c r="Y37" s="188" t="s">
        <v>435</v>
      </c>
      <c r="Z37" s="188" t="s">
        <v>436</v>
      </c>
      <c r="AA37" s="188" t="s">
        <v>437</v>
      </c>
      <c r="AB37" s="199" t="s">
        <v>438</v>
      </c>
      <c r="AC37" s="208" t="s">
        <v>439</v>
      </c>
      <c r="AD37" s="126" t="s">
        <v>62</v>
      </c>
      <c r="AE37" s="206" t="s">
        <v>81</v>
      </c>
      <c r="AF37" s="206" t="s">
        <v>84</v>
      </c>
      <c r="AG37" s="93">
        <v>0.3</v>
      </c>
      <c r="AH37" s="112" t="s">
        <v>52</v>
      </c>
      <c r="AI37" s="109">
        <v>0.42</v>
      </c>
      <c r="AJ37" s="110" t="s">
        <v>15</v>
      </c>
      <c r="AK37" s="109">
        <v>0.4</v>
      </c>
      <c r="AL37" s="110" t="s">
        <v>16</v>
      </c>
      <c r="AM37" s="217" t="s">
        <v>92</v>
      </c>
      <c r="AN37" s="210" t="s">
        <v>440</v>
      </c>
      <c r="AO37" s="211" t="s">
        <v>441</v>
      </c>
      <c r="AP37" s="212"/>
      <c r="AQ37" s="206"/>
      <c r="AR37" s="218" t="s">
        <v>442</v>
      </c>
    </row>
    <row r="38" spans="1:44" ht="108.75" thickBot="1">
      <c r="A38" s="451">
        <v>18</v>
      </c>
      <c r="B38" s="113" t="s">
        <v>30</v>
      </c>
      <c r="C38" s="113" t="s">
        <v>426</v>
      </c>
      <c r="D38" s="437" t="s">
        <v>128</v>
      </c>
      <c r="E38" s="113" t="s">
        <v>54</v>
      </c>
      <c r="F38" s="113" t="s">
        <v>468</v>
      </c>
      <c r="G38" s="113" t="s">
        <v>469</v>
      </c>
      <c r="H38" s="113" t="s">
        <v>207</v>
      </c>
      <c r="I38" s="113" t="s">
        <v>429</v>
      </c>
      <c r="J38" s="113" t="s">
        <v>470</v>
      </c>
      <c r="K38" s="113" t="s">
        <v>168</v>
      </c>
      <c r="L38" s="116" t="s">
        <v>180</v>
      </c>
      <c r="M38" s="118">
        <v>200</v>
      </c>
      <c r="N38" s="120" t="s">
        <v>52</v>
      </c>
      <c r="O38" s="122">
        <v>0.6</v>
      </c>
      <c r="P38" s="113" t="s">
        <v>162</v>
      </c>
      <c r="Q38" s="121" t="s">
        <v>15</v>
      </c>
      <c r="R38" s="122">
        <v>0.4</v>
      </c>
      <c r="S38" s="117" t="s">
        <v>16</v>
      </c>
      <c r="T38" s="96">
        <v>1</v>
      </c>
      <c r="U38" s="113" t="s">
        <v>471</v>
      </c>
      <c r="V38" s="219" t="s">
        <v>472</v>
      </c>
      <c r="W38" s="219" t="s">
        <v>473</v>
      </c>
      <c r="X38" s="188" t="s">
        <v>474</v>
      </c>
      <c r="Y38" s="188" t="s">
        <v>475</v>
      </c>
      <c r="Z38" s="219" t="s">
        <v>476</v>
      </c>
      <c r="AA38" s="219" t="s">
        <v>477</v>
      </c>
      <c r="AB38" s="83" t="s">
        <v>450</v>
      </c>
      <c r="AC38" s="87" t="s">
        <v>478</v>
      </c>
      <c r="AD38" s="126" t="s">
        <v>62</v>
      </c>
      <c r="AE38" s="113" t="s">
        <v>81</v>
      </c>
      <c r="AF38" s="113" t="s">
        <v>84</v>
      </c>
      <c r="AG38" s="93">
        <v>0.3</v>
      </c>
      <c r="AH38" s="112" t="s">
        <v>52</v>
      </c>
      <c r="AI38" s="109">
        <v>0.42</v>
      </c>
      <c r="AJ38" s="110" t="s">
        <v>15</v>
      </c>
      <c r="AK38" s="109">
        <v>0.4</v>
      </c>
      <c r="AL38" s="110" t="s">
        <v>16</v>
      </c>
      <c r="AM38" s="89" t="s">
        <v>92</v>
      </c>
      <c r="AN38" s="118" t="s">
        <v>440</v>
      </c>
      <c r="AO38" s="88" t="s">
        <v>441</v>
      </c>
      <c r="AP38" s="88"/>
      <c r="AQ38" s="113"/>
      <c r="AR38" s="116" t="s">
        <v>479</v>
      </c>
    </row>
    <row r="39" spans="1:44" ht="108.75" thickBot="1">
      <c r="A39" s="452">
        <v>19</v>
      </c>
      <c r="B39" s="113" t="s">
        <v>30</v>
      </c>
      <c r="C39" s="113" t="s">
        <v>426</v>
      </c>
      <c r="D39" s="437" t="s">
        <v>128</v>
      </c>
      <c r="E39" s="113" t="s">
        <v>54</v>
      </c>
      <c r="F39" s="115" t="s">
        <v>480</v>
      </c>
      <c r="G39" s="115" t="s">
        <v>481</v>
      </c>
      <c r="H39" s="113" t="s">
        <v>207</v>
      </c>
      <c r="I39" s="113" t="s">
        <v>429</v>
      </c>
      <c r="J39" s="115" t="s">
        <v>482</v>
      </c>
      <c r="K39" s="113" t="s">
        <v>168</v>
      </c>
      <c r="L39" s="116" t="s">
        <v>180</v>
      </c>
      <c r="M39" s="124">
        <v>200</v>
      </c>
      <c r="N39" s="120" t="s">
        <v>52</v>
      </c>
      <c r="O39" s="122">
        <v>0.6</v>
      </c>
      <c r="P39" s="113" t="s">
        <v>162</v>
      </c>
      <c r="Q39" s="121" t="s">
        <v>15</v>
      </c>
      <c r="R39" s="122">
        <v>0.4</v>
      </c>
      <c r="S39" s="117" t="s">
        <v>16</v>
      </c>
      <c r="T39" s="100">
        <v>1</v>
      </c>
      <c r="U39" s="115" t="s">
        <v>483</v>
      </c>
      <c r="V39" s="219" t="s">
        <v>432</v>
      </c>
      <c r="W39" s="219" t="s">
        <v>484</v>
      </c>
      <c r="X39" s="188" t="s">
        <v>485</v>
      </c>
      <c r="Y39" s="188" t="s">
        <v>486</v>
      </c>
      <c r="Z39" s="219" t="s">
        <v>487</v>
      </c>
      <c r="AA39" s="219" t="s">
        <v>488</v>
      </c>
      <c r="AB39" s="83" t="s">
        <v>450</v>
      </c>
      <c r="AC39" s="85" t="s">
        <v>489</v>
      </c>
      <c r="AD39" s="126" t="s">
        <v>62</v>
      </c>
      <c r="AE39" s="115" t="s">
        <v>81</v>
      </c>
      <c r="AF39" s="115" t="s">
        <v>84</v>
      </c>
      <c r="AG39" s="93">
        <v>0.3</v>
      </c>
      <c r="AH39" s="112" t="s">
        <v>52</v>
      </c>
      <c r="AI39" s="109">
        <v>0.42</v>
      </c>
      <c r="AJ39" s="110" t="s">
        <v>15</v>
      </c>
      <c r="AK39" s="109">
        <v>0.4</v>
      </c>
      <c r="AL39" s="110" t="s">
        <v>16</v>
      </c>
      <c r="AM39" s="89" t="s">
        <v>92</v>
      </c>
      <c r="AN39" s="118" t="s">
        <v>440</v>
      </c>
      <c r="AO39" s="88" t="s">
        <v>441</v>
      </c>
      <c r="AP39" s="88"/>
      <c r="AQ39" s="113"/>
      <c r="AR39" s="116" t="s">
        <v>479</v>
      </c>
    </row>
    <row r="40" spans="1:44" ht="180.75" thickBot="1">
      <c r="A40" s="490">
        <v>20</v>
      </c>
      <c r="B40" s="473" t="s">
        <v>30</v>
      </c>
      <c r="C40" s="473" t="s">
        <v>426</v>
      </c>
      <c r="D40" s="475" t="s">
        <v>128</v>
      </c>
      <c r="E40" s="473" t="s">
        <v>54</v>
      </c>
      <c r="F40" s="473" t="s">
        <v>490</v>
      </c>
      <c r="G40" s="473" t="s">
        <v>491</v>
      </c>
      <c r="H40" s="473" t="s">
        <v>207</v>
      </c>
      <c r="I40" s="473" t="s">
        <v>429</v>
      </c>
      <c r="J40" s="473" t="s">
        <v>492</v>
      </c>
      <c r="K40" s="473" t="s">
        <v>168</v>
      </c>
      <c r="L40" s="469" t="s">
        <v>180</v>
      </c>
      <c r="M40" s="483">
        <v>20</v>
      </c>
      <c r="N40" s="570" t="s">
        <v>50</v>
      </c>
      <c r="O40" s="487">
        <v>0.4</v>
      </c>
      <c r="P40" s="473" t="s">
        <v>162</v>
      </c>
      <c r="Q40" s="571" t="s">
        <v>15</v>
      </c>
      <c r="R40" s="487">
        <v>0.4</v>
      </c>
      <c r="S40" s="467" t="s">
        <v>16</v>
      </c>
      <c r="T40" s="96">
        <v>1</v>
      </c>
      <c r="U40" s="113" t="s">
        <v>493</v>
      </c>
      <c r="V40" s="219" t="s">
        <v>494</v>
      </c>
      <c r="W40" s="219" t="s">
        <v>495</v>
      </c>
      <c r="X40" s="188" t="s">
        <v>496</v>
      </c>
      <c r="Y40" s="188" t="s">
        <v>497</v>
      </c>
      <c r="Z40" s="219" t="s">
        <v>498</v>
      </c>
      <c r="AA40" s="219" t="s">
        <v>499</v>
      </c>
      <c r="AB40" s="129" t="s">
        <v>500</v>
      </c>
      <c r="AC40" s="87" t="s">
        <v>501</v>
      </c>
      <c r="AD40" s="126" t="s">
        <v>62</v>
      </c>
      <c r="AE40" s="113" t="s">
        <v>80</v>
      </c>
      <c r="AF40" s="113" t="s">
        <v>84</v>
      </c>
      <c r="AG40" s="93">
        <v>0.4</v>
      </c>
      <c r="AH40" s="112" t="s">
        <v>50</v>
      </c>
      <c r="AI40" s="109">
        <v>0.24</v>
      </c>
      <c r="AJ40" s="110" t="s">
        <v>15</v>
      </c>
      <c r="AK40" s="109">
        <v>0.4</v>
      </c>
      <c r="AL40" s="110" t="s">
        <v>16</v>
      </c>
      <c r="AM40" s="89" t="s">
        <v>92</v>
      </c>
      <c r="AN40" s="118" t="s">
        <v>502</v>
      </c>
      <c r="AO40" s="88" t="s">
        <v>441</v>
      </c>
      <c r="AP40" s="88"/>
      <c r="AQ40" s="113"/>
      <c r="AR40" s="469" t="s">
        <v>503</v>
      </c>
    </row>
    <row r="41" spans="1:44" ht="60.75" thickBot="1">
      <c r="A41" s="491"/>
      <c r="B41" s="474"/>
      <c r="C41" s="474"/>
      <c r="D41" s="476"/>
      <c r="E41" s="474"/>
      <c r="F41" s="474"/>
      <c r="G41" s="474"/>
      <c r="H41" s="474"/>
      <c r="I41" s="474"/>
      <c r="J41" s="474"/>
      <c r="K41" s="474"/>
      <c r="L41" s="470"/>
      <c r="M41" s="484"/>
      <c r="N41" s="486"/>
      <c r="O41" s="466"/>
      <c r="P41" s="474"/>
      <c r="Q41" s="489"/>
      <c r="R41" s="466" t="e">
        <v>#REF!</v>
      </c>
      <c r="S41" s="468"/>
      <c r="T41" s="98">
        <v>2</v>
      </c>
      <c r="U41" s="114" t="s">
        <v>504</v>
      </c>
      <c r="V41" s="219" t="s">
        <v>505</v>
      </c>
      <c r="W41" s="219" t="s">
        <v>506</v>
      </c>
      <c r="X41" s="188" t="s">
        <v>507</v>
      </c>
      <c r="Y41" s="188" t="s">
        <v>508</v>
      </c>
      <c r="Z41" s="219" t="s">
        <v>509</v>
      </c>
      <c r="AA41" s="219" t="s">
        <v>510</v>
      </c>
      <c r="AB41" s="83" t="s">
        <v>511</v>
      </c>
      <c r="AC41" s="83" t="s">
        <v>512</v>
      </c>
      <c r="AD41" s="126" t="s">
        <v>62</v>
      </c>
      <c r="AE41" s="114" t="s">
        <v>80</v>
      </c>
      <c r="AF41" s="114" t="s">
        <v>84</v>
      </c>
      <c r="AG41" s="93">
        <v>0.4</v>
      </c>
      <c r="AH41" s="112" t="s">
        <v>51</v>
      </c>
      <c r="AI41" s="109">
        <v>0.144</v>
      </c>
      <c r="AJ41" s="110" t="s">
        <v>15</v>
      </c>
      <c r="AK41" s="109">
        <v>0.4</v>
      </c>
      <c r="AL41" s="110" t="s">
        <v>29</v>
      </c>
      <c r="AM41" s="89" t="s">
        <v>92</v>
      </c>
      <c r="AN41" s="119" t="s">
        <v>513</v>
      </c>
      <c r="AO41" s="84">
        <v>44561</v>
      </c>
      <c r="AP41" s="84"/>
      <c r="AQ41" s="114"/>
      <c r="AR41" s="470"/>
    </row>
    <row r="42" spans="1:44" ht="108.75" thickBot="1">
      <c r="A42" s="490">
        <v>21</v>
      </c>
      <c r="B42" s="473" t="s">
        <v>30</v>
      </c>
      <c r="C42" s="473" t="s">
        <v>426</v>
      </c>
      <c r="D42" s="475" t="s">
        <v>128</v>
      </c>
      <c r="E42" s="473" t="s">
        <v>54</v>
      </c>
      <c r="F42" s="473" t="s">
        <v>514</v>
      </c>
      <c r="G42" s="481" t="s">
        <v>515</v>
      </c>
      <c r="H42" s="473" t="s">
        <v>207</v>
      </c>
      <c r="I42" s="473" t="s">
        <v>429</v>
      </c>
      <c r="J42" s="473" t="s">
        <v>516</v>
      </c>
      <c r="K42" s="473" t="s">
        <v>168</v>
      </c>
      <c r="L42" s="469" t="s">
        <v>180</v>
      </c>
      <c r="M42" s="483">
        <v>150</v>
      </c>
      <c r="N42" s="570" t="s">
        <v>52</v>
      </c>
      <c r="O42" s="487">
        <v>0.6</v>
      </c>
      <c r="P42" s="473" t="s">
        <v>162</v>
      </c>
      <c r="Q42" s="571" t="s">
        <v>15</v>
      </c>
      <c r="R42" s="487">
        <v>0.4</v>
      </c>
      <c r="S42" s="467" t="s">
        <v>16</v>
      </c>
      <c r="T42" s="96">
        <v>1</v>
      </c>
      <c r="U42" s="113" t="s">
        <v>517</v>
      </c>
      <c r="V42" s="219" t="s">
        <v>518</v>
      </c>
      <c r="W42" s="219" t="s">
        <v>519</v>
      </c>
      <c r="X42" s="188" t="s">
        <v>520</v>
      </c>
      <c r="Y42" s="188" t="s">
        <v>521</v>
      </c>
      <c r="Z42" s="219" t="s">
        <v>522</v>
      </c>
      <c r="AA42" s="219" t="s">
        <v>523</v>
      </c>
      <c r="AB42" s="83" t="s">
        <v>450</v>
      </c>
      <c r="AC42" s="87" t="s">
        <v>524</v>
      </c>
      <c r="AD42" s="126" t="s">
        <v>62</v>
      </c>
      <c r="AE42" s="113" t="s">
        <v>80</v>
      </c>
      <c r="AF42" s="113" t="s">
        <v>84</v>
      </c>
      <c r="AG42" s="93">
        <v>0.4</v>
      </c>
      <c r="AH42" s="112" t="s">
        <v>50</v>
      </c>
      <c r="AI42" s="109">
        <v>0.36</v>
      </c>
      <c r="AJ42" s="110" t="s">
        <v>15</v>
      </c>
      <c r="AK42" s="109">
        <v>0.4</v>
      </c>
      <c r="AL42" s="110" t="s">
        <v>16</v>
      </c>
      <c r="AM42" s="89" t="s">
        <v>92</v>
      </c>
      <c r="AN42" s="118" t="s">
        <v>440</v>
      </c>
      <c r="AO42" s="88" t="s">
        <v>441</v>
      </c>
      <c r="AP42" s="88"/>
      <c r="AQ42" s="113"/>
      <c r="AR42" s="469" t="s">
        <v>503</v>
      </c>
    </row>
    <row r="43" spans="1:44" ht="108.75" thickBot="1">
      <c r="A43" s="491"/>
      <c r="B43" s="474"/>
      <c r="C43" s="474"/>
      <c r="D43" s="476"/>
      <c r="E43" s="474"/>
      <c r="F43" s="474"/>
      <c r="G43" s="482"/>
      <c r="H43" s="474"/>
      <c r="I43" s="474"/>
      <c r="J43" s="474"/>
      <c r="K43" s="474"/>
      <c r="L43" s="470"/>
      <c r="M43" s="484"/>
      <c r="N43" s="486"/>
      <c r="O43" s="466"/>
      <c r="P43" s="474"/>
      <c r="Q43" s="489"/>
      <c r="R43" s="466" t="e">
        <v>#REF!</v>
      </c>
      <c r="S43" s="468"/>
      <c r="T43" s="98">
        <v>2</v>
      </c>
      <c r="U43" s="113" t="s">
        <v>525</v>
      </c>
      <c r="V43" s="219" t="s">
        <v>518</v>
      </c>
      <c r="W43" s="219" t="s">
        <v>519</v>
      </c>
      <c r="X43" s="188" t="s">
        <v>526</v>
      </c>
      <c r="Y43" s="188" t="s">
        <v>527</v>
      </c>
      <c r="Z43" s="219" t="s">
        <v>528</v>
      </c>
      <c r="AA43" s="219" t="s">
        <v>529</v>
      </c>
      <c r="AB43" s="83" t="s">
        <v>450</v>
      </c>
      <c r="AC43" s="83" t="s">
        <v>524</v>
      </c>
      <c r="AD43" s="126" t="s">
        <v>62</v>
      </c>
      <c r="AE43" s="114" t="s">
        <v>80</v>
      </c>
      <c r="AF43" s="114" t="s">
        <v>84</v>
      </c>
      <c r="AG43" s="93">
        <v>0.4</v>
      </c>
      <c r="AH43" s="112" t="s">
        <v>50</v>
      </c>
      <c r="AI43" s="109">
        <v>0.216</v>
      </c>
      <c r="AJ43" s="110" t="s">
        <v>15</v>
      </c>
      <c r="AK43" s="109">
        <v>0.4</v>
      </c>
      <c r="AL43" s="110" t="s">
        <v>16</v>
      </c>
      <c r="AM43" s="89" t="s">
        <v>92</v>
      </c>
      <c r="AN43" s="118" t="s">
        <v>440</v>
      </c>
      <c r="AO43" s="88" t="s">
        <v>441</v>
      </c>
      <c r="AP43" s="84"/>
      <c r="AQ43" s="114"/>
      <c r="AR43" s="470"/>
    </row>
    <row r="44" spans="1:44" ht="180.75" thickBot="1">
      <c r="A44" s="451">
        <v>22</v>
      </c>
      <c r="B44" s="214" t="s">
        <v>30</v>
      </c>
      <c r="C44" s="214" t="s">
        <v>426</v>
      </c>
      <c r="D44" s="437" t="s">
        <v>128</v>
      </c>
      <c r="E44" s="214" t="s">
        <v>54</v>
      </c>
      <c r="F44" s="214" t="s">
        <v>530</v>
      </c>
      <c r="G44" s="214" t="s">
        <v>531</v>
      </c>
      <c r="H44" s="214" t="s">
        <v>207</v>
      </c>
      <c r="I44" s="214" t="s">
        <v>429</v>
      </c>
      <c r="J44" s="214" t="s">
        <v>532</v>
      </c>
      <c r="K44" s="214" t="s">
        <v>168</v>
      </c>
      <c r="L44" s="215" t="s">
        <v>180</v>
      </c>
      <c r="M44" s="220">
        <v>20</v>
      </c>
      <c r="N44" s="120" t="s">
        <v>50</v>
      </c>
      <c r="O44" s="122">
        <v>0.4</v>
      </c>
      <c r="P44" s="214" t="s">
        <v>162</v>
      </c>
      <c r="Q44" s="121" t="s">
        <v>15</v>
      </c>
      <c r="R44" s="122">
        <v>0.4</v>
      </c>
      <c r="S44" s="117" t="s">
        <v>16</v>
      </c>
      <c r="T44" s="221">
        <v>1</v>
      </c>
      <c r="U44" s="214" t="s">
        <v>493</v>
      </c>
      <c r="V44" s="219" t="s">
        <v>494</v>
      </c>
      <c r="W44" s="219" t="s">
        <v>495</v>
      </c>
      <c r="X44" s="188" t="s">
        <v>496</v>
      </c>
      <c r="Y44" s="188" t="s">
        <v>497</v>
      </c>
      <c r="Z44" s="219" t="s">
        <v>498</v>
      </c>
      <c r="AA44" s="219" t="s">
        <v>533</v>
      </c>
      <c r="AB44" s="222" t="s">
        <v>500</v>
      </c>
      <c r="AC44" s="223" t="s">
        <v>501</v>
      </c>
      <c r="AD44" s="126" t="s">
        <v>62</v>
      </c>
      <c r="AE44" s="214" t="s">
        <v>80</v>
      </c>
      <c r="AF44" s="214" t="s">
        <v>84</v>
      </c>
      <c r="AG44" s="93">
        <v>0.4</v>
      </c>
      <c r="AH44" s="112" t="s">
        <v>50</v>
      </c>
      <c r="AI44" s="109">
        <v>0.24</v>
      </c>
      <c r="AJ44" s="110" t="s">
        <v>15</v>
      </c>
      <c r="AK44" s="109">
        <v>0.4</v>
      </c>
      <c r="AL44" s="110" t="s">
        <v>16</v>
      </c>
      <c r="AM44" s="224" t="s">
        <v>92</v>
      </c>
      <c r="AN44" s="220" t="s">
        <v>534</v>
      </c>
      <c r="AO44" s="225" t="s">
        <v>441</v>
      </c>
      <c r="AP44" s="225"/>
      <c r="AQ44" s="214"/>
      <c r="AR44" s="215" t="s">
        <v>503</v>
      </c>
    </row>
    <row r="45" spans="1:44" ht="120.75" thickBot="1">
      <c r="A45" s="490">
        <v>23</v>
      </c>
      <c r="B45" s="473" t="s">
        <v>30</v>
      </c>
      <c r="C45" s="473" t="s">
        <v>426</v>
      </c>
      <c r="D45" s="475" t="s">
        <v>128</v>
      </c>
      <c r="E45" s="473" t="s">
        <v>54</v>
      </c>
      <c r="F45" s="473" t="s">
        <v>535</v>
      </c>
      <c r="G45" s="473" t="s">
        <v>536</v>
      </c>
      <c r="H45" s="473" t="s">
        <v>207</v>
      </c>
      <c r="I45" s="473" t="s">
        <v>429</v>
      </c>
      <c r="J45" s="473" t="s">
        <v>537</v>
      </c>
      <c r="K45" s="473" t="s">
        <v>168</v>
      </c>
      <c r="L45" s="469" t="s">
        <v>180</v>
      </c>
      <c r="M45" s="483">
        <v>50</v>
      </c>
      <c r="N45" s="485" t="s">
        <v>52</v>
      </c>
      <c r="O45" s="465">
        <v>0.6</v>
      </c>
      <c r="P45" s="473" t="s">
        <v>162</v>
      </c>
      <c r="Q45" s="488" t="s">
        <v>15</v>
      </c>
      <c r="R45" s="465">
        <v>0.4</v>
      </c>
      <c r="S45" s="569" t="s">
        <v>16</v>
      </c>
      <c r="T45" s="96">
        <v>1</v>
      </c>
      <c r="U45" s="113" t="s">
        <v>538</v>
      </c>
      <c r="V45" s="219" t="s">
        <v>494</v>
      </c>
      <c r="W45" s="219" t="s">
        <v>539</v>
      </c>
      <c r="X45" s="188" t="s">
        <v>540</v>
      </c>
      <c r="Y45" s="188" t="s">
        <v>541</v>
      </c>
      <c r="Z45" s="219" t="s">
        <v>542</v>
      </c>
      <c r="AA45" s="219" t="s">
        <v>543</v>
      </c>
      <c r="AB45" s="129" t="s">
        <v>500</v>
      </c>
      <c r="AC45" s="87" t="s">
        <v>544</v>
      </c>
      <c r="AD45" s="126" t="s">
        <v>62</v>
      </c>
      <c r="AE45" s="113" t="s">
        <v>80</v>
      </c>
      <c r="AF45" s="113" t="s">
        <v>84</v>
      </c>
      <c r="AG45" s="93">
        <v>0.4</v>
      </c>
      <c r="AH45" s="112" t="s">
        <v>50</v>
      </c>
      <c r="AI45" s="109">
        <v>0.36</v>
      </c>
      <c r="AJ45" s="110" t="s">
        <v>15</v>
      </c>
      <c r="AK45" s="109">
        <v>0.4</v>
      </c>
      <c r="AL45" s="110" t="s">
        <v>16</v>
      </c>
      <c r="AM45" s="89" t="s">
        <v>92</v>
      </c>
      <c r="AN45" s="118" t="s">
        <v>534</v>
      </c>
      <c r="AO45" s="88" t="s">
        <v>441</v>
      </c>
      <c r="AP45" s="88"/>
      <c r="AQ45" s="113"/>
      <c r="AR45" s="469" t="s">
        <v>442</v>
      </c>
    </row>
    <row r="46" spans="1:44" ht="180.75" thickBot="1">
      <c r="A46" s="491"/>
      <c r="B46" s="474"/>
      <c r="C46" s="474"/>
      <c r="D46" s="476"/>
      <c r="E46" s="474"/>
      <c r="F46" s="474"/>
      <c r="G46" s="474"/>
      <c r="H46" s="474"/>
      <c r="I46" s="474"/>
      <c r="J46" s="474"/>
      <c r="K46" s="474"/>
      <c r="L46" s="470"/>
      <c r="M46" s="484"/>
      <c r="N46" s="486"/>
      <c r="O46" s="466"/>
      <c r="P46" s="474"/>
      <c r="Q46" s="489"/>
      <c r="R46" s="466" t="e">
        <v>#REF!</v>
      </c>
      <c r="S46" s="468"/>
      <c r="T46" s="98">
        <v>2</v>
      </c>
      <c r="U46" s="113" t="s">
        <v>493</v>
      </c>
      <c r="V46" s="219" t="s">
        <v>494</v>
      </c>
      <c r="W46" s="219" t="s">
        <v>495</v>
      </c>
      <c r="X46" s="188" t="s">
        <v>496</v>
      </c>
      <c r="Y46" s="188" t="s">
        <v>497</v>
      </c>
      <c r="Z46" s="219" t="s">
        <v>498</v>
      </c>
      <c r="AA46" s="219" t="s">
        <v>533</v>
      </c>
      <c r="AB46" s="129" t="s">
        <v>500</v>
      </c>
      <c r="AC46" s="83" t="s">
        <v>501</v>
      </c>
      <c r="AD46" s="126" t="s">
        <v>62</v>
      </c>
      <c r="AE46" s="114" t="s">
        <v>80</v>
      </c>
      <c r="AF46" s="114" t="s">
        <v>84</v>
      </c>
      <c r="AG46" s="93">
        <v>0.4</v>
      </c>
      <c r="AH46" s="112" t="s">
        <v>50</v>
      </c>
      <c r="AI46" s="109">
        <v>0.216</v>
      </c>
      <c r="AJ46" s="110" t="s">
        <v>15</v>
      </c>
      <c r="AK46" s="109">
        <v>0.4</v>
      </c>
      <c r="AL46" s="110" t="s">
        <v>16</v>
      </c>
      <c r="AM46" s="89" t="s">
        <v>92</v>
      </c>
      <c r="AN46" s="118" t="s">
        <v>440</v>
      </c>
      <c r="AO46" s="88" t="s">
        <v>441</v>
      </c>
      <c r="AP46" s="84"/>
      <c r="AQ46" s="114"/>
      <c r="AR46" s="470"/>
    </row>
    <row r="47" spans="1:44" ht="84.75" thickBot="1">
      <c r="A47" s="491"/>
      <c r="B47" s="474"/>
      <c r="C47" s="474"/>
      <c r="D47" s="476"/>
      <c r="E47" s="474"/>
      <c r="F47" s="474"/>
      <c r="G47" s="474"/>
      <c r="H47" s="474"/>
      <c r="I47" s="474"/>
      <c r="J47" s="474"/>
      <c r="K47" s="474"/>
      <c r="L47" s="470"/>
      <c r="M47" s="484"/>
      <c r="N47" s="486"/>
      <c r="O47" s="466"/>
      <c r="P47" s="474"/>
      <c r="Q47" s="489"/>
      <c r="R47" s="466" t="e">
        <v>#REF!</v>
      </c>
      <c r="S47" s="468"/>
      <c r="T47" s="98">
        <v>3</v>
      </c>
      <c r="U47" s="114" t="s">
        <v>545</v>
      </c>
      <c r="V47" s="219" t="s">
        <v>546</v>
      </c>
      <c r="W47" s="219" t="s">
        <v>547</v>
      </c>
      <c r="X47" s="188" t="s">
        <v>548</v>
      </c>
      <c r="Y47" s="188" t="s">
        <v>549</v>
      </c>
      <c r="Z47" s="219" t="s">
        <v>550</v>
      </c>
      <c r="AA47" s="219" t="s">
        <v>551</v>
      </c>
      <c r="AB47" s="138" t="s">
        <v>552</v>
      </c>
      <c r="AC47" s="83" t="s">
        <v>553</v>
      </c>
      <c r="AD47" s="126" t="s">
        <v>62</v>
      </c>
      <c r="AE47" s="114" t="s">
        <v>80</v>
      </c>
      <c r="AF47" s="114" t="s">
        <v>84</v>
      </c>
      <c r="AG47" s="93">
        <v>0.4</v>
      </c>
      <c r="AH47" s="112" t="s">
        <v>51</v>
      </c>
      <c r="AI47" s="109">
        <v>0.1296</v>
      </c>
      <c r="AJ47" s="110" t="s">
        <v>15</v>
      </c>
      <c r="AK47" s="109">
        <v>0.4</v>
      </c>
      <c r="AL47" s="110" t="s">
        <v>29</v>
      </c>
      <c r="AM47" s="89" t="s">
        <v>92</v>
      </c>
      <c r="AN47" s="118" t="s">
        <v>554</v>
      </c>
      <c r="AO47" s="88" t="s">
        <v>441</v>
      </c>
      <c r="AP47" s="84"/>
      <c r="AQ47" s="114"/>
      <c r="AR47" s="470"/>
    </row>
    <row r="48" spans="1:44" ht="156.75" thickBot="1">
      <c r="A48" s="451">
        <v>24</v>
      </c>
      <c r="B48" s="113" t="s">
        <v>21</v>
      </c>
      <c r="C48" s="113" t="s">
        <v>222</v>
      </c>
      <c r="D48" s="437" t="s">
        <v>125</v>
      </c>
      <c r="E48" s="113" t="s">
        <v>54</v>
      </c>
      <c r="F48" s="226" t="s">
        <v>555</v>
      </c>
      <c r="G48" s="214" t="s">
        <v>556</v>
      </c>
      <c r="H48" s="214" t="s">
        <v>208</v>
      </c>
      <c r="I48" s="214" t="s">
        <v>557</v>
      </c>
      <c r="J48" s="216" t="s">
        <v>558</v>
      </c>
      <c r="K48" s="113" t="s">
        <v>175</v>
      </c>
      <c r="L48" s="116" t="s">
        <v>180</v>
      </c>
      <c r="M48" s="220">
        <v>100</v>
      </c>
      <c r="N48" s="120" t="s">
        <v>52</v>
      </c>
      <c r="O48" s="122">
        <v>0.6</v>
      </c>
      <c r="P48" s="113" t="s">
        <v>157</v>
      </c>
      <c r="Q48" s="121" t="s">
        <v>47</v>
      </c>
      <c r="R48" s="122">
        <v>0.2</v>
      </c>
      <c r="S48" s="117" t="s">
        <v>16</v>
      </c>
      <c r="T48" s="96">
        <v>1</v>
      </c>
      <c r="U48" s="186" t="s">
        <v>559</v>
      </c>
      <c r="V48" s="87" t="s">
        <v>560</v>
      </c>
      <c r="W48" s="87" t="s">
        <v>561</v>
      </c>
      <c r="X48" s="87" t="s">
        <v>562</v>
      </c>
      <c r="Y48" s="87" t="s">
        <v>563</v>
      </c>
      <c r="Z48" s="87" t="s">
        <v>564</v>
      </c>
      <c r="AA48" s="87" t="s">
        <v>565</v>
      </c>
      <c r="AB48" s="87" t="s">
        <v>566</v>
      </c>
      <c r="AC48" s="129" t="s">
        <v>567</v>
      </c>
      <c r="AD48" s="126" t="s">
        <v>62</v>
      </c>
      <c r="AE48" s="113" t="s">
        <v>80</v>
      </c>
      <c r="AF48" s="113" t="s">
        <v>84</v>
      </c>
      <c r="AG48" s="93">
        <v>0.4</v>
      </c>
      <c r="AH48" s="112" t="s">
        <v>50</v>
      </c>
      <c r="AI48" s="109">
        <v>0.36</v>
      </c>
      <c r="AJ48" s="110" t="s">
        <v>47</v>
      </c>
      <c r="AK48" s="109">
        <v>0.2</v>
      </c>
      <c r="AL48" s="110" t="s">
        <v>29</v>
      </c>
      <c r="AM48" s="89"/>
      <c r="AN48" s="118"/>
      <c r="AO48" s="88"/>
      <c r="AP48" s="88"/>
      <c r="AQ48" s="113"/>
      <c r="AR48" s="175" t="s">
        <v>568</v>
      </c>
    </row>
    <row r="49" spans="1:44" ht="60.75" thickBot="1">
      <c r="A49" s="490">
        <v>25</v>
      </c>
      <c r="B49" s="473" t="s">
        <v>27</v>
      </c>
      <c r="C49" s="473" t="s">
        <v>223</v>
      </c>
      <c r="D49" s="475" t="s">
        <v>127</v>
      </c>
      <c r="E49" s="473" t="s">
        <v>54</v>
      </c>
      <c r="F49" s="473" t="s">
        <v>569</v>
      </c>
      <c r="G49" s="473" t="s">
        <v>570</v>
      </c>
      <c r="H49" s="473" t="s">
        <v>208</v>
      </c>
      <c r="I49" s="473" t="s">
        <v>571</v>
      </c>
      <c r="J49" s="481" t="s">
        <v>652</v>
      </c>
      <c r="K49" s="473" t="s">
        <v>169</v>
      </c>
      <c r="L49" s="469" t="s">
        <v>180</v>
      </c>
      <c r="M49" s="483">
        <v>36</v>
      </c>
      <c r="N49" s="485" t="s">
        <v>52</v>
      </c>
      <c r="O49" s="465">
        <v>0.6</v>
      </c>
      <c r="P49" s="473" t="s">
        <v>158</v>
      </c>
      <c r="Q49" s="488" t="s">
        <v>16</v>
      </c>
      <c r="R49" s="465">
        <v>0.6</v>
      </c>
      <c r="S49" s="569" t="s">
        <v>16</v>
      </c>
      <c r="T49" s="96">
        <v>1</v>
      </c>
      <c r="U49" s="138" t="s">
        <v>572</v>
      </c>
      <c r="V49" s="138" t="s">
        <v>573</v>
      </c>
      <c r="W49" s="138" t="s">
        <v>574</v>
      </c>
      <c r="X49" s="138" t="s">
        <v>575</v>
      </c>
      <c r="Y49" s="166" t="s">
        <v>576</v>
      </c>
      <c r="Z49" s="138" t="s">
        <v>577</v>
      </c>
      <c r="AA49" s="166" t="s">
        <v>578</v>
      </c>
      <c r="AB49" s="200" t="s">
        <v>579</v>
      </c>
      <c r="AC49" s="87" t="s">
        <v>580</v>
      </c>
      <c r="AD49" s="126" t="s">
        <v>62</v>
      </c>
      <c r="AE49" s="113" t="s">
        <v>81</v>
      </c>
      <c r="AF49" s="113" t="s">
        <v>84</v>
      </c>
      <c r="AG49" s="93">
        <v>0.3</v>
      </c>
      <c r="AH49" s="112" t="s">
        <v>52</v>
      </c>
      <c r="AI49" s="109">
        <v>0.42</v>
      </c>
      <c r="AJ49" s="110" t="s">
        <v>16</v>
      </c>
      <c r="AK49" s="109">
        <v>0.6</v>
      </c>
      <c r="AL49" s="110" t="s">
        <v>16</v>
      </c>
      <c r="AM49" s="89" t="s">
        <v>26</v>
      </c>
      <c r="AN49" s="118"/>
      <c r="AO49" s="88"/>
      <c r="AP49" s="88"/>
      <c r="AQ49" s="113"/>
      <c r="AR49" s="469"/>
    </row>
    <row r="50" spans="1:44" ht="48.75" thickBot="1">
      <c r="A50" s="491"/>
      <c r="B50" s="474"/>
      <c r="C50" s="474"/>
      <c r="D50" s="476"/>
      <c r="E50" s="474"/>
      <c r="F50" s="474"/>
      <c r="G50" s="474"/>
      <c r="H50" s="474"/>
      <c r="I50" s="474"/>
      <c r="J50" s="482"/>
      <c r="K50" s="474"/>
      <c r="L50" s="470"/>
      <c r="M50" s="484"/>
      <c r="N50" s="486"/>
      <c r="O50" s="466"/>
      <c r="P50" s="474"/>
      <c r="Q50" s="489"/>
      <c r="R50" s="466" t="e">
        <v>#REF!</v>
      </c>
      <c r="S50" s="468"/>
      <c r="T50" s="98">
        <v>2</v>
      </c>
      <c r="U50" s="138" t="s">
        <v>581</v>
      </c>
      <c r="V50" s="138" t="s">
        <v>573</v>
      </c>
      <c r="W50" s="138" t="s">
        <v>582</v>
      </c>
      <c r="X50" s="138" t="s">
        <v>583</v>
      </c>
      <c r="Y50" s="166" t="s">
        <v>584</v>
      </c>
      <c r="Z50" s="138" t="s">
        <v>585</v>
      </c>
      <c r="AA50" s="166" t="s">
        <v>586</v>
      </c>
      <c r="AB50" s="200" t="s">
        <v>579</v>
      </c>
      <c r="AC50" s="87" t="s">
        <v>580</v>
      </c>
      <c r="AD50" s="126" t="s">
        <v>0</v>
      </c>
      <c r="AE50" s="114" t="s">
        <v>82</v>
      </c>
      <c r="AF50" s="114" t="s">
        <v>84</v>
      </c>
      <c r="AG50" s="93">
        <v>0.25</v>
      </c>
      <c r="AH50" s="112" t="s">
        <v>52</v>
      </c>
      <c r="AI50" s="109">
        <v>0.42</v>
      </c>
      <c r="AJ50" s="110" t="s">
        <v>16</v>
      </c>
      <c r="AK50" s="109">
        <v>0.44999999999999996</v>
      </c>
      <c r="AL50" s="110" t="s">
        <v>16</v>
      </c>
      <c r="AM50" s="90" t="s">
        <v>92</v>
      </c>
      <c r="AN50" s="119"/>
      <c r="AO50" s="84"/>
      <c r="AP50" s="84"/>
      <c r="AQ50" s="114"/>
      <c r="AR50" s="470"/>
    </row>
    <row r="51" spans="1:44" ht="60.75" thickBot="1">
      <c r="A51" s="491"/>
      <c r="B51" s="474"/>
      <c r="C51" s="474"/>
      <c r="D51" s="476"/>
      <c r="E51" s="474"/>
      <c r="F51" s="474"/>
      <c r="G51" s="474"/>
      <c r="H51" s="474"/>
      <c r="I51" s="474"/>
      <c r="J51" s="482"/>
      <c r="K51" s="474"/>
      <c r="L51" s="470"/>
      <c r="M51" s="484"/>
      <c r="N51" s="486"/>
      <c r="O51" s="466"/>
      <c r="P51" s="474"/>
      <c r="Q51" s="489"/>
      <c r="R51" s="466" t="e">
        <v>#REF!</v>
      </c>
      <c r="S51" s="468"/>
      <c r="T51" s="98">
        <v>3</v>
      </c>
      <c r="U51" s="219" t="s">
        <v>587</v>
      </c>
      <c r="V51" s="138" t="s">
        <v>588</v>
      </c>
      <c r="W51" s="83" t="s">
        <v>589</v>
      </c>
      <c r="X51" s="83" t="s">
        <v>590</v>
      </c>
      <c r="Y51" s="83" t="s">
        <v>591</v>
      </c>
      <c r="Z51" s="83" t="s">
        <v>592</v>
      </c>
      <c r="AA51" s="83" t="s">
        <v>593</v>
      </c>
      <c r="AB51" s="166" t="s">
        <v>594</v>
      </c>
      <c r="AC51" s="87" t="s">
        <v>580</v>
      </c>
      <c r="AD51" s="126" t="s">
        <v>62</v>
      </c>
      <c r="AE51" s="114" t="s">
        <v>80</v>
      </c>
      <c r="AF51" s="114" t="s">
        <v>84</v>
      </c>
      <c r="AG51" s="93">
        <v>0.4</v>
      </c>
      <c r="AH51" s="112" t="s">
        <v>50</v>
      </c>
      <c r="AI51" s="109">
        <v>0.252</v>
      </c>
      <c r="AJ51" s="110" t="s">
        <v>16</v>
      </c>
      <c r="AK51" s="109">
        <v>0.44999999999999996</v>
      </c>
      <c r="AL51" s="110" t="s">
        <v>16</v>
      </c>
      <c r="AM51" s="90" t="s">
        <v>92</v>
      </c>
      <c r="AN51" s="119"/>
      <c r="AO51" s="84"/>
      <c r="AP51" s="84"/>
      <c r="AQ51" s="114"/>
      <c r="AR51" s="470"/>
    </row>
    <row r="52" spans="1:44" ht="48.75" thickBot="1">
      <c r="A52" s="498">
        <v>26</v>
      </c>
      <c r="B52" s="473" t="s">
        <v>27</v>
      </c>
      <c r="C52" s="473" t="s">
        <v>223</v>
      </c>
      <c r="D52" s="475" t="s">
        <v>127</v>
      </c>
      <c r="E52" s="492" t="s">
        <v>54</v>
      </c>
      <c r="F52" s="492" t="s">
        <v>595</v>
      </c>
      <c r="G52" s="492" t="s">
        <v>596</v>
      </c>
      <c r="H52" s="473" t="s">
        <v>208</v>
      </c>
      <c r="I52" s="473" t="s">
        <v>571</v>
      </c>
      <c r="J52" s="492" t="s">
        <v>597</v>
      </c>
      <c r="K52" s="492" t="s">
        <v>172</v>
      </c>
      <c r="L52" s="497" t="s">
        <v>180</v>
      </c>
      <c r="M52" s="500">
        <v>36</v>
      </c>
      <c r="N52" s="485" t="s">
        <v>52</v>
      </c>
      <c r="O52" s="465">
        <v>0.6</v>
      </c>
      <c r="P52" s="492" t="s">
        <v>162</v>
      </c>
      <c r="Q52" s="488" t="s">
        <v>15</v>
      </c>
      <c r="R52" s="465">
        <v>0.4</v>
      </c>
      <c r="S52" s="569" t="s">
        <v>16</v>
      </c>
      <c r="T52" s="100">
        <v>1</v>
      </c>
      <c r="U52" s="227" t="s">
        <v>598</v>
      </c>
      <c r="V52" s="227" t="s">
        <v>599</v>
      </c>
      <c r="W52" s="227" t="s">
        <v>574</v>
      </c>
      <c r="X52" s="227" t="s">
        <v>600</v>
      </c>
      <c r="Y52" s="228" t="s">
        <v>601</v>
      </c>
      <c r="Z52" s="227" t="s">
        <v>602</v>
      </c>
      <c r="AA52" s="227" t="s">
        <v>603</v>
      </c>
      <c r="AB52" s="85" t="s">
        <v>604</v>
      </c>
      <c r="AC52" s="87" t="s">
        <v>580</v>
      </c>
      <c r="AD52" s="126" t="s">
        <v>62</v>
      </c>
      <c r="AE52" s="115" t="s">
        <v>80</v>
      </c>
      <c r="AF52" s="115" t="s">
        <v>84</v>
      </c>
      <c r="AG52" s="93">
        <v>0.4</v>
      </c>
      <c r="AH52" s="112" t="s">
        <v>50</v>
      </c>
      <c r="AI52" s="109">
        <v>0.36</v>
      </c>
      <c r="AJ52" s="110" t="s">
        <v>15</v>
      </c>
      <c r="AK52" s="109">
        <v>0.4</v>
      </c>
      <c r="AL52" s="110" t="s">
        <v>16</v>
      </c>
      <c r="AM52" s="89" t="s">
        <v>26</v>
      </c>
      <c r="AN52" s="118"/>
      <c r="AO52" s="88"/>
      <c r="AP52" s="88"/>
      <c r="AQ52" s="113"/>
      <c r="AR52" s="469"/>
    </row>
    <row r="53" spans="1:44" ht="60.75" thickBot="1">
      <c r="A53" s="491"/>
      <c r="B53" s="474"/>
      <c r="C53" s="474"/>
      <c r="D53" s="476"/>
      <c r="E53" s="474"/>
      <c r="F53" s="474"/>
      <c r="G53" s="474"/>
      <c r="H53" s="474"/>
      <c r="I53" s="474"/>
      <c r="J53" s="474"/>
      <c r="K53" s="474"/>
      <c r="L53" s="470"/>
      <c r="M53" s="484"/>
      <c r="N53" s="486"/>
      <c r="O53" s="466"/>
      <c r="P53" s="474"/>
      <c r="Q53" s="489"/>
      <c r="R53" s="466" t="e">
        <v>#REF!</v>
      </c>
      <c r="S53" s="468"/>
      <c r="T53" s="98">
        <v>2</v>
      </c>
      <c r="U53" s="227" t="s">
        <v>605</v>
      </c>
      <c r="V53" s="228" t="s">
        <v>606</v>
      </c>
      <c r="W53" s="227" t="s">
        <v>561</v>
      </c>
      <c r="X53" s="114" t="s">
        <v>607</v>
      </c>
      <c r="Y53" s="228" t="s">
        <v>608</v>
      </c>
      <c r="Z53" s="114" t="s">
        <v>609</v>
      </c>
      <c r="AA53" s="227" t="s">
        <v>610</v>
      </c>
      <c r="AB53" s="83" t="s">
        <v>611</v>
      </c>
      <c r="AC53" s="87" t="s">
        <v>580</v>
      </c>
      <c r="AD53" s="126" t="s">
        <v>62</v>
      </c>
      <c r="AE53" s="114" t="s">
        <v>80</v>
      </c>
      <c r="AF53" s="114" t="s">
        <v>84</v>
      </c>
      <c r="AG53" s="93">
        <v>0.4</v>
      </c>
      <c r="AH53" s="112" t="s">
        <v>50</v>
      </c>
      <c r="AI53" s="109">
        <v>0.216</v>
      </c>
      <c r="AJ53" s="110" t="s">
        <v>15</v>
      </c>
      <c r="AK53" s="109">
        <v>0.4</v>
      </c>
      <c r="AL53" s="110" t="s">
        <v>16</v>
      </c>
      <c r="AM53" s="90" t="s">
        <v>26</v>
      </c>
      <c r="AN53" s="119"/>
      <c r="AO53" s="84"/>
      <c r="AP53" s="84"/>
      <c r="AQ53" s="114"/>
      <c r="AR53" s="470"/>
    </row>
    <row r="54" spans="1:44" ht="48.75" thickBot="1">
      <c r="A54" s="491"/>
      <c r="B54" s="474"/>
      <c r="C54" s="474"/>
      <c r="D54" s="476"/>
      <c r="E54" s="474"/>
      <c r="F54" s="474"/>
      <c r="G54" s="474"/>
      <c r="H54" s="474"/>
      <c r="I54" s="474"/>
      <c r="J54" s="474"/>
      <c r="K54" s="474"/>
      <c r="L54" s="470"/>
      <c r="M54" s="484"/>
      <c r="N54" s="486"/>
      <c r="O54" s="466"/>
      <c r="P54" s="474"/>
      <c r="Q54" s="489"/>
      <c r="R54" s="466" t="e">
        <v>#REF!</v>
      </c>
      <c r="S54" s="468"/>
      <c r="T54" s="100">
        <v>3</v>
      </c>
      <c r="U54" s="229" t="s">
        <v>612</v>
      </c>
      <c r="V54" s="230" t="s">
        <v>606</v>
      </c>
      <c r="W54" s="231" t="s">
        <v>613</v>
      </c>
      <c r="X54" s="171" t="s">
        <v>614</v>
      </c>
      <c r="Y54" s="230" t="s">
        <v>615</v>
      </c>
      <c r="Z54" s="171" t="s">
        <v>616</v>
      </c>
      <c r="AA54" s="227" t="s">
        <v>617</v>
      </c>
      <c r="AB54" s="227" t="s">
        <v>617</v>
      </c>
      <c r="AC54" s="87" t="s">
        <v>580</v>
      </c>
      <c r="AD54" s="126" t="s">
        <v>62</v>
      </c>
      <c r="AE54" s="114" t="s">
        <v>80</v>
      </c>
      <c r="AF54" s="114" t="s">
        <v>84</v>
      </c>
      <c r="AG54" s="93">
        <v>0.4</v>
      </c>
      <c r="AH54" s="112" t="s">
        <v>51</v>
      </c>
      <c r="AI54" s="109">
        <v>0.1296</v>
      </c>
      <c r="AJ54" s="110" t="s">
        <v>15</v>
      </c>
      <c r="AK54" s="109">
        <v>0.4</v>
      </c>
      <c r="AL54" s="110" t="s">
        <v>29</v>
      </c>
      <c r="AM54" s="90" t="s">
        <v>26</v>
      </c>
      <c r="AN54" s="119"/>
      <c r="AO54" s="84"/>
      <c r="AP54" s="84"/>
      <c r="AQ54" s="114"/>
      <c r="AR54" s="470"/>
    </row>
    <row r="55" spans="1:44" ht="60.75" thickBot="1">
      <c r="A55" s="490">
        <v>27</v>
      </c>
      <c r="B55" s="473" t="s">
        <v>27</v>
      </c>
      <c r="C55" s="473" t="s">
        <v>223</v>
      </c>
      <c r="D55" s="475" t="s">
        <v>127</v>
      </c>
      <c r="E55" s="473" t="s">
        <v>55</v>
      </c>
      <c r="F55" s="473" t="s">
        <v>618</v>
      </c>
      <c r="G55" s="473" t="s">
        <v>619</v>
      </c>
      <c r="H55" s="473" t="s">
        <v>207</v>
      </c>
      <c r="I55" s="473" t="s">
        <v>620</v>
      </c>
      <c r="J55" s="542" t="s">
        <v>621</v>
      </c>
      <c r="K55" s="473" t="s">
        <v>169</v>
      </c>
      <c r="L55" s="469" t="s">
        <v>180</v>
      </c>
      <c r="M55" s="483">
        <v>49</v>
      </c>
      <c r="N55" s="570" t="s">
        <v>52</v>
      </c>
      <c r="O55" s="487">
        <v>0.6</v>
      </c>
      <c r="P55" s="473" t="s">
        <v>157</v>
      </c>
      <c r="Q55" s="571" t="s">
        <v>47</v>
      </c>
      <c r="R55" s="487">
        <v>0.2</v>
      </c>
      <c r="S55" s="467" t="s">
        <v>16</v>
      </c>
      <c r="T55" s="96">
        <v>1</v>
      </c>
      <c r="U55" s="113" t="s">
        <v>622</v>
      </c>
      <c r="V55" s="113" t="s">
        <v>623</v>
      </c>
      <c r="W55" s="113" t="s">
        <v>624</v>
      </c>
      <c r="X55" s="113" t="s">
        <v>625</v>
      </c>
      <c r="Y55" s="113" t="s">
        <v>626</v>
      </c>
      <c r="Z55" s="113" t="s">
        <v>627</v>
      </c>
      <c r="AA55" s="113" t="s">
        <v>628</v>
      </c>
      <c r="AB55" s="113" t="s">
        <v>628</v>
      </c>
      <c r="AC55" s="87" t="s">
        <v>580</v>
      </c>
      <c r="AD55" s="126" t="s">
        <v>62</v>
      </c>
      <c r="AE55" s="113" t="s">
        <v>80</v>
      </c>
      <c r="AF55" s="113" t="s">
        <v>84</v>
      </c>
      <c r="AG55" s="93">
        <v>0.4</v>
      </c>
      <c r="AH55" s="112" t="s">
        <v>50</v>
      </c>
      <c r="AI55" s="109">
        <v>0.36</v>
      </c>
      <c r="AJ55" s="110" t="s">
        <v>47</v>
      </c>
      <c r="AK55" s="109">
        <v>0.2</v>
      </c>
      <c r="AL55" s="110" t="s">
        <v>29</v>
      </c>
      <c r="AM55" s="89" t="s">
        <v>26</v>
      </c>
      <c r="AN55" s="118"/>
      <c r="AO55" s="88"/>
      <c r="AP55" s="88"/>
      <c r="AQ55" s="113"/>
      <c r="AR55" s="469"/>
    </row>
    <row r="56" spans="1:44" ht="120.75" thickBot="1">
      <c r="A56" s="491"/>
      <c r="B56" s="474"/>
      <c r="C56" s="474"/>
      <c r="D56" s="476"/>
      <c r="E56" s="474"/>
      <c r="F56" s="474"/>
      <c r="G56" s="474"/>
      <c r="H56" s="474"/>
      <c r="I56" s="474"/>
      <c r="J56" s="544"/>
      <c r="K56" s="474"/>
      <c r="L56" s="470"/>
      <c r="M56" s="484"/>
      <c r="N56" s="486"/>
      <c r="O56" s="466"/>
      <c r="P56" s="474"/>
      <c r="Q56" s="489"/>
      <c r="R56" s="466" t="e">
        <v>#REF!</v>
      </c>
      <c r="S56" s="468"/>
      <c r="T56" s="98">
        <v>2</v>
      </c>
      <c r="U56" s="113" t="s">
        <v>629</v>
      </c>
      <c r="V56" s="115" t="s">
        <v>573</v>
      </c>
      <c r="W56" s="115" t="s">
        <v>630</v>
      </c>
      <c r="X56" s="115" t="s">
        <v>631</v>
      </c>
      <c r="Y56" s="115" t="s">
        <v>632</v>
      </c>
      <c r="Z56" s="115" t="s">
        <v>633</v>
      </c>
      <c r="AA56" s="115" t="s">
        <v>634</v>
      </c>
      <c r="AB56" s="113" t="s">
        <v>628</v>
      </c>
      <c r="AC56" s="87" t="s">
        <v>580</v>
      </c>
      <c r="AD56" s="126" t="s">
        <v>62</v>
      </c>
      <c r="AE56" s="114" t="s">
        <v>80</v>
      </c>
      <c r="AF56" s="114" t="s">
        <v>84</v>
      </c>
      <c r="AG56" s="93">
        <v>0.4</v>
      </c>
      <c r="AH56" s="112" t="s">
        <v>50</v>
      </c>
      <c r="AI56" s="109">
        <v>0.216</v>
      </c>
      <c r="AJ56" s="110" t="s">
        <v>47</v>
      </c>
      <c r="AK56" s="109">
        <v>0.2</v>
      </c>
      <c r="AL56" s="110" t="s">
        <v>29</v>
      </c>
      <c r="AM56" s="90" t="s">
        <v>26</v>
      </c>
      <c r="AN56" s="119"/>
      <c r="AO56" s="84"/>
      <c r="AP56" s="84"/>
      <c r="AQ56" s="114"/>
      <c r="AR56" s="470"/>
    </row>
    <row r="57" spans="1:44" ht="60.75" thickBot="1">
      <c r="A57" s="490">
        <v>28</v>
      </c>
      <c r="B57" s="473" t="s">
        <v>27</v>
      </c>
      <c r="C57" s="473" t="s">
        <v>220</v>
      </c>
      <c r="D57" s="475" t="s">
        <v>127</v>
      </c>
      <c r="E57" s="473" t="s">
        <v>55</v>
      </c>
      <c r="F57" s="492" t="s">
        <v>635</v>
      </c>
      <c r="G57" s="492" t="s">
        <v>636</v>
      </c>
      <c r="H57" s="473" t="s">
        <v>207</v>
      </c>
      <c r="I57" s="473" t="s">
        <v>620</v>
      </c>
      <c r="J57" s="542" t="s">
        <v>637</v>
      </c>
      <c r="K57" s="473" t="s">
        <v>175</v>
      </c>
      <c r="L57" s="469" t="s">
        <v>180</v>
      </c>
      <c r="M57" s="483">
        <v>132</v>
      </c>
      <c r="N57" s="570" t="s">
        <v>52</v>
      </c>
      <c r="O57" s="487">
        <v>0.6</v>
      </c>
      <c r="P57" s="473" t="s">
        <v>163</v>
      </c>
      <c r="Q57" s="571" t="s">
        <v>17</v>
      </c>
      <c r="R57" s="487">
        <v>0.8</v>
      </c>
      <c r="S57" s="467" t="s">
        <v>23</v>
      </c>
      <c r="T57" s="96">
        <v>1</v>
      </c>
      <c r="U57" s="87" t="s">
        <v>638</v>
      </c>
      <c r="V57" s="87" t="s">
        <v>639</v>
      </c>
      <c r="W57" s="87" t="s">
        <v>582</v>
      </c>
      <c r="X57" s="87" t="s">
        <v>640</v>
      </c>
      <c r="Y57" s="87" t="s">
        <v>641</v>
      </c>
      <c r="Z57" s="87" t="s">
        <v>642</v>
      </c>
      <c r="AA57" s="87" t="s">
        <v>643</v>
      </c>
      <c r="AB57" s="87" t="s">
        <v>644</v>
      </c>
      <c r="AC57" s="87" t="s">
        <v>580</v>
      </c>
      <c r="AD57" s="126" t="s">
        <v>62</v>
      </c>
      <c r="AE57" s="113" t="s">
        <v>80</v>
      </c>
      <c r="AF57" s="113" t="s">
        <v>84</v>
      </c>
      <c r="AG57" s="93">
        <v>0.4</v>
      </c>
      <c r="AH57" s="112" t="s">
        <v>50</v>
      </c>
      <c r="AI57" s="109">
        <v>0.36</v>
      </c>
      <c r="AJ57" s="110" t="s">
        <v>17</v>
      </c>
      <c r="AK57" s="109">
        <v>0.8</v>
      </c>
      <c r="AL57" s="110" t="s">
        <v>23</v>
      </c>
      <c r="AM57" s="89" t="s">
        <v>26</v>
      </c>
      <c r="AN57" s="118"/>
      <c r="AO57" s="88"/>
      <c r="AP57" s="88"/>
      <c r="AQ57" s="113"/>
      <c r="AR57" s="469"/>
    </row>
    <row r="58" spans="1:44" ht="48.75" thickBot="1">
      <c r="A58" s="491"/>
      <c r="B58" s="474"/>
      <c r="C58" s="474"/>
      <c r="D58" s="476"/>
      <c r="E58" s="474"/>
      <c r="F58" s="474"/>
      <c r="G58" s="474"/>
      <c r="H58" s="474"/>
      <c r="I58" s="474"/>
      <c r="J58" s="544"/>
      <c r="K58" s="474"/>
      <c r="L58" s="470"/>
      <c r="M58" s="484"/>
      <c r="N58" s="486"/>
      <c r="O58" s="466"/>
      <c r="P58" s="474"/>
      <c r="Q58" s="489"/>
      <c r="R58" s="466" t="e">
        <v>#REF!</v>
      </c>
      <c r="S58" s="468"/>
      <c r="T58" s="98">
        <v>2</v>
      </c>
      <c r="U58" s="87" t="s">
        <v>645</v>
      </c>
      <c r="V58" s="229" t="s">
        <v>646</v>
      </c>
      <c r="W58" s="229" t="s">
        <v>647</v>
      </c>
      <c r="X58" s="229" t="s">
        <v>648</v>
      </c>
      <c r="Y58" s="232" t="s">
        <v>649</v>
      </c>
      <c r="Z58" s="232" t="s">
        <v>650</v>
      </c>
      <c r="AA58" s="83" t="s">
        <v>651</v>
      </c>
      <c r="AB58" s="83" t="s">
        <v>651</v>
      </c>
      <c r="AC58" s="87" t="s">
        <v>580</v>
      </c>
      <c r="AD58" s="126" t="s">
        <v>62</v>
      </c>
      <c r="AE58" s="114" t="s">
        <v>80</v>
      </c>
      <c r="AF58" s="114" t="s">
        <v>84</v>
      </c>
      <c r="AG58" s="93">
        <v>0.4</v>
      </c>
      <c r="AH58" s="112" t="s">
        <v>50</v>
      </c>
      <c r="AI58" s="109">
        <v>0.216</v>
      </c>
      <c r="AJ58" s="110" t="s">
        <v>17</v>
      </c>
      <c r="AK58" s="109">
        <v>0.8</v>
      </c>
      <c r="AL58" s="110" t="s">
        <v>23</v>
      </c>
      <c r="AM58" s="90" t="s">
        <v>26</v>
      </c>
      <c r="AN58" s="119"/>
      <c r="AO58" s="84"/>
      <c r="AP58" s="84"/>
      <c r="AQ58" s="114"/>
      <c r="AR58" s="470"/>
    </row>
    <row r="59" spans="1:44" ht="108.75" thickBot="1">
      <c r="A59" s="579">
        <v>29</v>
      </c>
      <c r="B59" s="558" t="s">
        <v>39</v>
      </c>
      <c r="C59" s="558" t="s">
        <v>223</v>
      </c>
      <c r="D59" s="582" t="str">
        <f>_xlfn.IFERROR(VLOOKUP(B59,'[1]datos'!$B$1:$C$21,2,0),"")</f>
        <v>Gestionar durante cada vigencia los ingresos y gastos del Fondo Financiero Distrital de Salud y la Secretaría Distrital de Salud, a través de su oportuna programación, registro, seguimiento y control, así como su preparación, presentación y publicación.</v>
      </c>
      <c r="E59" s="585" t="s">
        <v>55</v>
      </c>
      <c r="F59" s="588" t="s">
        <v>653</v>
      </c>
      <c r="G59" s="233" t="s">
        <v>654</v>
      </c>
      <c r="H59" s="214" t="s">
        <v>208</v>
      </c>
      <c r="I59" s="234" t="s">
        <v>655</v>
      </c>
      <c r="J59" s="566" t="s">
        <v>1851</v>
      </c>
      <c r="K59" s="558" t="s">
        <v>173</v>
      </c>
      <c r="L59" s="591" t="s">
        <v>180</v>
      </c>
      <c r="M59" s="563">
        <v>9600</v>
      </c>
      <c r="N59" s="485" t="str">
        <f>_xlfn.IFERROR(VLOOKUP(O59,'[1]datos'!$AC$2:$AE$7,3,0),"")</f>
        <v>Muy Alta</v>
      </c>
      <c r="O59" s="465">
        <f>+IF(OR(M59="",M59=0),"",IF(M59&lt;='[1]datos'!$AD$3,'[1]datos'!$AC$3,IF(AND(M59&gt;'[1]datos'!$AD$3,M59&lt;='[1]datos'!$AD$4),'[1]datos'!$AC$4,IF(AND(M59&gt;'[1]datos'!$AD$4,M59&lt;='[1]datos'!$AD$5),'[1]datos'!$AC$5,IF(AND(M59&gt;'[1]datos'!$AD$5,M59&lt;='[1]datos'!$AD$6),'[1]datos'!$AC$6,IF(M59&gt;'[1]datos'!$AD$7,'[1]datos'!$AC$7,0))))))</f>
        <v>1</v>
      </c>
      <c r="P59" s="566" t="s">
        <v>72</v>
      </c>
      <c r="Q59" s="488" t="str">
        <f>_xlfn.IFERROR(VLOOKUP(P59,'[1]datos'!$AB$10:$AC$21,2,0),"")</f>
        <v>Moderado</v>
      </c>
      <c r="R59" s="465">
        <f>_xlfn.IFERROR(IF(OR(P59='[1]datos'!$AB$10,P59='[1]datos'!$AB$16),"",VLOOKUP(P59,'[1]datos'!$AB$10:$AD$21,3,0)),"")</f>
        <v>0.6</v>
      </c>
      <c r="S59" s="569" t="str">
        <f ca="1">_xlfn.IFERROR(INDIRECT("datos!"&amp;HLOOKUP(Q59,calculo_imp,2,FALSE)&amp;VLOOKUP(N59,calculo_prob,2,FALSE)),"")</f>
        <v>Alto</v>
      </c>
      <c r="T59" s="96">
        <v>1</v>
      </c>
      <c r="U59" s="235" t="s">
        <v>656</v>
      </c>
      <c r="V59" s="129" t="s">
        <v>657</v>
      </c>
      <c r="W59" s="129" t="s">
        <v>658</v>
      </c>
      <c r="X59" s="129" t="s">
        <v>659</v>
      </c>
      <c r="Y59" s="129" t="s">
        <v>660</v>
      </c>
      <c r="Z59" s="129" t="s">
        <v>661</v>
      </c>
      <c r="AA59" s="129" t="s">
        <v>662</v>
      </c>
      <c r="AB59" s="216" t="s">
        <v>663</v>
      </c>
      <c r="AC59" s="189" t="s">
        <v>664</v>
      </c>
      <c r="AD59" s="126" t="str">
        <f>IF(AE59="","",VLOOKUP(AE59,'[1]datos'!$AT$6:$AU$9,2,0))</f>
        <v>Probabilidad</v>
      </c>
      <c r="AE59" s="236" t="s">
        <v>81</v>
      </c>
      <c r="AF59" s="237" t="s">
        <v>84</v>
      </c>
      <c r="AG59" s="93">
        <f>IF(AND(AE59="",AF59=""),"",IF(AE59="",0,VLOOKUP(AE59,'[1]datos'!$AP$3:$AR$7,3,0))+IF(AF59="",0,VLOOKUP(AF59,'[1]datos'!$AP$3:$AR$7,3,0)))</f>
        <v>0.3</v>
      </c>
      <c r="AH59" s="112" t="str">
        <f>IF(OR(AI59="",AI59=0),"",IF(AI59&lt;='[1]datos'!$AC$3,'[1]datos'!$AE$3,IF(AI59&lt;='[1]datos'!$AC$4,'[1]datos'!$AE$4,IF(AI59&lt;='[1]datos'!$AC$5,'[1]datos'!$AE$5,IF(AI59&lt;='[1]datos'!$AC$6,'[1]datos'!$AE$6,IF(AI59&lt;='[1]datos'!$AC$7,'[1]datos'!$AE$7,""))))))</f>
        <v>Alta</v>
      </c>
      <c r="AI59" s="109">
        <f aca="true" t="shared" si="0" ref="AI59:AI68">IF(AD59="","",IF(T59=1,IF(AD59="Probabilidad",O59-(O59*AG59),O59),IF(AD59="Probabilidad",AI58-(AI58*AG59),AI58)))</f>
        <v>0.7</v>
      </c>
      <c r="AJ59" s="110" t="str">
        <f>+IF(AK59&lt;='[1]datos'!$AD$11,'[1]datos'!$AC$11,IF(AK59&lt;='[1]datos'!$AD$12,'[1]datos'!$AC$12,IF(AK59&lt;='[1]datos'!$AD$13,'[1]datos'!$AC$13,IF(AK59&lt;='[1]datos'!$AD$14,'[1]datos'!$AC$14,IF(AK59&lt;='[1]datos'!$AD$15,'[1]datos'!$AC$15,"")))))</f>
        <v>Moderado</v>
      </c>
      <c r="AK59" s="109">
        <f aca="true" t="shared" si="1" ref="AK59:AK68">IF(AD59="","",IF(T59=1,IF(AD59="Impacto",R59-(R59*AG59),R59),IF(AD59="Impacto",AK58-(AK58*AG59),AK58)))</f>
        <v>0.6</v>
      </c>
      <c r="AL59" s="110" t="str">
        <f ca="1">_xlfn.IFERROR(INDIRECT("datos!"&amp;HLOOKUP(AJ59,calculo_imp,2,FALSE)&amp;VLOOKUP(AH59,calculo_prob,2,FALSE)),"")</f>
        <v>Alto</v>
      </c>
      <c r="AM59" s="224" t="s">
        <v>92</v>
      </c>
      <c r="AN59" s="210" t="s">
        <v>665</v>
      </c>
      <c r="AO59" s="225">
        <v>44423</v>
      </c>
      <c r="AP59" s="225"/>
      <c r="AQ59" s="214"/>
      <c r="AR59" s="572" t="s">
        <v>666</v>
      </c>
    </row>
    <row r="60" spans="1:44" ht="96.75" thickBot="1">
      <c r="A60" s="580"/>
      <c r="B60" s="559"/>
      <c r="C60" s="559"/>
      <c r="D60" s="583"/>
      <c r="E60" s="586"/>
      <c r="F60" s="589"/>
      <c r="G60" s="228" t="s">
        <v>667</v>
      </c>
      <c r="H60" s="214" t="s">
        <v>207</v>
      </c>
      <c r="I60" s="238" t="s">
        <v>668</v>
      </c>
      <c r="J60" s="567"/>
      <c r="K60" s="559"/>
      <c r="L60" s="592"/>
      <c r="M60" s="564"/>
      <c r="N60" s="486"/>
      <c r="O60" s="466"/>
      <c r="P60" s="567"/>
      <c r="Q60" s="489"/>
      <c r="R60" s="466"/>
      <c r="S60" s="468"/>
      <c r="T60" s="98">
        <v>2</v>
      </c>
      <c r="U60" s="235" t="s">
        <v>669</v>
      </c>
      <c r="V60" s="129" t="s">
        <v>657</v>
      </c>
      <c r="W60" s="129" t="s">
        <v>670</v>
      </c>
      <c r="X60" s="129" t="s">
        <v>671</v>
      </c>
      <c r="Y60" s="129" t="s">
        <v>672</v>
      </c>
      <c r="Z60" s="129" t="s">
        <v>673</v>
      </c>
      <c r="AA60" s="129" t="s">
        <v>662</v>
      </c>
      <c r="AB60" s="216" t="s">
        <v>674</v>
      </c>
      <c r="AC60" s="189" t="s">
        <v>664</v>
      </c>
      <c r="AD60" s="126" t="str">
        <f>IF(AE60="","",VLOOKUP(AE60,'[1]datos'!$AT$6:$AU$9,2,0))</f>
        <v>Probabilidad</v>
      </c>
      <c r="AE60" s="236" t="s">
        <v>80</v>
      </c>
      <c r="AF60" s="237" t="s">
        <v>84</v>
      </c>
      <c r="AG60" s="93">
        <f>IF(AND(AE60="",AF60=""),"",IF(AE60="",0,VLOOKUP(AE60,'[1]datos'!$AP$3:$AR$7,3,0))+IF(AF60="",0,VLOOKUP(AF60,'[1]datos'!$AP$3:$AR$7,3,0)))</f>
        <v>0.4</v>
      </c>
      <c r="AH60" s="112" t="str">
        <f>IF(OR(AI60="",AI60=0),"",IF(AI60&lt;='[1]datos'!$AC$3,'[1]datos'!$AE$3,IF(AI60&lt;='[1]datos'!$AC$4,'[1]datos'!$AE$4,IF(AI60&lt;='[1]datos'!$AC$5,'[1]datos'!$AE$5,IF(AI60&lt;='[1]datos'!$AC$6,'[1]datos'!$AE$6,IF(AI60&lt;='[1]datos'!$AC$7,'[1]datos'!$AE$7,""))))))</f>
        <v>Media</v>
      </c>
      <c r="AI60" s="109">
        <f t="shared" si="0"/>
        <v>0.42</v>
      </c>
      <c r="AJ60" s="110" t="str">
        <f>+IF(AK60&lt;='[1]datos'!$AD$11,'[1]datos'!$AC$11,IF(AK60&lt;='[1]datos'!$AD$12,'[1]datos'!$AC$12,IF(AK60&lt;='[1]datos'!$AD$13,'[1]datos'!$AC$13,IF(AK60&lt;='[1]datos'!$AD$14,'[1]datos'!$AC$14,IF(AK60&lt;='[1]datos'!$AD$15,'[1]datos'!$AC$15,"")))))</f>
        <v>Moderado</v>
      </c>
      <c r="AK60" s="109">
        <f t="shared" si="1"/>
        <v>0.6</v>
      </c>
      <c r="AL60" s="110" t="str">
        <f aca="true" ca="1" t="shared" si="2" ref="AL60:AL68">_xlfn.IFERROR(INDIRECT("datos!"&amp;HLOOKUP(AJ60,calculo_imp,2,FALSE)&amp;VLOOKUP(AH60,calculo_prob,2,FALSE)),"")</f>
        <v>Moderado</v>
      </c>
      <c r="AM60" s="239" t="s">
        <v>92</v>
      </c>
      <c r="AN60" s="575" t="s">
        <v>675</v>
      </c>
      <c r="AO60" s="577">
        <v>44423</v>
      </c>
      <c r="AP60" s="240"/>
      <c r="AQ60" s="241"/>
      <c r="AR60" s="573"/>
    </row>
    <row r="61" spans="1:44" ht="84.75" thickBot="1">
      <c r="A61" s="498"/>
      <c r="B61" s="581"/>
      <c r="C61" s="581"/>
      <c r="D61" s="584"/>
      <c r="E61" s="587"/>
      <c r="F61" s="590"/>
      <c r="G61" s="230" t="s">
        <v>676</v>
      </c>
      <c r="H61" s="214" t="s">
        <v>207</v>
      </c>
      <c r="I61" s="238" t="s">
        <v>668</v>
      </c>
      <c r="J61" s="568"/>
      <c r="K61" s="492"/>
      <c r="L61" s="497"/>
      <c r="M61" s="565"/>
      <c r="N61" s="486"/>
      <c r="O61" s="466"/>
      <c r="P61" s="568"/>
      <c r="Q61" s="489"/>
      <c r="R61" s="466"/>
      <c r="S61" s="468"/>
      <c r="T61" s="100">
        <v>3</v>
      </c>
      <c r="U61" s="235" t="s">
        <v>677</v>
      </c>
      <c r="V61" s="199" t="s">
        <v>678</v>
      </c>
      <c r="W61" s="199" t="s">
        <v>679</v>
      </c>
      <c r="X61" s="199" t="s">
        <v>680</v>
      </c>
      <c r="Y61" s="199" t="s">
        <v>681</v>
      </c>
      <c r="Z61" s="199" t="s">
        <v>682</v>
      </c>
      <c r="AA61" s="199" t="s">
        <v>683</v>
      </c>
      <c r="AB61" s="242" t="s">
        <v>684</v>
      </c>
      <c r="AC61" s="189" t="s">
        <v>685</v>
      </c>
      <c r="AD61" s="126" t="str">
        <f>IF(AE61="","",VLOOKUP(AE61,'[1]datos'!$AT$6:$AU$9,2,0))</f>
        <v>Probabilidad</v>
      </c>
      <c r="AE61" s="236" t="s">
        <v>80</v>
      </c>
      <c r="AF61" s="237" t="s">
        <v>84</v>
      </c>
      <c r="AG61" s="93">
        <f>IF(AND(AE61="",AF61=""),"",IF(AE61="",0,VLOOKUP(AE61,'[1]datos'!$AP$3:$AR$7,3,0))+IF(AF61="",0,VLOOKUP(AF61,'[1]datos'!$AP$3:$AR$7,3,0)))</f>
        <v>0.4</v>
      </c>
      <c r="AH61" s="112" t="str">
        <f>IF(OR(AI61="",AI61=0),"",IF(AI61&lt;='[1]datos'!$AC$3,'[1]datos'!$AE$3,IF(AI61&lt;='[1]datos'!$AC$4,'[1]datos'!$AE$4,IF(AI61&lt;='[1]datos'!$AC$5,'[1]datos'!$AE$5,IF(AI61&lt;='[1]datos'!$AC$6,'[1]datos'!$AE$6,IF(AI61&lt;='[1]datos'!$AC$7,'[1]datos'!$AE$7,""))))))</f>
        <v>Baja</v>
      </c>
      <c r="AI61" s="109">
        <f t="shared" si="0"/>
        <v>0.252</v>
      </c>
      <c r="AJ61" s="110" t="str">
        <f>+IF(AK61&lt;='[1]datos'!$AD$11,'[1]datos'!$AC$11,IF(AK61&lt;='[1]datos'!$AD$12,'[1]datos'!$AC$12,IF(AK61&lt;='[1]datos'!$AD$13,'[1]datos'!$AC$13,IF(AK61&lt;='[1]datos'!$AD$14,'[1]datos'!$AC$14,IF(AK61&lt;='[1]datos'!$AD$15,'[1]datos'!$AC$15,"")))))</f>
        <v>Moderado</v>
      </c>
      <c r="AK61" s="109">
        <f t="shared" si="1"/>
        <v>0.6</v>
      </c>
      <c r="AL61" s="110" t="str">
        <f ca="1" t="shared" si="2"/>
        <v>Moderado</v>
      </c>
      <c r="AM61" s="243" t="s">
        <v>92</v>
      </c>
      <c r="AN61" s="576"/>
      <c r="AO61" s="578"/>
      <c r="AP61" s="244"/>
      <c r="AQ61" s="202"/>
      <c r="AR61" s="574"/>
    </row>
    <row r="62" spans="1:44" ht="108.75" thickBot="1">
      <c r="A62" s="490">
        <v>30</v>
      </c>
      <c r="B62" s="473" t="s">
        <v>39</v>
      </c>
      <c r="C62" s="473" t="s">
        <v>223</v>
      </c>
      <c r="D62" s="475" t="str">
        <f>_xlfn.IFERROR(VLOOKUP(B62,'[1]datos'!$B$1:$C$21,2,0),"")</f>
        <v>Gestionar durante cada vigencia los ingresos y gastos del Fondo Financiero Distrital de Salud y la Secretaría Distrital de Salud, a través de su oportuna programación, registro, seguimiento y control, así como su preparación, presentación y publicación.</v>
      </c>
      <c r="E62" s="542" t="s">
        <v>54</v>
      </c>
      <c r="F62" s="495" t="s">
        <v>686</v>
      </c>
      <c r="G62" s="245" t="s">
        <v>687</v>
      </c>
      <c r="H62" s="214" t="s">
        <v>208</v>
      </c>
      <c r="I62" s="245" t="s">
        <v>655</v>
      </c>
      <c r="J62" s="477" t="s">
        <v>1852</v>
      </c>
      <c r="K62" s="542" t="s">
        <v>168</v>
      </c>
      <c r="L62" s="556" t="s">
        <v>180</v>
      </c>
      <c r="M62" s="540">
        <v>60</v>
      </c>
      <c r="N62" s="570" t="str">
        <f>_xlfn.IFERROR(VLOOKUP(O62,'[1]datos'!$AC$2:$AE$7,3,0),"")</f>
        <v>Media</v>
      </c>
      <c r="O62" s="487">
        <f>+IF(OR(M62="",M62=0),"",IF(M62&lt;='[1]datos'!$AD$3,'[1]datos'!$AC$3,IF(AND(M62&gt;'[1]datos'!$AD$3,M62&lt;='[1]datos'!$AD$4),'[1]datos'!$AC$4,IF(AND(M62&gt;'[1]datos'!$AD$4,M62&lt;='[1]datos'!$AD$5),'[1]datos'!$AC$5,IF(AND(M62&gt;'[1]datos'!$AD$5,M62&lt;='[1]datos'!$AD$6),'[1]datos'!$AC$6,IF(M62&gt;'[1]datos'!$AD$7,'[1]datos'!$AC$7,0))))))</f>
        <v>0.6</v>
      </c>
      <c r="P62" s="542" t="s">
        <v>158</v>
      </c>
      <c r="Q62" s="571" t="str">
        <f>_xlfn.IFERROR(VLOOKUP(P62,'[1]datos'!$AB$10:$AC$21,2,0),"")</f>
        <v>Moderado</v>
      </c>
      <c r="R62" s="487">
        <f>_xlfn.IFERROR(IF(OR(P62='[1]datos'!$AB$10,P62='[1]datos'!$AB$16),"",VLOOKUP(P62,'[1]datos'!$AB$10:$AD$21,3,0)),"")</f>
        <v>0.6</v>
      </c>
      <c r="S62" s="467" t="str">
        <f ca="1">_xlfn.IFERROR(INDIRECT("datos!"&amp;HLOOKUP(Q62,calculo_imp,2,FALSE)&amp;VLOOKUP(N62,calculo_prob,2,FALSE)),"")</f>
        <v>Moderado</v>
      </c>
      <c r="T62" s="221">
        <v>1</v>
      </c>
      <c r="U62" s="246" t="s">
        <v>688</v>
      </c>
      <c r="V62" s="129" t="s">
        <v>689</v>
      </c>
      <c r="W62" s="129" t="s">
        <v>690</v>
      </c>
      <c r="X62" s="129" t="s">
        <v>691</v>
      </c>
      <c r="Y62" s="129" t="s">
        <v>692</v>
      </c>
      <c r="Z62" s="129" t="s">
        <v>693</v>
      </c>
      <c r="AA62" s="129" t="s">
        <v>694</v>
      </c>
      <c r="AB62" s="199" t="s">
        <v>695</v>
      </c>
      <c r="AC62" s="189" t="s">
        <v>696</v>
      </c>
      <c r="AD62" s="126" t="str">
        <f>IF(AE62="","",VLOOKUP(AE62,'[1]datos'!$AT$6:$AU$9,2,0))</f>
        <v>Probabilidad</v>
      </c>
      <c r="AE62" s="236" t="s">
        <v>81</v>
      </c>
      <c r="AF62" s="237" t="s">
        <v>84</v>
      </c>
      <c r="AG62" s="93">
        <f>IF(AND(AE62="",AF62=""),"",IF(AE62="",0,VLOOKUP(AE62,'[1]datos'!$AP$3:$AR$7,3,0))+IF(AF62="",0,VLOOKUP(AF62,'[1]datos'!$AP$3:$AR$7,3,0)))</f>
        <v>0.3</v>
      </c>
      <c r="AH62" s="112" t="str">
        <f>IF(OR(AI62="",AI62=0),"",IF(AI62&lt;='[1]datos'!$AC$3,'[1]datos'!$AE$3,IF(AI62&lt;='[1]datos'!$AC$4,'[1]datos'!$AE$4,IF(AI62&lt;='[1]datos'!$AC$5,'[1]datos'!$AE$5,IF(AI62&lt;='[1]datos'!$AC$6,'[1]datos'!$AE$6,IF(AI62&lt;='[1]datos'!$AC$7,'[1]datos'!$AE$7,""))))))</f>
        <v>Media</v>
      </c>
      <c r="AI62" s="109">
        <f t="shared" si="0"/>
        <v>0.42</v>
      </c>
      <c r="AJ62" s="110" t="str">
        <f>+IF(AK62&lt;='[1]datos'!$AD$11,'[1]datos'!$AC$11,IF(AK62&lt;='[1]datos'!$AD$12,'[1]datos'!$AC$12,IF(AK62&lt;='[1]datos'!$AD$13,'[1]datos'!$AC$13,IF(AK62&lt;='[1]datos'!$AD$14,'[1]datos'!$AC$14,IF(AK62&lt;='[1]datos'!$AD$15,'[1]datos'!$AC$15,"")))))</f>
        <v>Moderado</v>
      </c>
      <c r="AK62" s="109">
        <f t="shared" si="1"/>
        <v>0.6</v>
      </c>
      <c r="AL62" s="110" t="str">
        <f ca="1" t="shared" si="2"/>
        <v>Moderado</v>
      </c>
      <c r="AM62" s="224" t="s">
        <v>92</v>
      </c>
      <c r="AN62" s="247" t="s">
        <v>697</v>
      </c>
      <c r="AO62" s="248">
        <v>44420</v>
      </c>
      <c r="AP62" s="225"/>
      <c r="AQ62" s="214"/>
      <c r="AR62" s="593" t="s">
        <v>698</v>
      </c>
    </row>
    <row r="63" spans="1:44" ht="96.75" thickBot="1">
      <c r="A63" s="491"/>
      <c r="B63" s="474"/>
      <c r="C63" s="474"/>
      <c r="D63" s="476"/>
      <c r="E63" s="544"/>
      <c r="F63" s="496"/>
      <c r="G63" s="249" t="s">
        <v>699</v>
      </c>
      <c r="H63" s="214" t="s">
        <v>208</v>
      </c>
      <c r="I63" s="245" t="s">
        <v>655</v>
      </c>
      <c r="J63" s="478"/>
      <c r="K63" s="544"/>
      <c r="L63" s="557"/>
      <c r="M63" s="546"/>
      <c r="N63" s="486"/>
      <c r="O63" s="466"/>
      <c r="P63" s="544"/>
      <c r="Q63" s="489"/>
      <c r="R63" s="466" t="e">
        <f>IF(OR(#REF!='[1]datos'!$AB$10,#REF!='[1]datos'!$AB$16),"",VLOOKUP(#REF!,'[1]datos'!$AA$10:$AC$21,3,0))</f>
        <v>#REF!</v>
      </c>
      <c r="S63" s="468"/>
      <c r="T63" s="250">
        <v>2</v>
      </c>
      <c r="U63" s="251" t="s">
        <v>700</v>
      </c>
      <c r="V63" s="129" t="s">
        <v>701</v>
      </c>
      <c r="W63" s="129" t="s">
        <v>679</v>
      </c>
      <c r="X63" s="129" t="s">
        <v>702</v>
      </c>
      <c r="Y63" s="129" t="s">
        <v>703</v>
      </c>
      <c r="Z63" s="129" t="s">
        <v>704</v>
      </c>
      <c r="AA63" s="129" t="s">
        <v>705</v>
      </c>
      <c r="AB63" s="222" t="s">
        <v>706</v>
      </c>
      <c r="AC63" s="129" t="s">
        <v>707</v>
      </c>
      <c r="AD63" s="126" t="str">
        <f>IF(AE63="","",VLOOKUP(AE63,'[1]datos'!$AT$6:$AU$9,2,0))</f>
        <v>Probabilidad</v>
      </c>
      <c r="AE63" s="236" t="s">
        <v>81</v>
      </c>
      <c r="AF63" s="237" t="s">
        <v>84</v>
      </c>
      <c r="AG63" s="93">
        <f>IF(AND(AE63="",AF63=""),"",IF(AE63="",0,VLOOKUP(AE63,'[1]datos'!$AP$3:$AR$7,3,0))+IF(AF63="",0,VLOOKUP(AF63,'[1]datos'!$AP$3:$AR$7,3,0)))</f>
        <v>0.3</v>
      </c>
      <c r="AH63" s="112" t="str">
        <f>IF(OR(AI63="",AI63=0),"",IF(AI63&lt;='[1]datos'!$AC$3,'[1]datos'!$AE$3,IF(AI63&lt;='[1]datos'!$AC$4,'[1]datos'!$AE$4,IF(AI63&lt;='[1]datos'!$AC$5,'[1]datos'!$AE$5,IF(AI63&lt;='[1]datos'!$AC$6,'[1]datos'!$AE$6,IF(AI63&lt;='[1]datos'!$AC$7,'[1]datos'!$AE$7,""))))))</f>
        <v>Baja</v>
      </c>
      <c r="AI63" s="109">
        <f t="shared" si="0"/>
        <v>0.294</v>
      </c>
      <c r="AJ63" s="110" t="str">
        <f>+IF(AK63&lt;='[1]datos'!$AD$11,'[1]datos'!$AC$11,IF(AK63&lt;='[1]datos'!$AD$12,'[1]datos'!$AC$12,IF(AK63&lt;='[1]datos'!$AD$13,'[1]datos'!$AC$13,IF(AK63&lt;='[1]datos'!$AD$14,'[1]datos'!$AC$14,IF(AK63&lt;='[1]datos'!$AD$15,'[1]datos'!$AC$15,"")))))</f>
        <v>Moderado</v>
      </c>
      <c r="AK63" s="109">
        <f t="shared" si="1"/>
        <v>0.6</v>
      </c>
      <c r="AL63" s="110" t="str">
        <f ca="1" t="shared" si="2"/>
        <v>Moderado</v>
      </c>
      <c r="AM63" s="224" t="s">
        <v>92</v>
      </c>
      <c r="AN63" s="210" t="s">
        <v>708</v>
      </c>
      <c r="AO63" s="225">
        <v>44440</v>
      </c>
      <c r="AP63" s="225"/>
      <c r="AQ63" s="241"/>
      <c r="AR63" s="607"/>
    </row>
    <row r="64" spans="1:44" ht="96.75" thickBot="1">
      <c r="A64" s="490">
        <v>31</v>
      </c>
      <c r="B64" s="473" t="s">
        <v>39</v>
      </c>
      <c r="C64" s="473" t="s">
        <v>223</v>
      </c>
      <c r="D64" s="475" t="str">
        <f>_xlfn.IFERROR(VLOOKUP(B64,'[1]datos'!$B$1:$C$21,2,0),"")</f>
        <v>Gestionar durante cada vigencia los ingresos y gastos del Fondo Financiero Distrital de Salud y la Secretaría Distrital de Salud, a través de su oportuna programación, registro, seguimiento y control, así como su preparación, presentación y publicación.</v>
      </c>
      <c r="E64" s="542" t="s">
        <v>53</v>
      </c>
      <c r="F64" s="495" t="s">
        <v>709</v>
      </c>
      <c r="G64" s="233" t="s">
        <v>710</v>
      </c>
      <c r="H64" s="214" t="s">
        <v>208</v>
      </c>
      <c r="I64" s="234" t="s">
        <v>655</v>
      </c>
      <c r="J64" s="477" t="s">
        <v>1853</v>
      </c>
      <c r="K64" s="542" t="s">
        <v>173</v>
      </c>
      <c r="L64" s="556" t="s">
        <v>180</v>
      </c>
      <c r="M64" s="540">
        <v>12</v>
      </c>
      <c r="N64" s="485" t="str">
        <f>_xlfn.IFERROR(VLOOKUP(O64,'[1]datos'!$AC$2:$AE$7,3,0),"")</f>
        <v>Baja</v>
      </c>
      <c r="O64" s="465">
        <f>+IF(OR(M64="",M64=0),"",IF(M64&lt;='[1]datos'!$AD$3,'[1]datos'!$AC$3,IF(AND(M64&gt;'[1]datos'!$AD$3,M64&lt;='[1]datos'!$AD$4),'[1]datos'!$AC$4,IF(AND(M64&gt;'[1]datos'!$AD$4,M64&lt;='[1]datos'!$AD$5),'[1]datos'!$AC$5,IF(AND(M64&gt;'[1]datos'!$AD$5,M64&lt;='[1]datos'!$AD$6),'[1]datos'!$AC$6,IF(M64&gt;'[1]datos'!$AD$7,'[1]datos'!$AC$7,0))))))</f>
        <v>0.4</v>
      </c>
      <c r="P64" s="542" t="s">
        <v>75</v>
      </c>
      <c r="Q64" s="488" t="str">
        <f>_xlfn.IFERROR(VLOOKUP(P64,'[1]datos'!$AB$10:$AC$21,2,0),"")</f>
        <v>Leve</v>
      </c>
      <c r="R64" s="465">
        <f>_xlfn.IFERROR(IF(OR(P64='[1]datos'!$AB$10,P64='[1]datos'!$AB$16),"",VLOOKUP(P64,'[1]datos'!$AB$10:$AD$21,3,0)),"")</f>
        <v>0.2</v>
      </c>
      <c r="S64" s="569" t="str">
        <f ca="1">_xlfn.IFERROR(INDIRECT("datos!"&amp;HLOOKUP(Q64,calculo_imp,2,FALSE)&amp;VLOOKUP(N64,calculo_prob,2,FALSE)),"")</f>
        <v>Bajo</v>
      </c>
      <c r="T64" s="221">
        <v>1</v>
      </c>
      <c r="U64" s="216" t="s">
        <v>711</v>
      </c>
      <c r="V64" s="222" t="s">
        <v>712</v>
      </c>
      <c r="W64" s="222" t="s">
        <v>713</v>
      </c>
      <c r="X64" s="222" t="s">
        <v>714</v>
      </c>
      <c r="Y64" s="222" t="s">
        <v>715</v>
      </c>
      <c r="Z64" s="222" t="s">
        <v>716</v>
      </c>
      <c r="AA64" s="222" t="s">
        <v>717</v>
      </c>
      <c r="AB64" s="222" t="s">
        <v>718</v>
      </c>
      <c r="AC64" s="199" t="s">
        <v>719</v>
      </c>
      <c r="AD64" s="126" t="str">
        <f>IF(AE64="","",VLOOKUP(AE64,'[1]datos'!$AT$6:$AU$9,2,0))</f>
        <v>Probabilidad</v>
      </c>
      <c r="AE64" s="236" t="s">
        <v>81</v>
      </c>
      <c r="AF64" s="237" t="s">
        <v>84</v>
      </c>
      <c r="AG64" s="93">
        <f>IF(AND(AE64="",AF64=""),"",IF(AE64="",0,VLOOKUP(AE64,'[1]datos'!$AP$3:$AR$7,3,0))+IF(AF64="",0,VLOOKUP(AF64,'[1]datos'!$AP$3:$AR$7,3,0)))</f>
        <v>0.3</v>
      </c>
      <c r="AH64" s="112" t="str">
        <f>IF(OR(AI64="",AI64=0),"",IF(AI64&lt;='[1]datos'!$AC$3,'[1]datos'!$AE$3,IF(AI64&lt;='[1]datos'!$AC$4,'[1]datos'!$AE$4,IF(AI64&lt;='[1]datos'!$AC$5,'[1]datos'!$AE$5,IF(AI64&lt;='[1]datos'!$AC$6,'[1]datos'!$AE$6,IF(AI64&lt;='[1]datos'!$AC$7,'[1]datos'!$AE$7,""))))))</f>
        <v>Baja</v>
      </c>
      <c r="AI64" s="109">
        <f t="shared" si="0"/>
        <v>0.28</v>
      </c>
      <c r="AJ64" s="110" t="str">
        <f>+IF(AK64&lt;='[1]datos'!$AD$11,'[1]datos'!$AC$11,IF(AK64&lt;='[1]datos'!$AD$12,'[1]datos'!$AC$12,IF(AK64&lt;='[1]datos'!$AD$13,'[1]datos'!$AC$13,IF(AK64&lt;='[1]datos'!$AD$14,'[1]datos'!$AC$14,IF(AK64&lt;='[1]datos'!$AD$15,'[1]datos'!$AC$15,"")))))</f>
        <v>Leve</v>
      </c>
      <c r="AK64" s="109">
        <f t="shared" si="1"/>
        <v>0.2</v>
      </c>
      <c r="AL64" s="110" t="str">
        <f ca="1" t="shared" si="2"/>
        <v>Bajo</v>
      </c>
      <c r="AM64" s="224" t="s">
        <v>92</v>
      </c>
      <c r="AN64" s="599" t="s">
        <v>720</v>
      </c>
      <c r="AO64" s="577">
        <v>44440</v>
      </c>
      <c r="AP64" s="225"/>
      <c r="AQ64" s="214"/>
      <c r="AR64" s="593" t="s">
        <v>721</v>
      </c>
    </row>
    <row r="65" spans="1:44" ht="72.75" thickBot="1">
      <c r="A65" s="498"/>
      <c r="B65" s="492"/>
      <c r="C65" s="492"/>
      <c r="D65" s="604"/>
      <c r="E65" s="568"/>
      <c r="F65" s="499"/>
      <c r="G65" s="231" t="s">
        <v>722</v>
      </c>
      <c r="H65" s="202" t="s">
        <v>208</v>
      </c>
      <c r="I65" s="234" t="s">
        <v>655</v>
      </c>
      <c r="J65" s="606"/>
      <c r="K65" s="568"/>
      <c r="L65" s="595"/>
      <c r="M65" s="565"/>
      <c r="N65" s="486"/>
      <c r="O65" s="466"/>
      <c r="P65" s="568"/>
      <c r="Q65" s="489"/>
      <c r="R65" s="466"/>
      <c r="S65" s="468"/>
      <c r="T65" s="252">
        <v>2</v>
      </c>
      <c r="U65" s="253" t="s">
        <v>723</v>
      </c>
      <c r="V65" s="222" t="s">
        <v>712</v>
      </c>
      <c r="W65" s="222" t="s">
        <v>724</v>
      </c>
      <c r="X65" s="222" t="s">
        <v>725</v>
      </c>
      <c r="Y65" s="222" t="s">
        <v>726</v>
      </c>
      <c r="Z65" s="222" t="s">
        <v>727</v>
      </c>
      <c r="AA65" s="222" t="s">
        <v>651</v>
      </c>
      <c r="AB65" s="222" t="s">
        <v>651</v>
      </c>
      <c r="AC65" s="199" t="s">
        <v>728</v>
      </c>
      <c r="AD65" s="126" t="str">
        <f>IF(AE65="","",VLOOKUP(AE65,'[1]datos'!$AT$6:$AU$9,2,0))</f>
        <v>Probabilidad</v>
      </c>
      <c r="AE65" s="236" t="s">
        <v>81</v>
      </c>
      <c r="AF65" s="237" t="s">
        <v>84</v>
      </c>
      <c r="AG65" s="93">
        <f>IF(AND(AE65="",AF65=""),"",IF(AE65="",0,VLOOKUP(AE65,'[1]datos'!$AP$3:$AR$7,3,0))+IF(AF65="",0,VLOOKUP(AF65,'[1]datos'!$AP$3:$AR$7,3,0)))</f>
        <v>0.3</v>
      </c>
      <c r="AH65" s="112" t="str">
        <f>IF(OR(AI65="",AI65=0),"",IF(AI65&lt;='[1]datos'!$AC$3,'[1]datos'!$AE$3,IF(AI65&lt;='[1]datos'!$AC$4,'[1]datos'!$AE$4,IF(AI65&lt;='[1]datos'!$AC$5,'[1]datos'!$AE$5,IF(AI65&lt;='[1]datos'!$AC$6,'[1]datos'!$AE$6,IF(AI65&lt;='[1]datos'!$AC$7,'[1]datos'!$AE$7,""))))))</f>
        <v>Muy Baja</v>
      </c>
      <c r="AI65" s="109">
        <f t="shared" si="0"/>
        <v>0.196</v>
      </c>
      <c r="AJ65" s="110" t="str">
        <f>+IF(AK65&lt;='[1]datos'!$AD$11,'[1]datos'!$AC$11,IF(AK65&lt;='[1]datos'!$AD$12,'[1]datos'!$AC$12,IF(AK65&lt;='[1]datos'!$AD$13,'[1]datos'!$AC$13,IF(AK65&lt;='[1]datos'!$AD$14,'[1]datos'!$AC$14,IF(AK65&lt;='[1]datos'!$AD$15,'[1]datos'!$AC$15,"")))))</f>
        <v>Leve</v>
      </c>
      <c r="AK65" s="109">
        <f t="shared" si="1"/>
        <v>0.2</v>
      </c>
      <c r="AL65" s="110" t="str">
        <f ca="1" t="shared" si="2"/>
        <v>Bajo</v>
      </c>
      <c r="AM65" s="224" t="s">
        <v>92</v>
      </c>
      <c r="AN65" s="600"/>
      <c r="AO65" s="602"/>
      <c r="AP65" s="244"/>
      <c r="AQ65" s="202"/>
      <c r="AR65" s="594"/>
    </row>
    <row r="66" spans="1:44" ht="120.75" thickBot="1">
      <c r="A66" s="535"/>
      <c r="B66" s="505"/>
      <c r="C66" s="505"/>
      <c r="D66" s="537"/>
      <c r="E66" s="598"/>
      <c r="F66" s="605"/>
      <c r="G66" s="227" t="s">
        <v>729</v>
      </c>
      <c r="H66" s="202" t="s">
        <v>208</v>
      </c>
      <c r="I66" s="234" t="s">
        <v>655</v>
      </c>
      <c r="J66" s="478"/>
      <c r="K66" s="544"/>
      <c r="L66" s="557"/>
      <c r="M66" s="546"/>
      <c r="N66" s="486"/>
      <c r="O66" s="466"/>
      <c r="P66" s="598"/>
      <c r="Q66" s="489"/>
      <c r="R66" s="466" t="e">
        <f>IF(OR(#REF!='[1]datos'!$AB$10,#REF!='[1]datos'!$AB$16),"",VLOOKUP(#REF!,'[1]datos'!$AA$10:$AC$21,3,0))</f>
        <v>#REF!</v>
      </c>
      <c r="S66" s="468"/>
      <c r="T66" s="250">
        <v>3</v>
      </c>
      <c r="U66" s="254" t="s">
        <v>730</v>
      </c>
      <c r="V66" s="199" t="s">
        <v>731</v>
      </c>
      <c r="W66" s="199" t="s">
        <v>732</v>
      </c>
      <c r="X66" s="199" t="s">
        <v>733</v>
      </c>
      <c r="Y66" s="199" t="s">
        <v>734</v>
      </c>
      <c r="Z66" s="199" t="s">
        <v>735</v>
      </c>
      <c r="AA66" s="199" t="s">
        <v>736</v>
      </c>
      <c r="AB66" s="199" t="s">
        <v>737</v>
      </c>
      <c r="AC66" s="199" t="s">
        <v>738</v>
      </c>
      <c r="AD66" s="126" t="str">
        <f>IF(AE66="","",VLOOKUP(AE66,'[1]datos'!$AT$6:$AU$9,2,0))</f>
        <v>Probabilidad</v>
      </c>
      <c r="AE66" s="236" t="s">
        <v>81</v>
      </c>
      <c r="AF66" s="237" t="s">
        <v>84</v>
      </c>
      <c r="AG66" s="93">
        <f>IF(AND(AE66="",AF66=""),"",IF(AE66="",0,VLOOKUP(AE66,'[1]datos'!$AP$3:$AR$7,3,0))+IF(AF66="",0,VLOOKUP(AF66,'[1]datos'!$AP$3:$AR$7,3,0)))</f>
        <v>0.3</v>
      </c>
      <c r="AH66" s="112" t="str">
        <f>IF(OR(AI66="",AI66=0),"",IF(AI66&lt;='[1]datos'!$AC$3,'[1]datos'!$AE$3,IF(AI66&lt;='[1]datos'!$AC$4,'[1]datos'!$AE$4,IF(AI66&lt;='[1]datos'!$AC$5,'[1]datos'!$AE$5,IF(AI66&lt;='[1]datos'!$AC$6,'[1]datos'!$AE$6,IF(AI66&lt;='[1]datos'!$AC$7,'[1]datos'!$AE$7,""))))))</f>
        <v>Muy Baja</v>
      </c>
      <c r="AI66" s="109">
        <f t="shared" si="0"/>
        <v>0.13720000000000002</v>
      </c>
      <c r="AJ66" s="110" t="str">
        <f>+IF(AK66&lt;='[1]datos'!$AD$11,'[1]datos'!$AC$11,IF(AK66&lt;='[1]datos'!$AD$12,'[1]datos'!$AC$12,IF(AK66&lt;='[1]datos'!$AD$13,'[1]datos'!$AC$13,IF(AK66&lt;='[1]datos'!$AD$14,'[1]datos'!$AC$14,IF(AK66&lt;='[1]datos'!$AD$15,'[1]datos'!$AC$15,"")))))</f>
        <v>Leve</v>
      </c>
      <c r="AK66" s="109">
        <f t="shared" si="1"/>
        <v>0.2</v>
      </c>
      <c r="AL66" s="110" t="str">
        <f ca="1" t="shared" si="2"/>
        <v>Bajo</v>
      </c>
      <c r="AM66" s="224" t="s">
        <v>92</v>
      </c>
      <c r="AN66" s="601"/>
      <c r="AO66" s="603"/>
      <c r="AP66" s="240"/>
      <c r="AQ66" s="241"/>
      <c r="AR66" s="595"/>
    </row>
    <row r="67" spans="1:44" ht="96.75" thickBot="1">
      <c r="A67" s="596">
        <v>32</v>
      </c>
      <c r="B67" s="474" t="s">
        <v>39</v>
      </c>
      <c r="C67" s="474" t="s">
        <v>223</v>
      </c>
      <c r="D67" s="476" t="str">
        <f>_xlfn.IFERROR(VLOOKUP(B67,'[1]datos'!$B$1:$C$21,2,0),"")</f>
        <v>Gestionar durante cada vigencia los ingresos y gastos del Fondo Financiero Distrital de Salud y la Secretaría Distrital de Salud, a través de su oportuna programación, registro, seguimiento y control, así como su preparación, presentación y publicación.</v>
      </c>
      <c r="E67" s="544" t="s">
        <v>55</v>
      </c>
      <c r="F67" s="482" t="s">
        <v>739</v>
      </c>
      <c r="G67" s="255" t="s">
        <v>740</v>
      </c>
      <c r="H67" s="216" t="s">
        <v>208</v>
      </c>
      <c r="I67" s="234" t="s">
        <v>655</v>
      </c>
      <c r="J67" s="544" t="s">
        <v>1854</v>
      </c>
      <c r="K67" s="474" t="s">
        <v>168</v>
      </c>
      <c r="L67" s="474" t="s">
        <v>180</v>
      </c>
      <c r="M67" s="597">
        <v>12</v>
      </c>
      <c r="N67" s="570" t="str">
        <f>_xlfn.IFERROR(VLOOKUP(O67,'[1]datos'!$AC$2:$AE$7,3,0),"")</f>
        <v>Baja</v>
      </c>
      <c r="O67" s="487">
        <f>+IF(OR(M67="",M67=0),"",IF(M67&lt;='[1]datos'!$AD$3,'[1]datos'!$AC$3,IF(AND(M67&gt;'[1]datos'!$AD$3,M67&lt;='[1]datos'!$AD$4),'[1]datos'!$AC$4,IF(AND(M67&gt;'[1]datos'!$AD$4,M67&lt;='[1]datos'!$AD$5),'[1]datos'!$AC$5,IF(AND(M67&gt;'[1]datos'!$AD$5,M67&lt;='[1]datos'!$AD$6),'[1]datos'!$AC$6,IF(M67&gt;'[1]datos'!$AD$7,'[1]datos'!$AC$7,0))))))</f>
        <v>0.4</v>
      </c>
      <c r="P67" s="544" t="s">
        <v>158</v>
      </c>
      <c r="Q67" s="571" t="str">
        <f>_xlfn.IFERROR(VLOOKUP(P67,'[1]datos'!$AB$10:$AC$21,2,0),"")</f>
        <v>Moderado</v>
      </c>
      <c r="R67" s="487">
        <f>_xlfn.IFERROR(IF(OR(P67='[1]datos'!$AB$10,P67='[1]datos'!$AB$16),"",VLOOKUP(P67,'[1]datos'!$AB$10:$AD$21,3,0)),"")</f>
        <v>0.6</v>
      </c>
      <c r="S67" s="467" t="str">
        <f ca="1">_xlfn.IFERROR(INDIRECT("datos!"&amp;HLOOKUP(Q67,calculo_imp,2,FALSE)&amp;VLOOKUP(N67,calculo_prob,2,FALSE)),"")</f>
        <v>Moderado</v>
      </c>
      <c r="T67" s="256">
        <v>1</v>
      </c>
      <c r="U67" s="242" t="s">
        <v>741</v>
      </c>
      <c r="V67" s="222" t="s">
        <v>742</v>
      </c>
      <c r="W67" s="222" t="s">
        <v>724</v>
      </c>
      <c r="X67" s="222" t="s">
        <v>743</v>
      </c>
      <c r="Y67" s="222" t="s">
        <v>744</v>
      </c>
      <c r="Z67" s="222" t="s">
        <v>745</v>
      </c>
      <c r="AA67" s="222" t="s">
        <v>746</v>
      </c>
      <c r="AB67" s="222" t="s">
        <v>747</v>
      </c>
      <c r="AC67" s="222" t="s">
        <v>748</v>
      </c>
      <c r="AD67" s="126" t="str">
        <f>IF(AE67="","",VLOOKUP(AE67,'[1]datos'!$AT$6:$AU$9,2,0))</f>
        <v>Probabilidad</v>
      </c>
      <c r="AE67" s="236" t="s">
        <v>81</v>
      </c>
      <c r="AF67" s="237" t="s">
        <v>84</v>
      </c>
      <c r="AG67" s="93">
        <f>IF(AND(AE67="",AF67=""),"",IF(AE67="",0,VLOOKUP(AE67,'[1]datos'!$AP$3:$AR$7,3,0))+IF(AF67="",0,VLOOKUP(AF67,'[1]datos'!$AP$3:$AR$7,3,0)))</f>
        <v>0.3</v>
      </c>
      <c r="AH67" s="112" t="str">
        <f>IF(OR(AI67="",AI67=0),"",IF(AI67&lt;='[1]datos'!$AC$3,'[1]datos'!$AE$3,IF(AI67&lt;='[1]datos'!$AC$4,'[1]datos'!$AE$4,IF(AI67&lt;='[1]datos'!$AC$5,'[1]datos'!$AE$5,IF(AI67&lt;='[1]datos'!$AC$6,'[1]datos'!$AE$6,IF(AI67&lt;='[1]datos'!$AC$7,'[1]datos'!$AE$7,""))))))</f>
        <v>Baja</v>
      </c>
      <c r="AI67" s="109">
        <f t="shared" si="0"/>
        <v>0.28</v>
      </c>
      <c r="AJ67" s="110" t="str">
        <f>+IF(AK67&lt;='[1]datos'!$AD$11,'[1]datos'!$AC$11,IF(AK67&lt;='[1]datos'!$AD$12,'[1]datos'!$AC$12,IF(AK67&lt;='[1]datos'!$AD$13,'[1]datos'!$AC$13,IF(AK67&lt;='[1]datos'!$AD$14,'[1]datos'!$AC$14,IF(AK67&lt;='[1]datos'!$AD$15,'[1]datos'!$AC$15,"")))))</f>
        <v>Moderado</v>
      </c>
      <c r="AK67" s="109">
        <f t="shared" si="1"/>
        <v>0.6</v>
      </c>
      <c r="AL67" s="110" t="str">
        <f ca="1" t="shared" si="2"/>
        <v>Moderado</v>
      </c>
      <c r="AM67" s="224" t="s">
        <v>92</v>
      </c>
      <c r="AN67" s="204" t="s">
        <v>749</v>
      </c>
      <c r="AO67" s="244">
        <v>44440</v>
      </c>
      <c r="AP67" s="244"/>
      <c r="AQ67" s="202"/>
      <c r="AR67" s="544" t="s">
        <v>750</v>
      </c>
    </row>
    <row r="68" spans="1:44" ht="72.75" thickBot="1">
      <c r="A68" s="596"/>
      <c r="B68" s="474"/>
      <c r="C68" s="474"/>
      <c r="D68" s="476"/>
      <c r="E68" s="544"/>
      <c r="F68" s="482"/>
      <c r="G68" s="255" t="s">
        <v>751</v>
      </c>
      <c r="H68" s="216" t="s">
        <v>208</v>
      </c>
      <c r="I68" s="234" t="s">
        <v>655</v>
      </c>
      <c r="J68" s="544"/>
      <c r="K68" s="474"/>
      <c r="L68" s="474"/>
      <c r="M68" s="587"/>
      <c r="N68" s="486"/>
      <c r="O68" s="466"/>
      <c r="P68" s="544"/>
      <c r="Q68" s="489"/>
      <c r="R68" s="466"/>
      <c r="S68" s="468"/>
      <c r="T68" s="256">
        <v>2</v>
      </c>
      <c r="U68" s="113" t="s">
        <v>752</v>
      </c>
      <c r="V68" s="129" t="s">
        <v>753</v>
      </c>
      <c r="W68" s="129" t="s">
        <v>679</v>
      </c>
      <c r="X68" s="129" t="s">
        <v>754</v>
      </c>
      <c r="Y68" s="129" t="s">
        <v>755</v>
      </c>
      <c r="Z68" s="129" t="s">
        <v>756</v>
      </c>
      <c r="AA68" s="129" t="s">
        <v>757</v>
      </c>
      <c r="AB68" s="129" t="s">
        <v>757</v>
      </c>
      <c r="AC68" s="129" t="s">
        <v>758</v>
      </c>
      <c r="AD68" s="126" t="str">
        <f>IF(AE68="","",VLOOKUP(AE68,'[1]datos'!$AT$6:$AU$9,2,0))</f>
        <v>Probabilidad</v>
      </c>
      <c r="AE68" s="236" t="s">
        <v>81</v>
      </c>
      <c r="AF68" s="237" t="s">
        <v>84</v>
      </c>
      <c r="AG68" s="93">
        <f>IF(AND(AE68="",AF68=""),"",IF(AE68="",0,VLOOKUP(AE68,'[1]datos'!$AP$3:$AR$7,3,0))+IF(AF68="",0,VLOOKUP(AF68,'[1]datos'!$AP$3:$AR$7,3,0)))</f>
        <v>0.3</v>
      </c>
      <c r="AH68" s="112" t="str">
        <f>IF(OR(AI68="",AI68=0),"",IF(AI68&lt;='[1]datos'!$AC$3,'[1]datos'!$AE$3,IF(AI68&lt;='[1]datos'!$AC$4,'[1]datos'!$AE$4,IF(AI68&lt;='[1]datos'!$AC$5,'[1]datos'!$AE$5,IF(AI68&lt;='[1]datos'!$AC$6,'[1]datos'!$AE$6,IF(AI68&lt;='[1]datos'!$AC$7,'[1]datos'!$AE$7,""))))))</f>
        <v>Muy Baja</v>
      </c>
      <c r="AI68" s="109">
        <f t="shared" si="0"/>
        <v>0.196</v>
      </c>
      <c r="AJ68" s="110" t="str">
        <f>+IF(AK68&lt;='[1]datos'!$AD$11,'[1]datos'!$AC$11,IF(AK68&lt;='[1]datos'!$AD$12,'[1]datos'!$AC$12,IF(AK68&lt;='[1]datos'!$AD$13,'[1]datos'!$AC$13,IF(AK68&lt;='[1]datos'!$AD$14,'[1]datos'!$AC$14,IF(AK68&lt;='[1]datos'!$AD$15,'[1]datos'!$AC$15,"")))))</f>
        <v>Moderado</v>
      </c>
      <c r="AK68" s="109">
        <f t="shared" si="1"/>
        <v>0.6</v>
      </c>
      <c r="AL68" s="110" t="str">
        <f ca="1" t="shared" si="2"/>
        <v>Moderado</v>
      </c>
      <c r="AM68" s="224" t="s">
        <v>92</v>
      </c>
      <c r="AN68" s="204" t="s">
        <v>759</v>
      </c>
      <c r="AO68" s="244">
        <v>44440</v>
      </c>
      <c r="AP68" s="257"/>
      <c r="AQ68" s="257"/>
      <c r="AR68" s="544"/>
    </row>
    <row r="69" spans="1:44" ht="132">
      <c r="A69" s="490">
        <v>33</v>
      </c>
      <c r="B69" s="473" t="s">
        <v>36</v>
      </c>
      <c r="C69" s="473" t="s">
        <v>223</v>
      </c>
      <c r="D69" s="475" t="s">
        <v>133</v>
      </c>
      <c r="E69" s="473" t="s">
        <v>54</v>
      </c>
      <c r="F69" s="473" t="s">
        <v>760</v>
      </c>
      <c r="G69" s="473" t="s">
        <v>761</v>
      </c>
      <c r="H69" s="473" t="s">
        <v>207</v>
      </c>
      <c r="I69" s="473" t="s">
        <v>762</v>
      </c>
      <c r="J69" s="473" t="s">
        <v>763</v>
      </c>
      <c r="K69" s="473" t="s">
        <v>172</v>
      </c>
      <c r="L69" s="469" t="s">
        <v>59</v>
      </c>
      <c r="M69" s="483">
        <v>24</v>
      </c>
      <c r="N69" s="485" t="s">
        <v>50</v>
      </c>
      <c r="O69" s="465">
        <v>0.4</v>
      </c>
      <c r="P69" s="473" t="s">
        <v>162</v>
      </c>
      <c r="Q69" s="488" t="s">
        <v>15</v>
      </c>
      <c r="R69" s="465">
        <v>0.4</v>
      </c>
      <c r="S69" s="569" t="s">
        <v>16</v>
      </c>
      <c r="T69" s="96">
        <v>1</v>
      </c>
      <c r="U69" s="113" t="s">
        <v>764</v>
      </c>
      <c r="V69" s="87" t="s">
        <v>765</v>
      </c>
      <c r="W69" s="87" t="s">
        <v>766</v>
      </c>
      <c r="X69" s="87" t="s">
        <v>767</v>
      </c>
      <c r="Y69" s="87" t="s">
        <v>768</v>
      </c>
      <c r="Z69" s="87" t="s">
        <v>769</v>
      </c>
      <c r="AA69" s="87" t="s">
        <v>770</v>
      </c>
      <c r="AB69" s="138" t="s">
        <v>771</v>
      </c>
      <c r="AC69" s="83" t="s">
        <v>772</v>
      </c>
      <c r="AD69" s="126" t="s">
        <v>62</v>
      </c>
      <c r="AE69" s="113" t="s">
        <v>80</v>
      </c>
      <c r="AF69" s="113" t="s">
        <v>84</v>
      </c>
      <c r="AG69" s="93">
        <v>0.4</v>
      </c>
      <c r="AH69" s="112" t="s">
        <v>50</v>
      </c>
      <c r="AI69" s="109">
        <v>0.24</v>
      </c>
      <c r="AJ69" s="110" t="s">
        <v>15</v>
      </c>
      <c r="AK69" s="109">
        <v>0.4</v>
      </c>
      <c r="AL69" s="110" t="s">
        <v>16</v>
      </c>
      <c r="AM69" s="89" t="s">
        <v>92</v>
      </c>
      <c r="AN69" s="118" t="s">
        <v>226</v>
      </c>
      <c r="AO69" s="88" t="s">
        <v>226</v>
      </c>
      <c r="AP69" s="88" t="s">
        <v>226</v>
      </c>
      <c r="AQ69" s="88" t="s">
        <v>226</v>
      </c>
      <c r="AR69" s="469" t="s">
        <v>773</v>
      </c>
    </row>
    <row r="70" spans="1:44" ht="72">
      <c r="A70" s="491"/>
      <c r="B70" s="474"/>
      <c r="C70" s="474"/>
      <c r="D70" s="476"/>
      <c r="E70" s="474"/>
      <c r="F70" s="474"/>
      <c r="G70" s="474"/>
      <c r="H70" s="474"/>
      <c r="I70" s="474"/>
      <c r="J70" s="474"/>
      <c r="K70" s="474"/>
      <c r="L70" s="470"/>
      <c r="M70" s="484"/>
      <c r="N70" s="486"/>
      <c r="O70" s="466"/>
      <c r="P70" s="474"/>
      <c r="Q70" s="489"/>
      <c r="R70" s="466" t="e">
        <v>#REF!</v>
      </c>
      <c r="S70" s="468"/>
      <c r="T70" s="98">
        <v>2</v>
      </c>
      <c r="U70" s="114" t="s">
        <v>774</v>
      </c>
      <c r="V70" s="138" t="s">
        <v>775</v>
      </c>
      <c r="W70" s="138" t="s">
        <v>766</v>
      </c>
      <c r="X70" s="227" t="s">
        <v>776</v>
      </c>
      <c r="Y70" s="138" t="s">
        <v>777</v>
      </c>
      <c r="Z70" s="138" t="s">
        <v>778</v>
      </c>
      <c r="AA70" s="138" t="s">
        <v>779</v>
      </c>
      <c r="AB70" s="83" t="s">
        <v>780</v>
      </c>
      <c r="AC70" s="83" t="s">
        <v>772</v>
      </c>
      <c r="AD70" s="126" t="s">
        <v>62</v>
      </c>
      <c r="AE70" s="114" t="s">
        <v>80</v>
      </c>
      <c r="AF70" s="114" t="s">
        <v>84</v>
      </c>
      <c r="AG70" s="93">
        <v>0.4</v>
      </c>
      <c r="AH70" s="112" t="s">
        <v>51</v>
      </c>
      <c r="AI70" s="109">
        <v>0.144</v>
      </c>
      <c r="AJ70" s="110" t="s">
        <v>15</v>
      </c>
      <c r="AK70" s="109">
        <v>0.4</v>
      </c>
      <c r="AL70" s="110" t="s">
        <v>29</v>
      </c>
      <c r="AM70" s="90" t="s">
        <v>92</v>
      </c>
      <c r="AN70" s="119" t="s">
        <v>226</v>
      </c>
      <c r="AO70" s="84" t="s">
        <v>226</v>
      </c>
      <c r="AP70" s="84" t="s">
        <v>226</v>
      </c>
      <c r="AQ70" s="114" t="s">
        <v>226</v>
      </c>
      <c r="AR70" s="470"/>
    </row>
    <row r="71" spans="1:44" ht="96.75" thickBot="1">
      <c r="A71" s="491"/>
      <c r="B71" s="474"/>
      <c r="C71" s="474"/>
      <c r="D71" s="476"/>
      <c r="E71" s="474"/>
      <c r="F71" s="474"/>
      <c r="G71" s="474"/>
      <c r="H71" s="474"/>
      <c r="I71" s="474"/>
      <c r="J71" s="474"/>
      <c r="K71" s="474"/>
      <c r="L71" s="470"/>
      <c r="M71" s="484"/>
      <c r="N71" s="486"/>
      <c r="O71" s="466"/>
      <c r="P71" s="474"/>
      <c r="Q71" s="489"/>
      <c r="R71" s="466" t="e">
        <v>#REF!</v>
      </c>
      <c r="S71" s="468"/>
      <c r="T71" s="98">
        <v>3</v>
      </c>
      <c r="U71" s="114" t="s">
        <v>781</v>
      </c>
      <c r="V71" s="138" t="s">
        <v>782</v>
      </c>
      <c r="W71" s="138" t="s">
        <v>766</v>
      </c>
      <c r="X71" s="138" t="s">
        <v>783</v>
      </c>
      <c r="Y71" s="138" t="s">
        <v>784</v>
      </c>
      <c r="Z71" s="138" t="s">
        <v>785</v>
      </c>
      <c r="AA71" s="138" t="s">
        <v>786</v>
      </c>
      <c r="AB71" s="83" t="s">
        <v>780</v>
      </c>
      <c r="AC71" s="83" t="s">
        <v>772</v>
      </c>
      <c r="AD71" s="126" t="s">
        <v>62</v>
      </c>
      <c r="AE71" s="114" t="s">
        <v>80</v>
      </c>
      <c r="AF71" s="114" t="s">
        <v>84</v>
      </c>
      <c r="AG71" s="93">
        <v>0.4</v>
      </c>
      <c r="AH71" s="112" t="s">
        <v>51</v>
      </c>
      <c r="AI71" s="109">
        <v>0.08639999999999999</v>
      </c>
      <c r="AJ71" s="110" t="s">
        <v>15</v>
      </c>
      <c r="AK71" s="109">
        <v>0.4</v>
      </c>
      <c r="AL71" s="110" t="s">
        <v>29</v>
      </c>
      <c r="AM71" s="90" t="s">
        <v>92</v>
      </c>
      <c r="AN71" s="119" t="s">
        <v>226</v>
      </c>
      <c r="AO71" s="84" t="s">
        <v>226</v>
      </c>
      <c r="AP71" s="84" t="s">
        <v>226</v>
      </c>
      <c r="AQ71" s="114" t="s">
        <v>226</v>
      </c>
      <c r="AR71" s="470"/>
    </row>
    <row r="72" spans="1:44" ht="222" customHeight="1" thickBot="1">
      <c r="A72" s="490">
        <v>34</v>
      </c>
      <c r="B72" s="473" t="s">
        <v>38</v>
      </c>
      <c r="C72" s="473" t="s">
        <v>220</v>
      </c>
      <c r="D72" s="475" t="s">
        <v>135</v>
      </c>
      <c r="E72" s="473" t="s">
        <v>55</v>
      </c>
      <c r="F72" s="473" t="s">
        <v>787</v>
      </c>
      <c r="G72" s="558" t="s">
        <v>788</v>
      </c>
      <c r="H72" s="473" t="s">
        <v>208</v>
      </c>
      <c r="I72" s="542" t="s">
        <v>655</v>
      </c>
      <c r="J72" s="560" t="s">
        <v>789</v>
      </c>
      <c r="K72" s="473" t="s">
        <v>175</v>
      </c>
      <c r="L72" s="469" t="s">
        <v>180</v>
      </c>
      <c r="M72" s="483">
        <v>365</v>
      </c>
      <c r="N72" s="485" t="s">
        <v>52</v>
      </c>
      <c r="O72" s="487">
        <v>0.6</v>
      </c>
      <c r="P72" s="473" t="s">
        <v>72</v>
      </c>
      <c r="Q72" s="488" t="s">
        <v>16</v>
      </c>
      <c r="R72" s="465">
        <v>0.6</v>
      </c>
      <c r="S72" s="467" t="s">
        <v>16</v>
      </c>
      <c r="T72" s="258">
        <v>1</v>
      </c>
      <c r="U72" s="259" t="s">
        <v>790</v>
      </c>
      <c r="V72" s="260" t="s">
        <v>791</v>
      </c>
      <c r="W72" s="260" t="s">
        <v>792</v>
      </c>
      <c r="X72" s="261" t="s">
        <v>793</v>
      </c>
      <c r="Y72" s="260" t="s">
        <v>794</v>
      </c>
      <c r="Z72" s="262" t="s">
        <v>795</v>
      </c>
      <c r="AA72" s="172" t="s">
        <v>796</v>
      </c>
      <c r="AB72" s="263" t="s">
        <v>797</v>
      </c>
      <c r="AC72" s="263" t="s">
        <v>798</v>
      </c>
      <c r="AD72" s="126" t="s">
        <v>62</v>
      </c>
      <c r="AE72" s="264" t="s">
        <v>80</v>
      </c>
      <c r="AF72" s="264" t="s">
        <v>84</v>
      </c>
      <c r="AG72" s="93">
        <v>0.4</v>
      </c>
      <c r="AH72" s="112" t="s">
        <v>50</v>
      </c>
      <c r="AI72" s="109">
        <v>0.36</v>
      </c>
      <c r="AJ72" s="110" t="s">
        <v>16</v>
      </c>
      <c r="AK72" s="109">
        <v>0.6</v>
      </c>
      <c r="AL72" s="110" t="s">
        <v>16</v>
      </c>
      <c r="AM72" s="265" t="s">
        <v>92</v>
      </c>
      <c r="AN72" s="266" t="s">
        <v>799</v>
      </c>
      <c r="AO72" s="267">
        <v>44418</v>
      </c>
      <c r="AP72" s="268" t="s">
        <v>800</v>
      </c>
      <c r="AQ72" s="264" t="s">
        <v>801</v>
      </c>
      <c r="AR72" s="561" t="s">
        <v>802</v>
      </c>
    </row>
    <row r="73" spans="1:44" ht="175.5" customHeight="1" thickBot="1">
      <c r="A73" s="491"/>
      <c r="B73" s="474"/>
      <c r="C73" s="474"/>
      <c r="D73" s="476"/>
      <c r="E73" s="474"/>
      <c r="F73" s="474"/>
      <c r="G73" s="559"/>
      <c r="H73" s="474"/>
      <c r="I73" s="544"/>
      <c r="J73" s="549"/>
      <c r="K73" s="474"/>
      <c r="L73" s="470"/>
      <c r="M73" s="484"/>
      <c r="N73" s="486"/>
      <c r="O73" s="466"/>
      <c r="P73" s="474"/>
      <c r="Q73" s="489"/>
      <c r="R73" s="466" t="e">
        <v>#REF!</v>
      </c>
      <c r="S73" s="468"/>
      <c r="T73" s="269">
        <v>2</v>
      </c>
      <c r="U73" s="270" t="s">
        <v>803</v>
      </c>
      <c r="V73" s="260" t="s">
        <v>804</v>
      </c>
      <c r="W73" s="260" t="s">
        <v>805</v>
      </c>
      <c r="X73" s="261" t="s">
        <v>806</v>
      </c>
      <c r="Y73" s="261" t="s">
        <v>807</v>
      </c>
      <c r="Z73" s="261" t="s">
        <v>808</v>
      </c>
      <c r="AA73" s="260" t="s">
        <v>809</v>
      </c>
      <c r="AB73" s="260" t="s">
        <v>810</v>
      </c>
      <c r="AC73" s="260" t="s">
        <v>811</v>
      </c>
      <c r="AD73" s="126" t="s">
        <v>62</v>
      </c>
      <c r="AE73" s="270" t="s">
        <v>80</v>
      </c>
      <c r="AF73" s="270" t="s">
        <v>84</v>
      </c>
      <c r="AG73" s="93">
        <v>0.4</v>
      </c>
      <c r="AH73" s="112" t="s">
        <v>50</v>
      </c>
      <c r="AI73" s="109">
        <v>0.216</v>
      </c>
      <c r="AJ73" s="110" t="s">
        <v>16</v>
      </c>
      <c r="AK73" s="109">
        <v>0.6</v>
      </c>
      <c r="AL73" s="110" t="s">
        <v>16</v>
      </c>
      <c r="AM73" s="271" t="s">
        <v>92</v>
      </c>
      <c r="AN73" s="272" t="s">
        <v>812</v>
      </c>
      <c r="AO73" s="267">
        <v>44197</v>
      </c>
      <c r="AP73" s="273" t="s">
        <v>813</v>
      </c>
      <c r="AQ73" s="270" t="s">
        <v>814</v>
      </c>
      <c r="AR73" s="562"/>
    </row>
    <row r="74" spans="1:44" ht="192.75" thickBot="1">
      <c r="A74" s="491"/>
      <c r="B74" s="474"/>
      <c r="C74" s="474"/>
      <c r="D74" s="476"/>
      <c r="E74" s="474"/>
      <c r="F74" s="474"/>
      <c r="G74" s="559"/>
      <c r="H74" s="474"/>
      <c r="I74" s="544"/>
      <c r="J74" s="549"/>
      <c r="K74" s="474"/>
      <c r="L74" s="470"/>
      <c r="M74" s="484"/>
      <c r="N74" s="486"/>
      <c r="O74" s="466"/>
      <c r="P74" s="474"/>
      <c r="Q74" s="489"/>
      <c r="R74" s="466"/>
      <c r="S74" s="468"/>
      <c r="T74" s="269">
        <v>3</v>
      </c>
      <c r="U74" s="274" t="s">
        <v>815</v>
      </c>
      <c r="V74" s="260" t="s">
        <v>816</v>
      </c>
      <c r="W74" s="260" t="s">
        <v>817</v>
      </c>
      <c r="X74" s="260" t="s">
        <v>818</v>
      </c>
      <c r="Y74" s="260" t="s">
        <v>819</v>
      </c>
      <c r="Z74" s="260" t="s">
        <v>820</v>
      </c>
      <c r="AA74" s="260" t="s">
        <v>821</v>
      </c>
      <c r="AB74" s="260" t="s">
        <v>822</v>
      </c>
      <c r="AC74" s="260" t="s">
        <v>823</v>
      </c>
      <c r="AD74" s="126" t="s">
        <v>62</v>
      </c>
      <c r="AE74" s="270" t="s">
        <v>81</v>
      </c>
      <c r="AF74" s="270" t="s">
        <v>84</v>
      </c>
      <c r="AG74" s="93">
        <v>0.3</v>
      </c>
      <c r="AH74" s="112" t="s">
        <v>51</v>
      </c>
      <c r="AI74" s="109">
        <v>0.1512</v>
      </c>
      <c r="AJ74" s="110" t="s">
        <v>16</v>
      </c>
      <c r="AK74" s="109">
        <v>0.6</v>
      </c>
      <c r="AL74" s="110" t="s">
        <v>16</v>
      </c>
      <c r="AM74" s="271" t="s">
        <v>92</v>
      </c>
      <c r="AN74" s="272" t="s">
        <v>824</v>
      </c>
      <c r="AO74" s="267">
        <v>44197</v>
      </c>
      <c r="AP74" s="273">
        <v>44561</v>
      </c>
      <c r="AQ74" s="264" t="s">
        <v>825</v>
      </c>
      <c r="AR74" s="562"/>
    </row>
    <row r="75" spans="1:44" ht="159" customHeight="1" thickBot="1">
      <c r="A75" s="491"/>
      <c r="B75" s="474"/>
      <c r="C75" s="474"/>
      <c r="D75" s="476"/>
      <c r="E75" s="474"/>
      <c r="F75" s="474"/>
      <c r="G75" s="559"/>
      <c r="H75" s="474"/>
      <c r="I75" s="544"/>
      <c r="J75" s="549"/>
      <c r="K75" s="474"/>
      <c r="L75" s="470"/>
      <c r="M75" s="484"/>
      <c r="N75" s="486"/>
      <c r="O75" s="466"/>
      <c r="P75" s="474"/>
      <c r="Q75" s="489"/>
      <c r="R75" s="466" t="e">
        <v>#REF!</v>
      </c>
      <c r="S75" s="468"/>
      <c r="T75" s="269">
        <v>4</v>
      </c>
      <c r="U75" s="270" t="s">
        <v>826</v>
      </c>
      <c r="V75" s="260" t="s">
        <v>827</v>
      </c>
      <c r="W75" s="275" t="s">
        <v>828</v>
      </c>
      <c r="X75" s="260" t="s">
        <v>829</v>
      </c>
      <c r="Y75" s="260" t="s">
        <v>830</v>
      </c>
      <c r="Z75" s="260" t="s">
        <v>831</v>
      </c>
      <c r="AA75" s="261" t="s">
        <v>832</v>
      </c>
      <c r="AB75" s="260" t="s">
        <v>833</v>
      </c>
      <c r="AC75" s="260" t="s">
        <v>834</v>
      </c>
      <c r="AD75" s="126" t="s">
        <v>62</v>
      </c>
      <c r="AE75" s="270" t="s">
        <v>81</v>
      </c>
      <c r="AF75" s="270" t="s">
        <v>83</v>
      </c>
      <c r="AG75" s="93">
        <v>0.4</v>
      </c>
      <c r="AH75" s="112" t="s">
        <v>51</v>
      </c>
      <c r="AI75" s="109">
        <v>0.1296</v>
      </c>
      <c r="AJ75" s="110" t="s">
        <v>16</v>
      </c>
      <c r="AK75" s="109">
        <v>0.6</v>
      </c>
      <c r="AL75" s="110" t="s">
        <v>16</v>
      </c>
      <c r="AM75" s="271" t="s">
        <v>92</v>
      </c>
      <c r="AN75" s="272" t="s">
        <v>835</v>
      </c>
      <c r="AO75" s="267">
        <v>44197</v>
      </c>
      <c r="AP75" s="273">
        <v>44576</v>
      </c>
      <c r="AQ75" s="264" t="s">
        <v>825</v>
      </c>
      <c r="AR75" s="562"/>
    </row>
    <row r="76" spans="1:44" ht="124.5" customHeight="1" thickBot="1">
      <c r="A76" s="491"/>
      <c r="B76" s="474"/>
      <c r="C76" s="474"/>
      <c r="D76" s="476"/>
      <c r="E76" s="474"/>
      <c r="F76" s="474"/>
      <c r="G76" s="229" t="s">
        <v>836</v>
      </c>
      <c r="H76" s="474"/>
      <c r="I76" s="544"/>
      <c r="J76" s="549"/>
      <c r="K76" s="474"/>
      <c r="L76" s="470"/>
      <c r="M76" s="484"/>
      <c r="N76" s="534"/>
      <c r="O76" s="466"/>
      <c r="P76" s="474"/>
      <c r="Q76" s="527"/>
      <c r="R76" s="528" t="e">
        <v>#REF!</v>
      </c>
      <c r="S76" s="468"/>
      <c r="T76" s="276">
        <v>5</v>
      </c>
      <c r="U76" s="270" t="s">
        <v>837</v>
      </c>
      <c r="V76" s="183" t="s">
        <v>838</v>
      </c>
      <c r="W76" s="183" t="s">
        <v>839</v>
      </c>
      <c r="X76" s="261" t="s">
        <v>840</v>
      </c>
      <c r="Y76" s="277" t="s">
        <v>841</v>
      </c>
      <c r="Z76" s="277" t="s">
        <v>842</v>
      </c>
      <c r="AA76" s="183" t="s">
        <v>843</v>
      </c>
      <c r="AB76" s="263" t="s">
        <v>844</v>
      </c>
      <c r="AC76" s="263" t="s">
        <v>798</v>
      </c>
      <c r="AD76" s="126" t="s">
        <v>62</v>
      </c>
      <c r="AE76" s="270" t="s">
        <v>80</v>
      </c>
      <c r="AF76" s="270" t="s">
        <v>84</v>
      </c>
      <c r="AG76" s="93">
        <v>0.4</v>
      </c>
      <c r="AH76" s="112" t="s">
        <v>51</v>
      </c>
      <c r="AI76" s="109">
        <v>0.07776</v>
      </c>
      <c r="AJ76" s="110" t="s">
        <v>16</v>
      </c>
      <c r="AK76" s="109">
        <v>0.6</v>
      </c>
      <c r="AL76" s="110" t="s">
        <v>16</v>
      </c>
      <c r="AM76" s="271" t="s">
        <v>92</v>
      </c>
      <c r="AN76" s="272" t="s">
        <v>845</v>
      </c>
      <c r="AO76" s="267">
        <v>44197</v>
      </c>
      <c r="AP76" s="273">
        <v>44576</v>
      </c>
      <c r="AQ76" s="270" t="s">
        <v>846</v>
      </c>
      <c r="AR76" s="562"/>
    </row>
    <row r="77" spans="1:44" ht="48.75" thickBot="1">
      <c r="A77" s="490">
        <v>35</v>
      </c>
      <c r="B77" s="473" t="s">
        <v>41</v>
      </c>
      <c r="C77" s="473" t="s">
        <v>223</v>
      </c>
      <c r="D77" s="475" t="s">
        <v>138</v>
      </c>
      <c r="E77" s="473" t="s">
        <v>54</v>
      </c>
      <c r="F77" s="473" t="s">
        <v>847</v>
      </c>
      <c r="G77" s="473" t="s">
        <v>848</v>
      </c>
      <c r="H77" s="473" t="s">
        <v>208</v>
      </c>
      <c r="I77" s="473" t="s">
        <v>655</v>
      </c>
      <c r="J77" s="473" t="s">
        <v>849</v>
      </c>
      <c r="K77" s="473" t="s">
        <v>172</v>
      </c>
      <c r="L77" s="469" t="s">
        <v>180</v>
      </c>
      <c r="M77" s="483">
        <v>240</v>
      </c>
      <c r="N77" s="485" t="s">
        <v>52</v>
      </c>
      <c r="O77" s="487">
        <v>0.6</v>
      </c>
      <c r="P77" s="473" t="s">
        <v>158</v>
      </c>
      <c r="Q77" s="488" t="s">
        <v>16</v>
      </c>
      <c r="R77" s="465">
        <v>0.6</v>
      </c>
      <c r="S77" s="467" t="s">
        <v>16</v>
      </c>
      <c r="T77" s="96">
        <v>1</v>
      </c>
      <c r="U77" s="97" t="s">
        <v>850</v>
      </c>
      <c r="V77" s="138" t="s">
        <v>851</v>
      </c>
      <c r="W77" s="138" t="s">
        <v>852</v>
      </c>
      <c r="X77" s="138" t="s">
        <v>853</v>
      </c>
      <c r="Y77" s="138" t="s">
        <v>854</v>
      </c>
      <c r="Z77" s="138" t="s">
        <v>855</v>
      </c>
      <c r="AA77" s="138" t="s">
        <v>856</v>
      </c>
      <c r="AB77" s="87" t="s">
        <v>857</v>
      </c>
      <c r="AC77" s="87" t="s">
        <v>858</v>
      </c>
      <c r="AD77" s="281" t="s">
        <v>62</v>
      </c>
      <c r="AE77" s="279" t="s">
        <v>80</v>
      </c>
      <c r="AF77" s="279" t="s">
        <v>84</v>
      </c>
      <c r="AG77" s="93">
        <v>0.4</v>
      </c>
      <c r="AH77" s="112" t="s">
        <v>50</v>
      </c>
      <c r="AI77" s="109">
        <v>0.36</v>
      </c>
      <c r="AJ77" s="110" t="s">
        <v>16</v>
      </c>
      <c r="AK77" s="109">
        <v>0.6</v>
      </c>
      <c r="AL77" s="110" t="s">
        <v>16</v>
      </c>
      <c r="AM77" s="89"/>
      <c r="AN77" s="285"/>
      <c r="AO77" s="88"/>
      <c r="AP77" s="88"/>
      <c r="AQ77" s="88"/>
      <c r="AR77" s="469" t="s">
        <v>859</v>
      </c>
    </row>
    <row r="78" spans="1:44" ht="60.75" thickBot="1">
      <c r="A78" s="491"/>
      <c r="B78" s="474"/>
      <c r="C78" s="474"/>
      <c r="D78" s="476"/>
      <c r="E78" s="474"/>
      <c r="F78" s="474"/>
      <c r="G78" s="474"/>
      <c r="H78" s="474"/>
      <c r="I78" s="474"/>
      <c r="J78" s="474"/>
      <c r="K78" s="474"/>
      <c r="L78" s="470"/>
      <c r="M78" s="484"/>
      <c r="N78" s="486"/>
      <c r="O78" s="466"/>
      <c r="P78" s="474"/>
      <c r="Q78" s="489"/>
      <c r="R78" s="466" t="e">
        <v>#REF!</v>
      </c>
      <c r="S78" s="468"/>
      <c r="T78" s="98">
        <v>2</v>
      </c>
      <c r="U78" s="99" t="s">
        <v>860</v>
      </c>
      <c r="V78" s="138" t="s">
        <v>861</v>
      </c>
      <c r="W78" s="138" t="s">
        <v>724</v>
      </c>
      <c r="X78" s="138" t="s">
        <v>862</v>
      </c>
      <c r="Y78" s="138" t="s">
        <v>863</v>
      </c>
      <c r="Z78" s="138" t="s">
        <v>864</v>
      </c>
      <c r="AA78" s="138" t="s">
        <v>865</v>
      </c>
      <c r="AB78" s="83" t="s">
        <v>866</v>
      </c>
      <c r="AC78" s="83" t="s">
        <v>858</v>
      </c>
      <c r="AD78" s="281" t="s">
        <v>62</v>
      </c>
      <c r="AE78" s="280" t="s">
        <v>80</v>
      </c>
      <c r="AF78" s="280" t="s">
        <v>84</v>
      </c>
      <c r="AG78" s="93">
        <v>0.4</v>
      </c>
      <c r="AH78" s="112" t="s">
        <v>50</v>
      </c>
      <c r="AI78" s="109">
        <v>0.216</v>
      </c>
      <c r="AJ78" s="110" t="s">
        <v>16</v>
      </c>
      <c r="AK78" s="109">
        <v>0.6</v>
      </c>
      <c r="AL78" s="110" t="s">
        <v>16</v>
      </c>
      <c r="AM78" s="90"/>
      <c r="AN78" s="286"/>
      <c r="AO78" s="88"/>
      <c r="AP78" s="88"/>
      <c r="AQ78" s="88"/>
      <c r="AR78" s="470"/>
    </row>
    <row r="79" spans="1:44" ht="48.75" customHeight="1" thickBot="1">
      <c r="A79" s="498">
        <v>36</v>
      </c>
      <c r="B79" s="492" t="s">
        <v>41</v>
      </c>
      <c r="C79" s="473" t="s">
        <v>223</v>
      </c>
      <c r="D79" s="475" t="s">
        <v>138</v>
      </c>
      <c r="E79" s="492" t="s">
        <v>54</v>
      </c>
      <c r="F79" s="492" t="s">
        <v>867</v>
      </c>
      <c r="G79" s="492" t="s">
        <v>868</v>
      </c>
      <c r="H79" s="473" t="s">
        <v>208</v>
      </c>
      <c r="I79" s="473" t="s">
        <v>655</v>
      </c>
      <c r="J79" s="492" t="s">
        <v>869</v>
      </c>
      <c r="K79" s="492" t="s">
        <v>168</v>
      </c>
      <c r="L79" s="497" t="s">
        <v>180</v>
      </c>
      <c r="M79" s="483">
        <v>240</v>
      </c>
      <c r="N79" s="485" t="s">
        <v>52</v>
      </c>
      <c r="O79" s="487">
        <v>0.6</v>
      </c>
      <c r="P79" s="492" t="s">
        <v>159</v>
      </c>
      <c r="Q79" s="488" t="s">
        <v>18</v>
      </c>
      <c r="R79" s="465">
        <v>1</v>
      </c>
      <c r="S79" s="467" t="s">
        <v>24</v>
      </c>
      <c r="T79" s="100">
        <v>1</v>
      </c>
      <c r="U79" s="293" t="s">
        <v>870</v>
      </c>
      <c r="V79" s="138" t="s">
        <v>871</v>
      </c>
      <c r="W79" s="138" t="s">
        <v>724</v>
      </c>
      <c r="X79" s="138" t="s">
        <v>872</v>
      </c>
      <c r="Y79" s="138" t="s">
        <v>873</v>
      </c>
      <c r="Z79" s="138" t="s">
        <v>874</v>
      </c>
      <c r="AA79" s="138" t="s">
        <v>875</v>
      </c>
      <c r="AB79" s="85" t="s">
        <v>319</v>
      </c>
      <c r="AC79" s="85" t="s">
        <v>858</v>
      </c>
      <c r="AD79" s="281" t="s">
        <v>62</v>
      </c>
      <c r="AE79" s="293" t="s">
        <v>80</v>
      </c>
      <c r="AF79" s="293" t="s">
        <v>84</v>
      </c>
      <c r="AG79" s="93">
        <v>0.4</v>
      </c>
      <c r="AH79" s="112" t="s">
        <v>50</v>
      </c>
      <c r="AI79" s="109">
        <v>0.36</v>
      </c>
      <c r="AJ79" s="110" t="s">
        <v>18</v>
      </c>
      <c r="AK79" s="109">
        <v>1</v>
      </c>
      <c r="AL79" s="110" t="s">
        <v>24</v>
      </c>
      <c r="AM79" s="89" t="s">
        <v>92</v>
      </c>
      <c r="AN79" s="285" t="s">
        <v>876</v>
      </c>
      <c r="AO79" s="155">
        <v>44561</v>
      </c>
      <c r="AP79" s="88"/>
      <c r="AQ79" s="88"/>
      <c r="AR79" s="469" t="s">
        <v>877</v>
      </c>
    </row>
    <row r="80" spans="1:44" ht="60.75" thickBot="1">
      <c r="A80" s="491"/>
      <c r="B80" s="474"/>
      <c r="C80" s="474"/>
      <c r="D80" s="476"/>
      <c r="E80" s="474"/>
      <c r="F80" s="474"/>
      <c r="G80" s="474"/>
      <c r="H80" s="474"/>
      <c r="I80" s="474"/>
      <c r="J80" s="474"/>
      <c r="K80" s="474"/>
      <c r="L80" s="470"/>
      <c r="M80" s="484"/>
      <c r="N80" s="486"/>
      <c r="O80" s="466"/>
      <c r="P80" s="474"/>
      <c r="Q80" s="489"/>
      <c r="R80" s="466" t="e">
        <v>#REF!</v>
      </c>
      <c r="S80" s="468"/>
      <c r="T80" s="98">
        <v>2</v>
      </c>
      <c r="U80" s="280" t="s">
        <v>878</v>
      </c>
      <c r="V80" s="138" t="s">
        <v>861</v>
      </c>
      <c r="W80" s="138" t="s">
        <v>724</v>
      </c>
      <c r="X80" s="138" t="s">
        <v>879</v>
      </c>
      <c r="Y80" s="138" t="s">
        <v>863</v>
      </c>
      <c r="Z80" s="138" t="s">
        <v>880</v>
      </c>
      <c r="AA80" s="138" t="s">
        <v>881</v>
      </c>
      <c r="AB80" s="83" t="s">
        <v>882</v>
      </c>
      <c r="AC80" s="83" t="s">
        <v>858</v>
      </c>
      <c r="AD80" s="281" t="s">
        <v>62</v>
      </c>
      <c r="AE80" s="280" t="s">
        <v>80</v>
      </c>
      <c r="AF80" s="280" t="s">
        <v>84</v>
      </c>
      <c r="AG80" s="93">
        <v>0.4</v>
      </c>
      <c r="AH80" s="112" t="s">
        <v>50</v>
      </c>
      <c r="AI80" s="109">
        <v>0.216</v>
      </c>
      <c r="AJ80" s="110" t="s">
        <v>18</v>
      </c>
      <c r="AK80" s="109">
        <v>1</v>
      </c>
      <c r="AL80" s="110" t="s">
        <v>24</v>
      </c>
      <c r="AM80" s="90"/>
      <c r="AN80" s="286"/>
      <c r="AO80" s="88"/>
      <c r="AP80" s="88"/>
      <c r="AQ80" s="88"/>
      <c r="AR80" s="470"/>
    </row>
    <row r="81" spans="1:44" ht="48.75" thickBot="1">
      <c r="A81" s="490">
        <v>37</v>
      </c>
      <c r="B81" s="473" t="s">
        <v>41</v>
      </c>
      <c r="C81" s="473" t="s">
        <v>223</v>
      </c>
      <c r="D81" s="475" t="s">
        <v>138</v>
      </c>
      <c r="E81" s="473" t="s">
        <v>54</v>
      </c>
      <c r="F81" s="473" t="s">
        <v>883</v>
      </c>
      <c r="G81" s="473" t="s">
        <v>884</v>
      </c>
      <c r="H81" s="473" t="s">
        <v>208</v>
      </c>
      <c r="I81" s="473" t="s">
        <v>655</v>
      </c>
      <c r="J81" s="473" t="s">
        <v>885</v>
      </c>
      <c r="K81" s="473" t="s">
        <v>168</v>
      </c>
      <c r="L81" s="469" t="s">
        <v>180</v>
      </c>
      <c r="M81" s="483">
        <v>240</v>
      </c>
      <c r="N81" s="485" t="s">
        <v>52</v>
      </c>
      <c r="O81" s="487">
        <v>0.6</v>
      </c>
      <c r="P81" s="473" t="s">
        <v>158</v>
      </c>
      <c r="Q81" s="488" t="s">
        <v>16</v>
      </c>
      <c r="R81" s="465">
        <v>0.6</v>
      </c>
      <c r="S81" s="467" t="s">
        <v>16</v>
      </c>
      <c r="T81" s="96">
        <v>1</v>
      </c>
      <c r="U81" s="97" t="s">
        <v>850</v>
      </c>
      <c r="V81" s="138" t="s">
        <v>886</v>
      </c>
      <c r="W81" s="138" t="s">
        <v>852</v>
      </c>
      <c r="X81" s="138" t="s">
        <v>853</v>
      </c>
      <c r="Y81" s="138" t="s">
        <v>854</v>
      </c>
      <c r="Z81" s="138" t="s">
        <v>855</v>
      </c>
      <c r="AA81" s="138" t="s">
        <v>887</v>
      </c>
      <c r="AB81" s="87" t="s">
        <v>857</v>
      </c>
      <c r="AC81" s="87" t="s">
        <v>858</v>
      </c>
      <c r="AD81" s="281" t="s">
        <v>62</v>
      </c>
      <c r="AE81" s="279" t="s">
        <v>80</v>
      </c>
      <c r="AF81" s="279" t="s">
        <v>84</v>
      </c>
      <c r="AG81" s="93">
        <v>0.4</v>
      </c>
      <c r="AH81" s="112" t="s">
        <v>50</v>
      </c>
      <c r="AI81" s="109">
        <v>0.36</v>
      </c>
      <c r="AJ81" s="110" t="s">
        <v>16</v>
      </c>
      <c r="AK81" s="109">
        <v>0.6</v>
      </c>
      <c r="AL81" s="110" t="s">
        <v>16</v>
      </c>
      <c r="AM81" s="89"/>
      <c r="AN81" s="285"/>
      <c r="AO81" s="88"/>
      <c r="AP81" s="88"/>
      <c r="AQ81" s="88"/>
      <c r="AR81" s="469" t="s">
        <v>888</v>
      </c>
    </row>
    <row r="82" spans="1:44" ht="72" customHeight="1" thickBot="1">
      <c r="A82" s="491"/>
      <c r="B82" s="474"/>
      <c r="C82" s="474"/>
      <c r="D82" s="476"/>
      <c r="E82" s="474"/>
      <c r="F82" s="474"/>
      <c r="G82" s="474"/>
      <c r="H82" s="474"/>
      <c r="I82" s="474"/>
      <c r="J82" s="474"/>
      <c r="K82" s="474"/>
      <c r="L82" s="470"/>
      <c r="M82" s="484"/>
      <c r="N82" s="486"/>
      <c r="O82" s="466"/>
      <c r="P82" s="474"/>
      <c r="Q82" s="489"/>
      <c r="R82" s="466" t="e">
        <v>#REF!</v>
      </c>
      <c r="S82" s="468"/>
      <c r="T82" s="98">
        <v>2</v>
      </c>
      <c r="U82" s="280" t="s">
        <v>889</v>
      </c>
      <c r="V82" s="138" t="s">
        <v>890</v>
      </c>
      <c r="W82" s="138" t="s">
        <v>724</v>
      </c>
      <c r="X82" s="138" t="s">
        <v>891</v>
      </c>
      <c r="Y82" s="138" t="s">
        <v>892</v>
      </c>
      <c r="Z82" s="138" t="s">
        <v>893</v>
      </c>
      <c r="AA82" s="138" t="s">
        <v>894</v>
      </c>
      <c r="AB82" s="83" t="s">
        <v>895</v>
      </c>
      <c r="AC82" s="83" t="s">
        <v>858</v>
      </c>
      <c r="AD82" s="281" t="s">
        <v>62</v>
      </c>
      <c r="AE82" s="280" t="s">
        <v>80</v>
      </c>
      <c r="AF82" s="280" t="s">
        <v>84</v>
      </c>
      <c r="AG82" s="93">
        <v>0.4</v>
      </c>
      <c r="AH82" s="112" t="s">
        <v>50</v>
      </c>
      <c r="AI82" s="109">
        <v>0.216</v>
      </c>
      <c r="AJ82" s="110" t="s">
        <v>16</v>
      </c>
      <c r="AK82" s="109">
        <v>0.6</v>
      </c>
      <c r="AL82" s="110" t="s">
        <v>16</v>
      </c>
      <c r="AM82" s="90"/>
      <c r="AN82" s="286"/>
      <c r="AO82" s="88"/>
      <c r="AP82" s="88"/>
      <c r="AQ82" s="88"/>
      <c r="AR82" s="470"/>
    </row>
    <row r="83" spans="1:44" ht="84.75" thickBot="1">
      <c r="A83" s="490">
        <v>38</v>
      </c>
      <c r="B83" s="473" t="s">
        <v>41</v>
      </c>
      <c r="C83" s="473" t="s">
        <v>223</v>
      </c>
      <c r="D83" s="475" t="s">
        <v>138</v>
      </c>
      <c r="E83" s="473" t="s">
        <v>54</v>
      </c>
      <c r="F83" s="473" t="s">
        <v>896</v>
      </c>
      <c r="G83" s="473" t="s">
        <v>897</v>
      </c>
      <c r="H83" s="473" t="s">
        <v>208</v>
      </c>
      <c r="I83" s="473" t="s">
        <v>655</v>
      </c>
      <c r="J83" s="473" t="s">
        <v>898</v>
      </c>
      <c r="K83" s="473" t="s">
        <v>168</v>
      </c>
      <c r="L83" s="469" t="s">
        <v>59</v>
      </c>
      <c r="M83" s="483">
        <v>240</v>
      </c>
      <c r="N83" s="485" t="s">
        <v>52</v>
      </c>
      <c r="O83" s="487">
        <v>0.6</v>
      </c>
      <c r="P83" s="473" t="s">
        <v>158</v>
      </c>
      <c r="Q83" s="488" t="s">
        <v>16</v>
      </c>
      <c r="R83" s="465">
        <v>0.6</v>
      </c>
      <c r="S83" s="467" t="s">
        <v>16</v>
      </c>
      <c r="T83" s="96">
        <v>1</v>
      </c>
      <c r="U83" s="97" t="s">
        <v>899</v>
      </c>
      <c r="V83" s="138" t="s">
        <v>900</v>
      </c>
      <c r="W83" s="138" t="s">
        <v>724</v>
      </c>
      <c r="X83" s="138" t="s">
        <v>901</v>
      </c>
      <c r="Y83" s="138" t="s">
        <v>902</v>
      </c>
      <c r="Z83" s="138" t="s">
        <v>903</v>
      </c>
      <c r="AA83" s="138" t="s">
        <v>904</v>
      </c>
      <c r="AB83" s="87" t="s">
        <v>319</v>
      </c>
      <c r="AC83" s="87" t="s">
        <v>858</v>
      </c>
      <c r="AD83" s="281" t="s">
        <v>62</v>
      </c>
      <c r="AE83" s="279" t="s">
        <v>80</v>
      </c>
      <c r="AF83" s="279" t="s">
        <v>84</v>
      </c>
      <c r="AG83" s="93">
        <v>0.4</v>
      </c>
      <c r="AH83" s="112" t="s">
        <v>50</v>
      </c>
      <c r="AI83" s="109">
        <v>0.36</v>
      </c>
      <c r="AJ83" s="110" t="s">
        <v>16</v>
      </c>
      <c r="AK83" s="109">
        <v>0.6</v>
      </c>
      <c r="AL83" s="110" t="s">
        <v>16</v>
      </c>
      <c r="AM83" s="89"/>
      <c r="AN83" s="285"/>
      <c r="AO83" s="88"/>
      <c r="AP83" s="88"/>
      <c r="AQ83" s="88"/>
      <c r="AR83" s="469" t="s">
        <v>905</v>
      </c>
    </row>
    <row r="84" spans="1:44" ht="72.75" thickBot="1">
      <c r="A84" s="491"/>
      <c r="B84" s="474"/>
      <c r="C84" s="474"/>
      <c r="D84" s="476"/>
      <c r="E84" s="474"/>
      <c r="F84" s="474"/>
      <c r="G84" s="474"/>
      <c r="H84" s="474"/>
      <c r="I84" s="474"/>
      <c r="J84" s="474"/>
      <c r="K84" s="474"/>
      <c r="L84" s="470"/>
      <c r="M84" s="484"/>
      <c r="N84" s="486"/>
      <c r="O84" s="466"/>
      <c r="P84" s="474"/>
      <c r="Q84" s="489"/>
      <c r="R84" s="466" t="e">
        <v>#REF!</v>
      </c>
      <c r="S84" s="468"/>
      <c r="T84" s="98">
        <v>2</v>
      </c>
      <c r="U84" s="280" t="s">
        <v>906</v>
      </c>
      <c r="V84" s="138" t="s">
        <v>907</v>
      </c>
      <c r="W84" s="138" t="s">
        <v>908</v>
      </c>
      <c r="X84" s="138" t="s">
        <v>909</v>
      </c>
      <c r="Y84" s="138" t="s">
        <v>910</v>
      </c>
      <c r="Z84" s="138" t="s">
        <v>911</v>
      </c>
      <c r="AA84" s="138" t="s">
        <v>912</v>
      </c>
      <c r="AB84" s="83" t="s">
        <v>895</v>
      </c>
      <c r="AC84" s="83" t="s">
        <v>858</v>
      </c>
      <c r="AD84" s="281" t="s">
        <v>62</v>
      </c>
      <c r="AE84" s="280" t="s">
        <v>80</v>
      </c>
      <c r="AF84" s="280" t="s">
        <v>84</v>
      </c>
      <c r="AG84" s="93">
        <v>0.4</v>
      </c>
      <c r="AH84" s="112" t="s">
        <v>50</v>
      </c>
      <c r="AI84" s="109">
        <v>0.216</v>
      </c>
      <c r="AJ84" s="110" t="s">
        <v>16</v>
      </c>
      <c r="AK84" s="109">
        <v>0.6</v>
      </c>
      <c r="AL84" s="110" t="s">
        <v>16</v>
      </c>
      <c r="AM84" s="90"/>
      <c r="AN84" s="285"/>
      <c r="AO84" s="88"/>
      <c r="AP84" s="88"/>
      <c r="AQ84" s="88"/>
      <c r="AR84" s="470"/>
    </row>
    <row r="85" spans="1:44" ht="72" customHeight="1" thickBot="1">
      <c r="A85" s="491"/>
      <c r="B85" s="474"/>
      <c r="C85" s="474"/>
      <c r="D85" s="476"/>
      <c r="E85" s="474"/>
      <c r="F85" s="474"/>
      <c r="G85" s="474"/>
      <c r="H85" s="474"/>
      <c r="I85" s="474"/>
      <c r="J85" s="474"/>
      <c r="K85" s="474"/>
      <c r="L85" s="470"/>
      <c r="M85" s="484"/>
      <c r="N85" s="486"/>
      <c r="O85" s="466"/>
      <c r="P85" s="474"/>
      <c r="Q85" s="489"/>
      <c r="R85" s="466" t="e">
        <v>#REF!</v>
      </c>
      <c r="S85" s="468"/>
      <c r="T85" s="98">
        <v>3</v>
      </c>
      <c r="U85" s="99" t="s">
        <v>913</v>
      </c>
      <c r="V85" s="138" t="s">
        <v>907</v>
      </c>
      <c r="W85" s="138" t="s">
        <v>908</v>
      </c>
      <c r="X85" s="138" t="s">
        <v>914</v>
      </c>
      <c r="Y85" s="138" t="s">
        <v>915</v>
      </c>
      <c r="Z85" s="138" t="s">
        <v>916</v>
      </c>
      <c r="AA85" s="138" t="s">
        <v>917</v>
      </c>
      <c r="AB85" s="83" t="s">
        <v>918</v>
      </c>
      <c r="AC85" s="83" t="s">
        <v>858</v>
      </c>
      <c r="AD85" s="281" t="s">
        <v>0</v>
      </c>
      <c r="AE85" s="280" t="s">
        <v>82</v>
      </c>
      <c r="AF85" s="280" t="s">
        <v>84</v>
      </c>
      <c r="AG85" s="93">
        <v>0.25</v>
      </c>
      <c r="AH85" s="112" t="s">
        <v>50</v>
      </c>
      <c r="AI85" s="109">
        <v>0.216</v>
      </c>
      <c r="AJ85" s="110" t="s">
        <v>16</v>
      </c>
      <c r="AK85" s="109">
        <v>0.44999999999999996</v>
      </c>
      <c r="AL85" s="110" t="s">
        <v>16</v>
      </c>
      <c r="AM85" s="90" t="s">
        <v>28</v>
      </c>
      <c r="AN85" s="285"/>
      <c r="AO85" s="88"/>
      <c r="AP85" s="88"/>
      <c r="AQ85" s="88"/>
      <c r="AR85" s="470"/>
    </row>
    <row r="86" spans="1:44" ht="120.75" thickBot="1">
      <c r="A86" s="490">
        <v>39</v>
      </c>
      <c r="B86" s="473" t="s">
        <v>41</v>
      </c>
      <c r="C86" s="473" t="s">
        <v>223</v>
      </c>
      <c r="D86" s="475" t="s">
        <v>138</v>
      </c>
      <c r="E86" s="473" t="s">
        <v>54</v>
      </c>
      <c r="F86" s="473" t="s">
        <v>919</v>
      </c>
      <c r="G86" s="473" t="s">
        <v>920</v>
      </c>
      <c r="H86" s="473" t="s">
        <v>208</v>
      </c>
      <c r="I86" s="473" t="s">
        <v>655</v>
      </c>
      <c r="J86" s="492" t="s">
        <v>921</v>
      </c>
      <c r="K86" s="473" t="s">
        <v>168</v>
      </c>
      <c r="L86" s="469" t="s">
        <v>180</v>
      </c>
      <c r="M86" s="483">
        <v>240</v>
      </c>
      <c r="N86" s="485" t="s">
        <v>52</v>
      </c>
      <c r="O86" s="487">
        <v>0.6</v>
      </c>
      <c r="P86" s="473" t="s">
        <v>158</v>
      </c>
      <c r="Q86" s="488" t="s">
        <v>16</v>
      </c>
      <c r="R86" s="465">
        <v>0.6</v>
      </c>
      <c r="S86" s="467" t="s">
        <v>16</v>
      </c>
      <c r="T86" s="96">
        <v>1</v>
      </c>
      <c r="U86" s="97" t="s">
        <v>922</v>
      </c>
      <c r="V86" s="138" t="s">
        <v>923</v>
      </c>
      <c r="W86" s="138" t="s">
        <v>724</v>
      </c>
      <c r="X86" s="138" t="s">
        <v>924</v>
      </c>
      <c r="Y86" s="138" t="s">
        <v>925</v>
      </c>
      <c r="Z86" s="138" t="s">
        <v>926</v>
      </c>
      <c r="AA86" s="138" t="s">
        <v>927</v>
      </c>
      <c r="AB86" s="138" t="s">
        <v>927</v>
      </c>
      <c r="AC86" s="87" t="s">
        <v>858</v>
      </c>
      <c r="AD86" s="281" t="s">
        <v>62</v>
      </c>
      <c r="AE86" s="279" t="s">
        <v>80</v>
      </c>
      <c r="AF86" s="279" t="s">
        <v>84</v>
      </c>
      <c r="AG86" s="93">
        <v>0.4</v>
      </c>
      <c r="AH86" s="112" t="s">
        <v>50</v>
      </c>
      <c r="AI86" s="109">
        <v>0.36</v>
      </c>
      <c r="AJ86" s="110" t="s">
        <v>16</v>
      </c>
      <c r="AK86" s="109">
        <v>0.6</v>
      </c>
      <c r="AL86" s="110" t="s">
        <v>16</v>
      </c>
      <c r="AM86" s="89"/>
      <c r="AN86" s="285"/>
      <c r="AO86" s="88"/>
      <c r="AP86" s="88"/>
      <c r="AQ86" s="88"/>
      <c r="AR86" s="469" t="s">
        <v>928</v>
      </c>
    </row>
    <row r="87" spans="1:44" ht="84" customHeight="1" thickBot="1">
      <c r="A87" s="491"/>
      <c r="B87" s="474"/>
      <c r="C87" s="474"/>
      <c r="D87" s="476"/>
      <c r="E87" s="474"/>
      <c r="F87" s="474"/>
      <c r="G87" s="474"/>
      <c r="H87" s="474"/>
      <c r="I87" s="474"/>
      <c r="J87" s="474"/>
      <c r="K87" s="474"/>
      <c r="L87" s="470"/>
      <c r="M87" s="484"/>
      <c r="N87" s="486"/>
      <c r="O87" s="466"/>
      <c r="P87" s="474"/>
      <c r="Q87" s="489"/>
      <c r="R87" s="466" t="e">
        <v>#REF!</v>
      </c>
      <c r="S87" s="468"/>
      <c r="T87" s="98">
        <v>2</v>
      </c>
      <c r="U87" s="99" t="s">
        <v>929</v>
      </c>
      <c r="V87" s="138" t="s">
        <v>923</v>
      </c>
      <c r="W87" s="138" t="s">
        <v>852</v>
      </c>
      <c r="X87" s="138" t="s">
        <v>930</v>
      </c>
      <c r="Y87" s="138" t="s">
        <v>931</v>
      </c>
      <c r="Z87" s="138" t="s">
        <v>932</v>
      </c>
      <c r="AA87" s="138" t="s">
        <v>933</v>
      </c>
      <c r="AB87" s="83" t="s">
        <v>319</v>
      </c>
      <c r="AC87" s="83" t="s">
        <v>858</v>
      </c>
      <c r="AD87" s="281" t="s">
        <v>62</v>
      </c>
      <c r="AE87" s="280" t="s">
        <v>80</v>
      </c>
      <c r="AF87" s="280" t="s">
        <v>84</v>
      </c>
      <c r="AG87" s="93">
        <v>0.4</v>
      </c>
      <c r="AH87" s="112" t="s">
        <v>50</v>
      </c>
      <c r="AI87" s="109">
        <v>0.216</v>
      </c>
      <c r="AJ87" s="110" t="s">
        <v>16</v>
      </c>
      <c r="AK87" s="109">
        <v>0.6</v>
      </c>
      <c r="AL87" s="110" t="s">
        <v>16</v>
      </c>
      <c r="AM87" s="90" t="s">
        <v>92</v>
      </c>
      <c r="AN87" s="285" t="s">
        <v>934</v>
      </c>
      <c r="AO87" s="155">
        <v>44561</v>
      </c>
      <c r="AP87" s="88"/>
      <c r="AQ87" s="88"/>
      <c r="AR87" s="470"/>
    </row>
    <row r="88" spans="1:44" ht="60" customHeight="1" thickBot="1">
      <c r="A88" s="451">
        <v>40</v>
      </c>
      <c r="B88" s="279" t="s">
        <v>41</v>
      </c>
      <c r="C88" s="279" t="s">
        <v>223</v>
      </c>
      <c r="D88" s="437" t="s">
        <v>138</v>
      </c>
      <c r="E88" s="279" t="s">
        <v>55</v>
      </c>
      <c r="F88" s="279" t="s">
        <v>935</v>
      </c>
      <c r="G88" s="279" t="s">
        <v>936</v>
      </c>
      <c r="H88" s="279" t="s">
        <v>208</v>
      </c>
      <c r="I88" s="279" t="s">
        <v>655</v>
      </c>
      <c r="J88" s="279" t="s">
        <v>937</v>
      </c>
      <c r="K88" s="279" t="s">
        <v>168</v>
      </c>
      <c r="L88" s="278" t="s">
        <v>180</v>
      </c>
      <c r="M88" s="285">
        <v>240</v>
      </c>
      <c r="N88" s="287" t="s">
        <v>52</v>
      </c>
      <c r="O88" s="288">
        <v>0.6</v>
      </c>
      <c r="P88" s="279" t="s">
        <v>76</v>
      </c>
      <c r="Q88" s="289" t="s">
        <v>15</v>
      </c>
      <c r="R88" s="290">
        <v>0.4</v>
      </c>
      <c r="S88" s="291" t="s">
        <v>16</v>
      </c>
      <c r="T88" s="96">
        <v>1</v>
      </c>
      <c r="U88" s="97" t="s">
        <v>938</v>
      </c>
      <c r="V88" s="138" t="s">
        <v>939</v>
      </c>
      <c r="W88" s="138" t="s">
        <v>724</v>
      </c>
      <c r="X88" s="138" t="s">
        <v>940</v>
      </c>
      <c r="Y88" s="138" t="s">
        <v>941</v>
      </c>
      <c r="Z88" s="138" t="s">
        <v>942</v>
      </c>
      <c r="AA88" s="138" t="s">
        <v>943</v>
      </c>
      <c r="AB88" s="138" t="s">
        <v>943</v>
      </c>
      <c r="AC88" s="87" t="s">
        <v>858</v>
      </c>
      <c r="AD88" s="281" t="s">
        <v>62</v>
      </c>
      <c r="AE88" s="279" t="s">
        <v>80</v>
      </c>
      <c r="AF88" s="279" t="s">
        <v>84</v>
      </c>
      <c r="AG88" s="93">
        <v>0.4</v>
      </c>
      <c r="AH88" s="112" t="s">
        <v>50</v>
      </c>
      <c r="AI88" s="109">
        <v>0.36</v>
      </c>
      <c r="AJ88" s="110" t="s">
        <v>15</v>
      </c>
      <c r="AK88" s="109">
        <v>0.4</v>
      </c>
      <c r="AL88" s="110" t="s">
        <v>16</v>
      </c>
      <c r="AM88" s="89"/>
      <c r="AN88" s="285"/>
      <c r="AO88" s="88"/>
      <c r="AP88" s="88"/>
      <c r="AQ88" s="88"/>
      <c r="AR88" s="278" t="s">
        <v>944</v>
      </c>
    </row>
    <row r="89" spans="1:44" ht="84.75" thickBot="1">
      <c r="A89" s="490">
        <v>41</v>
      </c>
      <c r="B89" s="473" t="s">
        <v>41</v>
      </c>
      <c r="C89" s="473" t="s">
        <v>223</v>
      </c>
      <c r="D89" s="475" t="s">
        <v>138</v>
      </c>
      <c r="E89" s="542" t="s">
        <v>54</v>
      </c>
      <c r="F89" s="473" t="s">
        <v>945</v>
      </c>
      <c r="G89" s="473" t="s">
        <v>946</v>
      </c>
      <c r="H89" s="542" t="s">
        <v>208</v>
      </c>
      <c r="I89" s="473" t="s">
        <v>655</v>
      </c>
      <c r="J89" s="473" t="s">
        <v>947</v>
      </c>
      <c r="K89" s="473" t="s">
        <v>168</v>
      </c>
      <c r="L89" s="556" t="s">
        <v>180</v>
      </c>
      <c r="M89" s="483">
        <v>240</v>
      </c>
      <c r="N89" s="485" t="s">
        <v>52</v>
      </c>
      <c r="O89" s="487">
        <v>0.6</v>
      </c>
      <c r="P89" s="473" t="s">
        <v>76</v>
      </c>
      <c r="Q89" s="488" t="s">
        <v>15</v>
      </c>
      <c r="R89" s="465">
        <v>0.4</v>
      </c>
      <c r="S89" s="467" t="s">
        <v>16</v>
      </c>
      <c r="T89" s="96">
        <v>1</v>
      </c>
      <c r="U89" s="97" t="s">
        <v>948</v>
      </c>
      <c r="V89" s="138" t="s">
        <v>923</v>
      </c>
      <c r="W89" s="138" t="s">
        <v>852</v>
      </c>
      <c r="X89" s="138" t="s">
        <v>949</v>
      </c>
      <c r="Y89" s="138" t="s">
        <v>950</v>
      </c>
      <c r="Z89" s="138" t="s">
        <v>951</v>
      </c>
      <c r="AA89" s="138" t="s">
        <v>952</v>
      </c>
      <c r="AB89" s="138" t="s">
        <v>952</v>
      </c>
      <c r="AC89" s="87" t="s">
        <v>858</v>
      </c>
      <c r="AD89" s="281" t="s">
        <v>62</v>
      </c>
      <c r="AE89" s="279" t="s">
        <v>80</v>
      </c>
      <c r="AF89" s="279" t="s">
        <v>84</v>
      </c>
      <c r="AG89" s="93">
        <v>0.4</v>
      </c>
      <c r="AH89" s="112" t="s">
        <v>50</v>
      </c>
      <c r="AI89" s="109">
        <v>0.36</v>
      </c>
      <c r="AJ89" s="110" t="s">
        <v>15</v>
      </c>
      <c r="AK89" s="109">
        <v>0.4</v>
      </c>
      <c r="AL89" s="110" t="s">
        <v>16</v>
      </c>
      <c r="AM89" s="89"/>
      <c r="AN89" s="285"/>
      <c r="AO89" s="88"/>
      <c r="AP89" s="88"/>
      <c r="AQ89" s="88"/>
      <c r="AR89" s="469" t="s">
        <v>953</v>
      </c>
    </row>
    <row r="90" spans="1:44" ht="84" customHeight="1" thickBot="1">
      <c r="A90" s="491"/>
      <c r="B90" s="474"/>
      <c r="C90" s="474"/>
      <c r="D90" s="476"/>
      <c r="E90" s="544"/>
      <c r="F90" s="474"/>
      <c r="G90" s="474"/>
      <c r="H90" s="544"/>
      <c r="I90" s="474"/>
      <c r="J90" s="474"/>
      <c r="K90" s="474"/>
      <c r="L90" s="557"/>
      <c r="M90" s="484"/>
      <c r="N90" s="486"/>
      <c r="O90" s="466"/>
      <c r="P90" s="474"/>
      <c r="Q90" s="489"/>
      <c r="R90" s="466" t="e">
        <v>#REF!</v>
      </c>
      <c r="S90" s="468"/>
      <c r="T90" s="98">
        <v>2</v>
      </c>
      <c r="U90" s="99" t="s">
        <v>954</v>
      </c>
      <c r="V90" s="138" t="s">
        <v>923</v>
      </c>
      <c r="W90" s="138" t="s">
        <v>724</v>
      </c>
      <c r="X90" s="138" t="s">
        <v>955</v>
      </c>
      <c r="Y90" s="138" t="s">
        <v>956</v>
      </c>
      <c r="Z90" s="138" t="s">
        <v>893</v>
      </c>
      <c r="AA90" s="138" t="s">
        <v>957</v>
      </c>
      <c r="AB90" s="138" t="s">
        <v>957</v>
      </c>
      <c r="AC90" s="83" t="s">
        <v>858</v>
      </c>
      <c r="AD90" s="281" t="s">
        <v>62</v>
      </c>
      <c r="AE90" s="280" t="s">
        <v>80</v>
      </c>
      <c r="AF90" s="280" t="s">
        <v>84</v>
      </c>
      <c r="AG90" s="93">
        <v>0.4</v>
      </c>
      <c r="AH90" s="112" t="s">
        <v>50</v>
      </c>
      <c r="AI90" s="109">
        <v>0.216</v>
      </c>
      <c r="AJ90" s="110" t="s">
        <v>15</v>
      </c>
      <c r="AK90" s="109">
        <v>0.4</v>
      </c>
      <c r="AL90" s="110" t="s">
        <v>16</v>
      </c>
      <c r="AM90" s="90" t="s">
        <v>92</v>
      </c>
      <c r="AN90" s="285" t="s">
        <v>958</v>
      </c>
      <c r="AO90" s="155">
        <v>44561</v>
      </c>
      <c r="AP90" s="88"/>
      <c r="AQ90" s="88"/>
      <c r="AR90" s="470"/>
    </row>
    <row r="91" spans="1:44" ht="84">
      <c r="A91" s="490">
        <v>42</v>
      </c>
      <c r="B91" s="473" t="s">
        <v>41</v>
      </c>
      <c r="C91" s="473" t="s">
        <v>223</v>
      </c>
      <c r="D91" s="475" t="s">
        <v>138</v>
      </c>
      <c r="E91" s="542" t="s">
        <v>54</v>
      </c>
      <c r="F91" s="473" t="s">
        <v>959</v>
      </c>
      <c r="G91" s="473" t="s">
        <v>960</v>
      </c>
      <c r="H91" s="542" t="s">
        <v>207</v>
      </c>
      <c r="I91" s="473" t="s">
        <v>961</v>
      </c>
      <c r="J91" s="473" t="s">
        <v>962</v>
      </c>
      <c r="K91" s="473" t="s">
        <v>168</v>
      </c>
      <c r="L91" s="556" t="s">
        <v>180</v>
      </c>
      <c r="M91" s="483">
        <v>365</v>
      </c>
      <c r="N91" s="485" t="s">
        <v>52</v>
      </c>
      <c r="O91" s="487">
        <v>0.6</v>
      </c>
      <c r="P91" s="473" t="s">
        <v>76</v>
      </c>
      <c r="Q91" s="488" t="s">
        <v>15</v>
      </c>
      <c r="R91" s="465">
        <v>0.4</v>
      </c>
      <c r="S91" s="467" t="s">
        <v>16</v>
      </c>
      <c r="T91" s="96">
        <v>1</v>
      </c>
      <c r="U91" s="97" t="s">
        <v>963</v>
      </c>
      <c r="V91" s="138" t="s">
        <v>964</v>
      </c>
      <c r="W91" s="138" t="s">
        <v>965</v>
      </c>
      <c r="X91" s="138" t="s">
        <v>966</v>
      </c>
      <c r="Y91" s="138" t="s">
        <v>967</v>
      </c>
      <c r="Z91" s="138" t="s">
        <v>968</v>
      </c>
      <c r="AA91" s="138" t="s">
        <v>969</v>
      </c>
      <c r="AB91" s="138" t="s">
        <v>969</v>
      </c>
      <c r="AC91" s="87" t="s">
        <v>858</v>
      </c>
      <c r="AD91" s="281" t="s">
        <v>62</v>
      </c>
      <c r="AE91" s="279" t="s">
        <v>80</v>
      </c>
      <c r="AF91" s="279" t="s">
        <v>84</v>
      </c>
      <c r="AG91" s="93">
        <v>0.4</v>
      </c>
      <c r="AH91" s="112" t="s">
        <v>50</v>
      </c>
      <c r="AI91" s="109">
        <v>0.36</v>
      </c>
      <c r="AJ91" s="110" t="s">
        <v>15</v>
      </c>
      <c r="AK91" s="109">
        <v>0.4</v>
      </c>
      <c r="AL91" s="110" t="s">
        <v>16</v>
      </c>
      <c r="AM91" s="89"/>
      <c r="AN91" s="285"/>
      <c r="AO91" s="88"/>
      <c r="AP91" s="88"/>
      <c r="AQ91" s="88"/>
      <c r="AR91" s="469" t="s">
        <v>970</v>
      </c>
    </row>
    <row r="92" spans="1:44" ht="204">
      <c r="A92" s="491"/>
      <c r="B92" s="474"/>
      <c r="C92" s="474"/>
      <c r="D92" s="476"/>
      <c r="E92" s="544"/>
      <c r="F92" s="474"/>
      <c r="G92" s="474"/>
      <c r="H92" s="544"/>
      <c r="I92" s="474"/>
      <c r="J92" s="474"/>
      <c r="K92" s="474"/>
      <c r="L92" s="557"/>
      <c r="M92" s="484"/>
      <c r="N92" s="486"/>
      <c r="O92" s="466"/>
      <c r="P92" s="474"/>
      <c r="Q92" s="489"/>
      <c r="R92" s="466" t="e">
        <v>#REF!</v>
      </c>
      <c r="S92" s="468"/>
      <c r="T92" s="98">
        <v>2</v>
      </c>
      <c r="U92" s="99" t="s">
        <v>971</v>
      </c>
      <c r="V92" s="138" t="s">
        <v>972</v>
      </c>
      <c r="W92" s="138" t="s">
        <v>713</v>
      </c>
      <c r="X92" s="138" t="s">
        <v>973</v>
      </c>
      <c r="Y92" s="138" t="s">
        <v>974</v>
      </c>
      <c r="Z92" s="138"/>
      <c r="AA92" s="138" t="s">
        <v>975</v>
      </c>
      <c r="AB92" s="83" t="s">
        <v>976</v>
      </c>
      <c r="AC92" s="83" t="s">
        <v>977</v>
      </c>
      <c r="AD92" s="281" t="s">
        <v>62</v>
      </c>
      <c r="AE92" s="280" t="s">
        <v>80</v>
      </c>
      <c r="AF92" s="280" t="s">
        <v>83</v>
      </c>
      <c r="AG92" s="93">
        <v>0.5</v>
      </c>
      <c r="AH92" s="112" t="s">
        <v>51</v>
      </c>
      <c r="AI92" s="109">
        <v>0.18</v>
      </c>
      <c r="AJ92" s="110" t="s">
        <v>15</v>
      </c>
      <c r="AK92" s="109">
        <v>0.4</v>
      </c>
      <c r="AL92" s="110" t="s">
        <v>29</v>
      </c>
      <c r="AM92" s="90" t="s">
        <v>92</v>
      </c>
      <c r="AN92" s="286" t="s">
        <v>978</v>
      </c>
      <c r="AO92" s="84">
        <v>44561</v>
      </c>
      <c r="AP92" s="84"/>
      <c r="AQ92" s="280"/>
      <c r="AR92" s="470"/>
    </row>
    <row r="93" spans="1:44" ht="120.75" customHeight="1" thickBot="1">
      <c r="A93" s="491"/>
      <c r="B93" s="474"/>
      <c r="C93" s="474"/>
      <c r="D93" s="476"/>
      <c r="E93" s="544"/>
      <c r="F93" s="474"/>
      <c r="G93" s="474"/>
      <c r="H93" s="544"/>
      <c r="I93" s="474"/>
      <c r="J93" s="474"/>
      <c r="K93" s="474"/>
      <c r="L93" s="557"/>
      <c r="M93" s="484"/>
      <c r="N93" s="486"/>
      <c r="O93" s="466"/>
      <c r="P93" s="474"/>
      <c r="Q93" s="489"/>
      <c r="R93" s="466" t="e">
        <v>#REF!</v>
      </c>
      <c r="S93" s="468"/>
      <c r="T93" s="98">
        <v>3</v>
      </c>
      <c r="U93" s="99" t="s">
        <v>979</v>
      </c>
      <c r="V93" s="138" t="s">
        <v>980</v>
      </c>
      <c r="W93" s="138" t="s">
        <v>401</v>
      </c>
      <c r="X93" s="138" t="s">
        <v>981</v>
      </c>
      <c r="Y93" s="138" t="s">
        <v>982</v>
      </c>
      <c r="Z93" s="138" t="s">
        <v>983</v>
      </c>
      <c r="AA93" s="138" t="s">
        <v>984</v>
      </c>
      <c r="AB93" s="138" t="s">
        <v>984</v>
      </c>
      <c r="AC93" s="83" t="s">
        <v>858</v>
      </c>
      <c r="AD93" s="281" t="s">
        <v>62</v>
      </c>
      <c r="AE93" s="280" t="s">
        <v>80</v>
      </c>
      <c r="AF93" s="280" t="s">
        <v>84</v>
      </c>
      <c r="AG93" s="93">
        <v>0.4</v>
      </c>
      <c r="AH93" s="112" t="s">
        <v>51</v>
      </c>
      <c r="AI93" s="109">
        <v>0.108</v>
      </c>
      <c r="AJ93" s="110" t="s">
        <v>15</v>
      </c>
      <c r="AK93" s="109">
        <v>0.4</v>
      </c>
      <c r="AL93" s="110" t="s">
        <v>29</v>
      </c>
      <c r="AM93" s="316" t="s">
        <v>91</v>
      </c>
      <c r="AN93" s="286"/>
      <c r="AO93" s="84"/>
      <c r="AP93" s="84"/>
      <c r="AQ93" s="280"/>
      <c r="AR93" s="470"/>
    </row>
    <row r="94" spans="1:44" ht="132.75" thickBot="1">
      <c r="A94" s="490">
        <v>43</v>
      </c>
      <c r="B94" s="473" t="s">
        <v>42</v>
      </c>
      <c r="C94" s="473" t="s">
        <v>222</v>
      </c>
      <c r="D94" s="475" t="s">
        <v>178</v>
      </c>
      <c r="E94" s="473" t="s">
        <v>55</v>
      </c>
      <c r="F94" s="481" t="s">
        <v>985</v>
      </c>
      <c r="G94" s="473" t="s">
        <v>986</v>
      </c>
      <c r="H94" s="473" t="s">
        <v>208</v>
      </c>
      <c r="I94" s="554" t="s">
        <v>655</v>
      </c>
      <c r="J94" s="473" t="s">
        <v>987</v>
      </c>
      <c r="K94" s="473" t="s">
        <v>175</v>
      </c>
      <c r="L94" s="469" t="s">
        <v>180</v>
      </c>
      <c r="M94" s="483">
        <v>3275</v>
      </c>
      <c r="N94" s="485" t="s">
        <v>49</v>
      </c>
      <c r="O94" s="487">
        <v>0.8</v>
      </c>
      <c r="P94" s="473" t="s">
        <v>73</v>
      </c>
      <c r="Q94" s="488" t="s">
        <v>17</v>
      </c>
      <c r="R94" s="465">
        <v>0.8</v>
      </c>
      <c r="S94" s="467" t="s">
        <v>23</v>
      </c>
      <c r="T94" s="317">
        <v>1</v>
      </c>
      <c r="U94" s="283" t="s">
        <v>988</v>
      </c>
      <c r="V94" s="318" t="s">
        <v>989</v>
      </c>
      <c r="W94" s="318" t="s">
        <v>990</v>
      </c>
      <c r="X94" s="318" t="s">
        <v>991</v>
      </c>
      <c r="Y94" s="318" t="s">
        <v>992</v>
      </c>
      <c r="Z94" s="318" t="s">
        <v>993</v>
      </c>
      <c r="AA94" s="318" t="s">
        <v>994</v>
      </c>
      <c r="AB94" s="283" t="s">
        <v>995</v>
      </c>
      <c r="AC94" s="283" t="s">
        <v>996</v>
      </c>
      <c r="AD94" s="281" t="s">
        <v>62</v>
      </c>
      <c r="AE94" s="283" t="s">
        <v>80</v>
      </c>
      <c r="AF94" s="283" t="s">
        <v>83</v>
      </c>
      <c r="AG94" s="93">
        <v>0.5</v>
      </c>
      <c r="AH94" s="112" t="s">
        <v>50</v>
      </c>
      <c r="AI94" s="109">
        <v>0.4</v>
      </c>
      <c r="AJ94" s="110" t="s">
        <v>17</v>
      </c>
      <c r="AK94" s="109">
        <v>0.8</v>
      </c>
      <c r="AL94" s="110" t="s">
        <v>23</v>
      </c>
      <c r="AM94" s="165" t="s">
        <v>92</v>
      </c>
      <c r="AN94" s="154" t="s">
        <v>997</v>
      </c>
      <c r="AO94" s="155"/>
      <c r="AP94" s="155"/>
      <c r="AQ94" s="283" t="s">
        <v>998</v>
      </c>
      <c r="AR94" s="550" t="s">
        <v>999</v>
      </c>
    </row>
    <row r="95" spans="1:44" ht="84.75" thickBot="1">
      <c r="A95" s="491"/>
      <c r="B95" s="474"/>
      <c r="C95" s="474"/>
      <c r="D95" s="476"/>
      <c r="E95" s="474"/>
      <c r="F95" s="474"/>
      <c r="G95" s="474"/>
      <c r="H95" s="474"/>
      <c r="I95" s="555"/>
      <c r="J95" s="474"/>
      <c r="K95" s="474"/>
      <c r="L95" s="470"/>
      <c r="M95" s="484"/>
      <c r="N95" s="486"/>
      <c r="O95" s="466"/>
      <c r="P95" s="474"/>
      <c r="Q95" s="489"/>
      <c r="R95" s="466" t="e">
        <v>#REF!</v>
      </c>
      <c r="S95" s="468"/>
      <c r="T95" s="319">
        <v>2</v>
      </c>
      <c r="U95" s="284" t="s">
        <v>1000</v>
      </c>
      <c r="V95" s="320" t="s">
        <v>1001</v>
      </c>
      <c r="W95" s="321" t="s">
        <v>1002</v>
      </c>
      <c r="X95" s="320" t="s">
        <v>1003</v>
      </c>
      <c r="Y95" s="166" t="s">
        <v>1004</v>
      </c>
      <c r="Z95" s="322" t="s">
        <v>1005</v>
      </c>
      <c r="AA95" s="320" t="s">
        <v>1006</v>
      </c>
      <c r="AB95" s="283" t="s">
        <v>995</v>
      </c>
      <c r="AC95" s="283" t="s">
        <v>996</v>
      </c>
      <c r="AD95" s="281" t="s">
        <v>62</v>
      </c>
      <c r="AE95" s="284" t="s">
        <v>80</v>
      </c>
      <c r="AF95" s="284" t="s">
        <v>83</v>
      </c>
      <c r="AG95" s="93">
        <v>0.5</v>
      </c>
      <c r="AH95" s="112" t="s">
        <v>51</v>
      </c>
      <c r="AI95" s="109">
        <v>0.2</v>
      </c>
      <c r="AJ95" s="110" t="s">
        <v>17</v>
      </c>
      <c r="AK95" s="109">
        <v>0.8</v>
      </c>
      <c r="AL95" s="110" t="s">
        <v>23</v>
      </c>
      <c r="AM95" s="167" t="s">
        <v>92</v>
      </c>
      <c r="AN95" s="154" t="s">
        <v>997</v>
      </c>
      <c r="AO95" s="159"/>
      <c r="AP95" s="159"/>
      <c r="AQ95" s="283" t="s">
        <v>998</v>
      </c>
      <c r="AR95" s="551"/>
    </row>
    <row r="96" spans="1:44" ht="180.75" thickBot="1">
      <c r="A96" s="452">
        <v>44</v>
      </c>
      <c r="B96" s="293" t="s">
        <v>42</v>
      </c>
      <c r="C96" s="279" t="s">
        <v>222</v>
      </c>
      <c r="D96" s="439" t="s">
        <v>178</v>
      </c>
      <c r="E96" s="293" t="s">
        <v>54</v>
      </c>
      <c r="F96" s="292" t="s">
        <v>1007</v>
      </c>
      <c r="G96" s="293" t="s">
        <v>1008</v>
      </c>
      <c r="H96" s="279" t="s">
        <v>208</v>
      </c>
      <c r="I96" s="282" t="s">
        <v>655</v>
      </c>
      <c r="J96" s="292" t="s">
        <v>1009</v>
      </c>
      <c r="K96" s="293" t="s">
        <v>175</v>
      </c>
      <c r="L96" s="294" t="s">
        <v>180</v>
      </c>
      <c r="M96" s="295">
        <v>48</v>
      </c>
      <c r="N96" s="287" t="s">
        <v>52</v>
      </c>
      <c r="O96" s="288">
        <v>0.6</v>
      </c>
      <c r="P96" s="292" t="s">
        <v>157</v>
      </c>
      <c r="Q96" s="289" t="s">
        <v>47</v>
      </c>
      <c r="R96" s="290">
        <v>0.2</v>
      </c>
      <c r="S96" s="291" t="s">
        <v>16</v>
      </c>
      <c r="T96" s="100">
        <v>1</v>
      </c>
      <c r="U96" s="101" t="s">
        <v>1010</v>
      </c>
      <c r="V96" s="85" t="s">
        <v>1011</v>
      </c>
      <c r="W96" s="146" t="s">
        <v>1012</v>
      </c>
      <c r="X96" s="85" t="s">
        <v>1013</v>
      </c>
      <c r="Y96" s="146" t="s">
        <v>1014</v>
      </c>
      <c r="Z96" s="85" t="s">
        <v>1015</v>
      </c>
      <c r="AA96" s="85" t="s">
        <v>1016</v>
      </c>
      <c r="AB96" s="293" t="s">
        <v>1017</v>
      </c>
      <c r="AC96" s="293" t="s">
        <v>1018</v>
      </c>
      <c r="AD96" s="281" t="s">
        <v>62</v>
      </c>
      <c r="AE96" s="293" t="s">
        <v>80</v>
      </c>
      <c r="AF96" s="293" t="s">
        <v>84</v>
      </c>
      <c r="AG96" s="93">
        <v>0.4</v>
      </c>
      <c r="AH96" s="112" t="s">
        <v>50</v>
      </c>
      <c r="AI96" s="109">
        <v>0.36</v>
      </c>
      <c r="AJ96" s="110" t="s">
        <v>47</v>
      </c>
      <c r="AK96" s="109">
        <v>0.2</v>
      </c>
      <c r="AL96" s="110" t="s">
        <v>29</v>
      </c>
      <c r="AM96" s="89" t="s">
        <v>92</v>
      </c>
      <c r="AN96" s="285" t="s">
        <v>1019</v>
      </c>
      <c r="AO96" s="88"/>
      <c r="AP96" s="88"/>
      <c r="AQ96" s="279" t="s">
        <v>1020</v>
      </c>
      <c r="AR96" s="323" t="s">
        <v>999</v>
      </c>
    </row>
    <row r="97" spans="1:44" ht="84.75" thickBot="1">
      <c r="A97" s="552">
        <v>45</v>
      </c>
      <c r="B97" s="483" t="s">
        <v>42</v>
      </c>
      <c r="C97" s="473" t="s">
        <v>222</v>
      </c>
      <c r="D97" s="475" t="s">
        <v>178</v>
      </c>
      <c r="E97" s="473" t="s">
        <v>54</v>
      </c>
      <c r="F97" s="481" t="s">
        <v>1021</v>
      </c>
      <c r="G97" s="481" t="s">
        <v>1022</v>
      </c>
      <c r="H97" s="473" t="s">
        <v>208</v>
      </c>
      <c r="I97" s="542" t="s">
        <v>655</v>
      </c>
      <c r="J97" s="481" t="s">
        <v>1023</v>
      </c>
      <c r="K97" s="473" t="s">
        <v>175</v>
      </c>
      <c r="L97" s="469" t="s">
        <v>180</v>
      </c>
      <c r="M97" s="483">
        <v>240</v>
      </c>
      <c r="N97" s="485" t="s">
        <v>52</v>
      </c>
      <c r="O97" s="487">
        <v>0.6</v>
      </c>
      <c r="P97" s="481" t="s">
        <v>157</v>
      </c>
      <c r="Q97" s="488" t="s">
        <v>47</v>
      </c>
      <c r="R97" s="465">
        <v>0.2</v>
      </c>
      <c r="S97" s="467" t="s">
        <v>16</v>
      </c>
      <c r="T97" s="96">
        <v>1</v>
      </c>
      <c r="U97" s="97" t="s">
        <v>1024</v>
      </c>
      <c r="V97" s="87" t="s">
        <v>1025</v>
      </c>
      <c r="W97" s="87" t="s">
        <v>990</v>
      </c>
      <c r="X97" s="138" t="s">
        <v>1026</v>
      </c>
      <c r="Y97" s="138" t="s">
        <v>1027</v>
      </c>
      <c r="Z97" s="138" t="s">
        <v>1028</v>
      </c>
      <c r="AA97" s="138" t="s">
        <v>1029</v>
      </c>
      <c r="AB97" s="279" t="s">
        <v>1030</v>
      </c>
      <c r="AC97" s="293" t="s">
        <v>1018</v>
      </c>
      <c r="AD97" s="281" t="s">
        <v>62</v>
      </c>
      <c r="AE97" s="279" t="s">
        <v>80</v>
      </c>
      <c r="AF97" s="279" t="s">
        <v>84</v>
      </c>
      <c r="AG97" s="93">
        <v>0.4</v>
      </c>
      <c r="AH97" s="112" t="s">
        <v>50</v>
      </c>
      <c r="AI97" s="109">
        <v>0.36</v>
      </c>
      <c r="AJ97" s="110" t="s">
        <v>47</v>
      </c>
      <c r="AK97" s="109">
        <v>0.2</v>
      </c>
      <c r="AL97" s="110" t="s">
        <v>29</v>
      </c>
      <c r="AM97" s="89" t="s">
        <v>92</v>
      </c>
      <c r="AN97" s="285" t="s">
        <v>1031</v>
      </c>
      <c r="AO97" s="88"/>
      <c r="AP97" s="88"/>
      <c r="AQ97" s="279" t="s">
        <v>1032</v>
      </c>
      <c r="AR97" s="550" t="s">
        <v>999</v>
      </c>
    </row>
    <row r="98" spans="1:44" ht="84.75" thickBot="1">
      <c r="A98" s="553"/>
      <c r="B98" s="484"/>
      <c r="C98" s="474"/>
      <c r="D98" s="476"/>
      <c r="E98" s="474"/>
      <c r="F98" s="482"/>
      <c r="G98" s="482"/>
      <c r="H98" s="474"/>
      <c r="I98" s="544"/>
      <c r="J98" s="482"/>
      <c r="K98" s="474"/>
      <c r="L98" s="470"/>
      <c r="M98" s="484"/>
      <c r="N98" s="486"/>
      <c r="O98" s="466"/>
      <c r="P98" s="482"/>
      <c r="Q98" s="489"/>
      <c r="R98" s="466" t="e">
        <v>#REF!</v>
      </c>
      <c r="S98" s="468"/>
      <c r="T98" s="98">
        <v>2</v>
      </c>
      <c r="U98" s="280" t="s">
        <v>1033</v>
      </c>
      <c r="V98" s="83" t="s">
        <v>1034</v>
      </c>
      <c r="W98" s="83" t="s">
        <v>990</v>
      </c>
      <c r="X98" s="138" t="s">
        <v>1035</v>
      </c>
      <c r="Y98" s="138" t="s">
        <v>1036</v>
      </c>
      <c r="Z98" s="138" t="s">
        <v>1037</v>
      </c>
      <c r="AA98" s="138" t="s">
        <v>1029</v>
      </c>
      <c r="AB98" s="279" t="s">
        <v>1030</v>
      </c>
      <c r="AC98" s="293" t="s">
        <v>1018</v>
      </c>
      <c r="AD98" s="281" t="s">
        <v>62</v>
      </c>
      <c r="AE98" s="280" t="s">
        <v>80</v>
      </c>
      <c r="AF98" s="280" t="s">
        <v>84</v>
      </c>
      <c r="AG98" s="93">
        <v>0.4</v>
      </c>
      <c r="AH98" s="112" t="s">
        <v>50</v>
      </c>
      <c r="AI98" s="109">
        <v>0.216</v>
      </c>
      <c r="AJ98" s="110" t="s">
        <v>47</v>
      </c>
      <c r="AK98" s="109">
        <v>0.2</v>
      </c>
      <c r="AL98" s="110" t="s">
        <v>29</v>
      </c>
      <c r="AM98" s="90" t="s">
        <v>92</v>
      </c>
      <c r="AN98" s="285" t="s">
        <v>1031</v>
      </c>
      <c r="AO98" s="84"/>
      <c r="AP98" s="84"/>
      <c r="AQ98" s="279" t="s">
        <v>1032</v>
      </c>
      <c r="AR98" s="551"/>
    </row>
    <row r="99" spans="1:44" ht="120.75" thickBot="1">
      <c r="A99" s="454">
        <v>46</v>
      </c>
      <c r="B99" s="341" t="s">
        <v>42</v>
      </c>
      <c r="C99" s="342" t="s">
        <v>222</v>
      </c>
      <c r="D99" s="439" t="s">
        <v>178</v>
      </c>
      <c r="E99" s="341" t="s">
        <v>54</v>
      </c>
      <c r="F99" s="341" t="s">
        <v>1038</v>
      </c>
      <c r="G99" s="341" t="s">
        <v>1039</v>
      </c>
      <c r="H99" s="342" t="s">
        <v>208</v>
      </c>
      <c r="I99" s="342" t="s">
        <v>655</v>
      </c>
      <c r="J99" s="341" t="s">
        <v>1040</v>
      </c>
      <c r="K99" s="341" t="s">
        <v>175</v>
      </c>
      <c r="L99" s="343" t="s">
        <v>180</v>
      </c>
      <c r="M99" s="344">
        <v>65012</v>
      </c>
      <c r="N99" s="307" t="str">
        <f>_xlfn.IFERROR(VLOOKUP(O99,'[2]datos'!$AC$2:$AE$7,3,0),"")</f>
        <v>Muy Alta</v>
      </c>
      <c r="O99" s="308">
        <f>+IF(OR(M99="",M99=0),"",IF(M99&lt;='[2]datos'!$AD$3,'[2]datos'!$AC$3,IF(AND(M99&gt;'[2]datos'!$AD$3,M99&lt;='[2]datos'!$AD$4),'[2]datos'!$AC$4,IF(AND(M99&gt;'[2]datos'!$AD$4,M99&lt;='[2]datos'!$AD$5),'[2]datos'!$AC$5,IF(AND(M99&gt;'[2]datos'!$AD$5,M99&lt;='[2]datos'!$AD$6),'[2]datos'!$AC$6,IF(M99&gt;'[2]datos'!$AD$7,'[2]datos'!$AC$7,0))))))</f>
        <v>1</v>
      </c>
      <c r="P99" s="310" t="s">
        <v>158</v>
      </c>
      <c r="Q99" s="296" t="str">
        <f>_xlfn.IFERROR(VLOOKUP(P99,'[2]datos'!$AB$10:$AC$21,2,0),"")</f>
        <v>Moderado</v>
      </c>
      <c r="R99" s="297">
        <f>_xlfn.IFERROR(IF(OR(P99='[2]datos'!$AB$10,P99='[2]datos'!$AB$16),"",VLOOKUP(P99,'[2]datos'!$AB$10:$AD$21,3,0)),"")</f>
        <v>0.6</v>
      </c>
      <c r="S99" s="300" t="str">
        <f ca="1">_xlfn.IFERROR(INDIRECT("datos!"&amp;HLOOKUP(Q99,calculo_imp,2,FALSE)&amp;VLOOKUP(N99,calculo_prob,2,FALSE)),"")</f>
        <v>Alto</v>
      </c>
      <c r="T99" s="347">
        <v>1</v>
      </c>
      <c r="U99" s="310" t="s">
        <v>1041</v>
      </c>
      <c r="V99" s="310" t="s">
        <v>1042</v>
      </c>
      <c r="W99" s="310" t="s">
        <v>1043</v>
      </c>
      <c r="X99" s="310" t="s">
        <v>1041</v>
      </c>
      <c r="Y99" s="310" t="s">
        <v>1044</v>
      </c>
      <c r="Z99" s="310" t="s">
        <v>1045</v>
      </c>
      <c r="AA99" s="310" t="s">
        <v>1046</v>
      </c>
      <c r="AB99" s="310" t="s">
        <v>1047</v>
      </c>
      <c r="AC99" s="310" t="s">
        <v>1048</v>
      </c>
      <c r="AD99" s="304" t="str">
        <f>IF(AE99="","",VLOOKUP(AE99,'[2]datos'!$AT$6:$AU$9,2,0))</f>
        <v>Probabilidad</v>
      </c>
      <c r="AE99" s="310" t="s">
        <v>80</v>
      </c>
      <c r="AF99" s="310" t="s">
        <v>84</v>
      </c>
      <c r="AG99" s="93">
        <f>IF(AND(AE99="",AF99=""),"",IF(AE99="",0,VLOOKUP(AE99,'[2]datos'!$AP$3:$AR$7,3,0))+IF(AF99="",0,VLOOKUP(AF99,'[2]datos'!$AP$3:$AR$7,3,0)))</f>
        <v>0.4</v>
      </c>
      <c r="AH99" s="112" t="str">
        <f>IF(OR(AI99="",AI99=0),"",IF(AI99&lt;='[2]datos'!$AC$3,'[2]datos'!$AE$3,IF(AI99&lt;='[2]datos'!$AC$4,'[2]datos'!$AE$4,IF(AI99&lt;='[2]datos'!$AC$5,'[2]datos'!$AE$5,IF(AI99&lt;='[2]datos'!$AC$6,'[2]datos'!$AE$6,IF(AI99&lt;='[2]datos'!$AC$7,'[2]datos'!$AE$7,""))))))</f>
        <v>Media</v>
      </c>
      <c r="AI99" s="109">
        <f>IF(AD99="","",IF(T99=1,IF(AD99="Probabilidad",O99-(O99*AG99),O99),IF(AD99="Probabilidad",#REF!-(#REF!*AG99),#REF!)))</f>
        <v>0.6</v>
      </c>
      <c r="AJ99" s="110" t="str">
        <f>+IF(AK99&lt;='[2]datos'!$AD$11,'[2]datos'!$AC$11,IF(AK99&lt;='[2]datos'!$AD$12,'[2]datos'!$AC$12,IF(AK99&lt;='[2]datos'!$AD$13,'[2]datos'!$AC$13,IF(AK99&lt;='[2]datos'!$AD$14,'[2]datos'!$AC$14,IF(AK99&lt;='[2]datos'!$AD$15,'[2]datos'!$AC$15,"")))))</f>
        <v>Moderado</v>
      </c>
      <c r="AK99" s="109">
        <f>IF(AD99="","",IF(T99=1,IF(AD99="Impacto",R99-(R99*AG99),R99),IF(AD99="Impacto",#REF!-(#REF!*AG99),#REF!)))</f>
        <v>0.6</v>
      </c>
      <c r="AL99" s="110" t="str">
        <f ca="1">_xlfn.IFERROR(INDIRECT("datos!"&amp;HLOOKUP(AJ99,calculo_imp,2,FALSE)&amp;VLOOKUP(AH99,calculo_prob,2,FALSE)),"")</f>
        <v>Moderado</v>
      </c>
      <c r="AM99" s="201" t="s">
        <v>92</v>
      </c>
      <c r="AN99" s="345" t="s">
        <v>1049</v>
      </c>
      <c r="AO99" s="346" t="s">
        <v>1050</v>
      </c>
      <c r="AP99" s="346" t="s">
        <v>1051</v>
      </c>
      <c r="AQ99" s="314" t="s">
        <v>367</v>
      </c>
      <c r="AR99" s="311" t="s">
        <v>1052</v>
      </c>
    </row>
    <row r="100" spans="1:44" ht="228.75" thickBot="1">
      <c r="A100" s="455">
        <v>47</v>
      </c>
      <c r="B100" s="342" t="s">
        <v>42</v>
      </c>
      <c r="C100" s="342" t="s">
        <v>222</v>
      </c>
      <c r="D100" s="439" t="s">
        <v>178</v>
      </c>
      <c r="E100" s="342" t="s">
        <v>54</v>
      </c>
      <c r="F100" s="342" t="s">
        <v>1053</v>
      </c>
      <c r="G100" s="342" t="s">
        <v>1054</v>
      </c>
      <c r="H100" s="342" t="s">
        <v>208</v>
      </c>
      <c r="I100" s="342" t="s">
        <v>655</v>
      </c>
      <c r="J100" s="342" t="s">
        <v>1055</v>
      </c>
      <c r="K100" s="312" t="s">
        <v>175</v>
      </c>
      <c r="L100" s="311" t="s">
        <v>180</v>
      </c>
      <c r="M100" s="192">
        <v>8040</v>
      </c>
      <c r="N100" s="307" t="str">
        <f>_xlfn.IFERROR(VLOOKUP(O100,'[2]datos'!$AC$2:$AE$7,3,0),"")</f>
        <v>Muy Alta</v>
      </c>
      <c r="O100" s="308">
        <f>+IF(OR(M100="",M100=0),"",IF(M100&lt;='[2]datos'!$AD$3,'[2]datos'!$AC$3,IF(AND(M100&gt;'[2]datos'!$AD$3,M100&lt;='[2]datos'!$AD$4),'[2]datos'!$AC$4,IF(AND(M100&gt;'[2]datos'!$AD$4,M100&lt;='[2]datos'!$AD$5),'[2]datos'!$AC$5,IF(AND(M100&gt;'[2]datos'!$AD$5,M100&lt;='[2]datos'!$AD$6),'[2]datos'!$AC$6,IF(M100&gt;'[2]datos'!$AD$7,'[2]datos'!$AC$7,0))))))</f>
        <v>1</v>
      </c>
      <c r="P100" s="312" t="s">
        <v>158</v>
      </c>
      <c r="Q100" s="296" t="str">
        <f>_xlfn.IFERROR(VLOOKUP(P100,'[2]datos'!$AB$10:$AC$21,2,0),"")</f>
        <v>Moderado</v>
      </c>
      <c r="R100" s="297">
        <f>_xlfn.IFERROR(IF(OR(P100='[2]datos'!$AB$10,P100='[2]datos'!$AB$16),"",VLOOKUP(P100,'[2]datos'!$AB$10:$AD$21,3,0)),"")</f>
        <v>0.6</v>
      </c>
      <c r="S100" s="300" t="str">
        <f ca="1">_xlfn.IFERROR(INDIRECT("datos!"&amp;HLOOKUP(Q100,calculo_imp,2,FALSE)&amp;VLOOKUP(N100,calculo_prob,2,FALSE)),"")</f>
        <v>Alto</v>
      </c>
      <c r="T100" s="347">
        <v>1</v>
      </c>
      <c r="U100" s="314" t="s">
        <v>1056</v>
      </c>
      <c r="V100" s="314" t="s">
        <v>1057</v>
      </c>
      <c r="W100" s="314" t="s">
        <v>1058</v>
      </c>
      <c r="X100" s="314" t="s">
        <v>1059</v>
      </c>
      <c r="Y100" s="314" t="s">
        <v>1060</v>
      </c>
      <c r="Z100" s="314" t="s">
        <v>1061</v>
      </c>
      <c r="AA100" s="314" t="s">
        <v>1062</v>
      </c>
      <c r="AB100" s="314" t="s">
        <v>1063</v>
      </c>
      <c r="AC100" s="314" t="s">
        <v>1048</v>
      </c>
      <c r="AD100" s="304" t="str">
        <f>IF(AE100="","",VLOOKUP(AE100,'[2]datos'!$AT$6:$AU$9,2,0))</f>
        <v>Probabilidad</v>
      </c>
      <c r="AE100" s="314" t="s">
        <v>80</v>
      </c>
      <c r="AF100" s="314" t="s">
        <v>84</v>
      </c>
      <c r="AG100" s="93">
        <f>IF(AND(AE100="",AF100=""),"",IF(AE100="",0,VLOOKUP(AE100,'[2]datos'!$AP$3:$AR$7,3,0))+IF(AF100="",0,VLOOKUP(AF100,'[2]datos'!$AP$3:$AR$7,3,0)))</f>
        <v>0.4</v>
      </c>
      <c r="AH100" s="112" t="str">
        <f>IF(OR(AI100="",AI100=0),"",IF(AI100&lt;='[2]datos'!$AC$3,'[2]datos'!$AE$3,IF(AI100&lt;='[2]datos'!$AC$4,'[2]datos'!$AE$4,IF(AI100&lt;='[2]datos'!$AC$5,'[2]datos'!$AE$5,IF(AI100&lt;='[2]datos'!$AC$6,'[2]datos'!$AE$6,IF(AI100&lt;='[2]datos'!$AC$7,'[2]datos'!$AE$7,""))))))</f>
        <v>Media</v>
      </c>
      <c r="AI100" s="109">
        <f>IF(AD100="","",IF(T100=1,IF(AD100="Probabilidad",O100-(O100*AG100),O100),IF(AD100="Probabilidad",#REF!-(#REF!*AG100),#REF!)))</f>
        <v>0.6</v>
      </c>
      <c r="AJ100" s="110" t="str">
        <f>+IF(AK100&lt;='[2]datos'!$AD$11,'[2]datos'!$AC$11,IF(AK100&lt;='[2]datos'!$AD$12,'[2]datos'!$AC$12,IF(AK100&lt;='[2]datos'!$AD$13,'[2]datos'!$AC$13,IF(AK100&lt;='[2]datos'!$AD$14,'[2]datos'!$AC$14,IF(AK100&lt;='[2]datos'!$AD$15,'[2]datos'!$AC$15,"")))))</f>
        <v>Moderado</v>
      </c>
      <c r="AK100" s="109">
        <f>IF(AD100="","",IF(T100=1,IF(AD100="Impacto",R100-(R100*AG100),R100),IF(AD100="Impacto",#REF!-(#REF!*AG100),#REF!)))</f>
        <v>0.6</v>
      </c>
      <c r="AL100" s="110" t="str">
        <f ca="1">_xlfn.IFERROR(INDIRECT("datos!"&amp;HLOOKUP(AJ100,calculo_imp,2,FALSE)&amp;VLOOKUP(AH100,calculo_prob,2,FALSE)),"")</f>
        <v>Moderado</v>
      </c>
      <c r="AM100" s="201" t="s">
        <v>92</v>
      </c>
      <c r="AN100" s="345" t="s">
        <v>1064</v>
      </c>
      <c r="AO100" s="346" t="s">
        <v>1050</v>
      </c>
      <c r="AP100" s="346" t="s">
        <v>1051</v>
      </c>
      <c r="AQ100" s="314" t="s">
        <v>367</v>
      </c>
      <c r="AR100" s="311" t="s">
        <v>1065</v>
      </c>
    </row>
    <row r="101" spans="1:44" ht="120.75" thickBot="1">
      <c r="A101" s="455">
        <v>48</v>
      </c>
      <c r="B101" s="312" t="s">
        <v>42</v>
      </c>
      <c r="C101" s="312" t="s">
        <v>222</v>
      </c>
      <c r="D101" s="439" t="s">
        <v>178</v>
      </c>
      <c r="E101" s="312" t="s">
        <v>54</v>
      </c>
      <c r="F101" s="312" t="s">
        <v>1066</v>
      </c>
      <c r="G101" s="312" t="s">
        <v>1067</v>
      </c>
      <c r="H101" s="312" t="s">
        <v>208</v>
      </c>
      <c r="I101" s="312" t="s">
        <v>1068</v>
      </c>
      <c r="J101" s="312" t="s">
        <v>1069</v>
      </c>
      <c r="K101" s="312" t="s">
        <v>175</v>
      </c>
      <c r="L101" s="311" t="s">
        <v>180</v>
      </c>
      <c r="M101" s="192" t="s">
        <v>1070</v>
      </c>
      <c r="N101" s="307" t="str">
        <f>_xlfn.IFERROR(VLOOKUP(O101,'[2]datos'!$AC$2:$AE$7,3,0),"")</f>
        <v>Muy Alta</v>
      </c>
      <c r="O101" s="308">
        <f>+IF(OR(M101="",M101=0),"",IF(M101&lt;='[2]datos'!$AD$3,'[2]datos'!$AC$3,IF(AND(M101&gt;'[2]datos'!$AD$3,M101&lt;='[2]datos'!$AD$4),'[2]datos'!$AC$4,IF(AND(M101&gt;'[2]datos'!$AD$4,M101&lt;='[2]datos'!$AD$5),'[2]datos'!$AC$5,IF(AND(M101&gt;'[2]datos'!$AD$5,M101&lt;='[2]datos'!$AD$6),'[2]datos'!$AC$6,IF(M101&gt;'[2]datos'!$AD$7,'[2]datos'!$AC$7,0))))))</f>
        <v>1</v>
      </c>
      <c r="P101" s="312" t="s">
        <v>158</v>
      </c>
      <c r="Q101" s="296" t="str">
        <f>_xlfn.IFERROR(VLOOKUP(P101,'[2]datos'!$AB$10:$AC$21,2,0),"")</f>
        <v>Moderado</v>
      </c>
      <c r="R101" s="297">
        <f>_xlfn.IFERROR(IF(OR(P101='[2]datos'!$AB$10,P101='[2]datos'!$AB$16),"",VLOOKUP(P101,'[2]datos'!$AB$10:$AD$21,3,0)),"")</f>
        <v>0.6</v>
      </c>
      <c r="S101" s="300" t="str">
        <f ca="1">_xlfn.IFERROR(INDIRECT("datos!"&amp;HLOOKUP(Q101,calculo_imp,2,FALSE)&amp;VLOOKUP(N101,calculo_prob,2,FALSE)),"")</f>
        <v>Alto</v>
      </c>
      <c r="T101" s="347">
        <v>1</v>
      </c>
      <c r="U101" s="314" t="s">
        <v>1071</v>
      </c>
      <c r="V101" s="314" t="s">
        <v>1072</v>
      </c>
      <c r="W101" s="314" t="s">
        <v>1073</v>
      </c>
      <c r="X101" s="314" t="s">
        <v>1074</v>
      </c>
      <c r="Y101" s="314" t="s">
        <v>1075</v>
      </c>
      <c r="Z101" s="314" t="s">
        <v>1076</v>
      </c>
      <c r="AA101" s="314" t="s">
        <v>1077</v>
      </c>
      <c r="AB101" s="314" t="s">
        <v>1078</v>
      </c>
      <c r="AC101" s="314" t="s">
        <v>1048</v>
      </c>
      <c r="AD101" s="304" t="str">
        <f>IF(AE101="","",VLOOKUP(AE101,'[2]datos'!$AT$6:$AU$9,2,0))</f>
        <v>Probabilidad</v>
      </c>
      <c r="AE101" s="314" t="s">
        <v>80</v>
      </c>
      <c r="AF101" s="314" t="s">
        <v>84</v>
      </c>
      <c r="AG101" s="93">
        <f>IF(AND(AE101="",AF101=""),"",IF(AE101="",0,VLOOKUP(AE101,'[2]datos'!$AP$3:$AR$7,3,0))+IF(AF101="",0,VLOOKUP(AF101,'[2]datos'!$AP$3:$AR$7,3,0)))</f>
        <v>0.4</v>
      </c>
      <c r="AH101" s="112" t="str">
        <f>IF(OR(AI101="",AI101=0),"",IF(AI101&lt;='[2]datos'!$AC$3,'[2]datos'!$AE$3,IF(AI101&lt;='[2]datos'!$AC$4,'[2]datos'!$AE$4,IF(AI101&lt;='[2]datos'!$AC$5,'[2]datos'!$AE$5,IF(AI101&lt;='[2]datos'!$AC$6,'[2]datos'!$AE$6,IF(AI101&lt;='[2]datos'!$AC$7,'[2]datos'!$AE$7,""))))))</f>
        <v>Media</v>
      </c>
      <c r="AI101" s="109">
        <f>IF(AD101="","",IF(T101=1,IF(AD101="Probabilidad",O101-(O101*AG101),O101),IF(AD101="Probabilidad",#REF!-(#REF!*AG101),#REF!)))</f>
        <v>0.6</v>
      </c>
      <c r="AJ101" s="110" t="str">
        <f>+IF(AK101&lt;='[2]datos'!$AD$11,'[2]datos'!$AC$11,IF(AK101&lt;='[2]datos'!$AD$12,'[2]datos'!$AC$12,IF(AK101&lt;='[2]datos'!$AD$13,'[2]datos'!$AC$13,IF(AK101&lt;='[2]datos'!$AD$14,'[2]datos'!$AC$14,IF(AK101&lt;='[2]datos'!$AD$15,'[2]datos'!$AC$15,"")))))</f>
        <v>Moderado</v>
      </c>
      <c r="AK101" s="109">
        <f>IF(AD101="","",IF(T101=1,IF(AD101="Impacto",R101-(R101*AG101),R101),IF(AD101="Impacto",#REF!-(#REF!*AG101),#REF!)))</f>
        <v>0.6</v>
      </c>
      <c r="AL101" s="110" t="str">
        <f ca="1">_xlfn.IFERROR(INDIRECT("datos!"&amp;HLOOKUP(AJ101,calculo_imp,2,FALSE)&amp;VLOOKUP(AH101,calculo_prob,2,FALSE)),"")</f>
        <v>Moderado</v>
      </c>
      <c r="AM101" s="201" t="s">
        <v>92</v>
      </c>
      <c r="AN101" s="345" t="s">
        <v>1079</v>
      </c>
      <c r="AO101" s="346" t="s">
        <v>1050</v>
      </c>
      <c r="AP101" s="346" t="s">
        <v>1051</v>
      </c>
      <c r="AQ101" s="314" t="s">
        <v>367</v>
      </c>
      <c r="AR101" s="311" t="s">
        <v>1080</v>
      </c>
    </row>
    <row r="102" spans="1:44" ht="156.75" thickBot="1">
      <c r="A102" s="471">
        <v>49</v>
      </c>
      <c r="B102" s="473" t="s">
        <v>42</v>
      </c>
      <c r="C102" s="560" t="s">
        <v>222</v>
      </c>
      <c r="D102" s="475" t="s">
        <v>178</v>
      </c>
      <c r="E102" s="473" t="s">
        <v>54</v>
      </c>
      <c r="F102" s="473" t="s">
        <v>1856</v>
      </c>
      <c r="G102" s="233" t="s">
        <v>1857</v>
      </c>
      <c r="H102" s="473" t="s">
        <v>208</v>
      </c>
      <c r="I102" s="473" t="s">
        <v>655</v>
      </c>
      <c r="J102" s="473" t="s">
        <v>1858</v>
      </c>
      <c r="K102" s="473" t="s">
        <v>175</v>
      </c>
      <c r="L102" s="469" t="s">
        <v>180</v>
      </c>
      <c r="M102" s="540">
        <v>600000</v>
      </c>
      <c r="N102" s="485" t="s">
        <v>48</v>
      </c>
      <c r="O102" s="487">
        <v>1</v>
      </c>
      <c r="P102" s="473" t="s">
        <v>158</v>
      </c>
      <c r="Q102" s="488" t="s">
        <v>16</v>
      </c>
      <c r="R102" s="465">
        <v>0.6</v>
      </c>
      <c r="S102" s="467" t="s">
        <v>23</v>
      </c>
      <c r="T102" s="678">
        <v>1</v>
      </c>
      <c r="U102" s="679" t="s">
        <v>1859</v>
      </c>
      <c r="V102" s="680" t="s">
        <v>1860</v>
      </c>
      <c r="W102" s="680" t="s">
        <v>1095</v>
      </c>
      <c r="X102" s="464" t="s">
        <v>1861</v>
      </c>
      <c r="Y102" s="464" t="s">
        <v>1862</v>
      </c>
      <c r="Z102" s="318" t="s">
        <v>1863</v>
      </c>
      <c r="AA102" s="680" t="s">
        <v>1864</v>
      </c>
      <c r="AB102" s="681" t="s">
        <v>1865</v>
      </c>
      <c r="AC102" s="682" t="s">
        <v>1866</v>
      </c>
      <c r="AD102" s="461" t="s">
        <v>62</v>
      </c>
      <c r="AE102" s="683" t="s">
        <v>81</v>
      </c>
      <c r="AF102" s="683" t="s">
        <v>84</v>
      </c>
      <c r="AG102" s="93">
        <v>0.3</v>
      </c>
      <c r="AH102" s="112" t="s">
        <v>49</v>
      </c>
      <c r="AI102" s="109">
        <v>0.7</v>
      </c>
      <c r="AJ102" s="110" t="s">
        <v>16</v>
      </c>
      <c r="AK102" s="109">
        <v>0.6</v>
      </c>
      <c r="AL102" s="110" t="s">
        <v>23</v>
      </c>
      <c r="AM102" s="684" t="s">
        <v>92</v>
      </c>
      <c r="AN102" s="685" t="s">
        <v>1867</v>
      </c>
      <c r="AO102" s="88">
        <v>44469</v>
      </c>
      <c r="AP102" s="88" t="s">
        <v>1868</v>
      </c>
      <c r="AQ102" s="88" t="s">
        <v>1868</v>
      </c>
      <c r="AR102" s="686" t="s">
        <v>1869</v>
      </c>
    </row>
    <row r="103" spans="1:44" ht="180.75" thickBot="1">
      <c r="A103" s="472"/>
      <c r="B103" s="474"/>
      <c r="C103" s="549"/>
      <c r="D103" s="476"/>
      <c r="E103" s="474"/>
      <c r="F103" s="474"/>
      <c r="G103" s="227" t="s">
        <v>1870</v>
      </c>
      <c r="H103" s="474"/>
      <c r="I103" s="474"/>
      <c r="J103" s="474"/>
      <c r="K103" s="474"/>
      <c r="L103" s="470"/>
      <c r="M103" s="546"/>
      <c r="N103" s="486"/>
      <c r="O103" s="466"/>
      <c r="P103" s="474"/>
      <c r="Q103" s="489"/>
      <c r="R103" s="466" t="e">
        <v>#REF!</v>
      </c>
      <c r="S103" s="468"/>
      <c r="T103" s="687">
        <v>2</v>
      </c>
      <c r="U103" s="463" t="s">
        <v>1871</v>
      </c>
      <c r="V103" s="688" t="s">
        <v>1872</v>
      </c>
      <c r="W103" s="85" t="s">
        <v>1095</v>
      </c>
      <c r="X103" s="464" t="s">
        <v>1873</v>
      </c>
      <c r="Y103" s="464" t="s">
        <v>1874</v>
      </c>
      <c r="Z103" s="87" t="s">
        <v>1875</v>
      </c>
      <c r="AA103" s="85" t="s">
        <v>1876</v>
      </c>
      <c r="AB103" s="85" t="s">
        <v>1877</v>
      </c>
      <c r="AC103" s="146" t="s">
        <v>1866</v>
      </c>
      <c r="AD103" s="461" t="s">
        <v>62</v>
      </c>
      <c r="AE103" s="463" t="s">
        <v>80</v>
      </c>
      <c r="AF103" s="463" t="s">
        <v>84</v>
      </c>
      <c r="AG103" s="93">
        <v>0.4</v>
      </c>
      <c r="AH103" s="112" t="s">
        <v>52</v>
      </c>
      <c r="AI103" s="109">
        <v>0.42</v>
      </c>
      <c r="AJ103" s="110" t="s">
        <v>16</v>
      </c>
      <c r="AK103" s="109">
        <v>0.6</v>
      </c>
      <c r="AL103" s="110" t="s">
        <v>16</v>
      </c>
      <c r="AM103" s="91" t="s">
        <v>92</v>
      </c>
      <c r="AN103" s="462" t="s">
        <v>1878</v>
      </c>
      <c r="AO103" s="88">
        <v>44439</v>
      </c>
      <c r="AP103" s="88" t="s">
        <v>1868</v>
      </c>
      <c r="AQ103" s="88" t="s">
        <v>1868</v>
      </c>
      <c r="AR103" s="689"/>
    </row>
    <row r="104" spans="1:44" ht="180.75" thickBot="1">
      <c r="A104" s="472"/>
      <c r="B104" s="474"/>
      <c r="C104" s="549"/>
      <c r="D104" s="476"/>
      <c r="E104" s="474"/>
      <c r="F104" s="474"/>
      <c r="G104" s="227" t="s">
        <v>1879</v>
      </c>
      <c r="H104" s="474"/>
      <c r="I104" s="474"/>
      <c r="J104" s="474"/>
      <c r="K104" s="474"/>
      <c r="L104" s="470"/>
      <c r="M104" s="546"/>
      <c r="N104" s="486"/>
      <c r="O104" s="466"/>
      <c r="P104" s="474"/>
      <c r="Q104" s="489"/>
      <c r="R104" s="466" t="e">
        <v>#REF!</v>
      </c>
      <c r="S104" s="468"/>
      <c r="T104" s="678">
        <v>3</v>
      </c>
      <c r="U104" s="683" t="s">
        <v>1880</v>
      </c>
      <c r="V104" s="680" t="s">
        <v>1872</v>
      </c>
      <c r="W104" s="680" t="s">
        <v>1095</v>
      </c>
      <c r="X104" s="464" t="s">
        <v>1881</v>
      </c>
      <c r="Y104" s="152" t="s">
        <v>1882</v>
      </c>
      <c r="Z104" s="87" t="s">
        <v>1883</v>
      </c>
      <c r="AA104" s="87" t="s">
        <v>1884</v>
      </c>
      <c r="AB104" s="318" t="s">
        <v>1885</v>
      </c>
      <c r="AC104" s="464" t="s">
        <v>1866</v>
      </c>
      <c r="AD104" s="461" t="s">
        <v>62</v>
      </c>
      <c r="AE104" s="683" t="s">
        <v>80</v>
      </c>
      <c r="AF104" s="683" t="s">
        <v>84</v>
      </c>
      <c r="AG104" s="93">
        <v>0.4</v>
      </c>
      <c r="AH104" s="112" t="s">
        <v>50</v>
      </c>
      <c r="AI104" s="109">
        <v>0.252</v>
      </c>
      <c r="AJ104" s="110" t="s">
        <v>16</v>
      </c>
      <c r="AK104" s="109">
        <v>0.6</v>
      </c>
      <c r="AL104" s="110" t="s">
        <v>16</v>
      </c>
      <c r="AM104" s="684" t="s">
        <v>92</v>
      </c>
      <c r="AN104" s="462" t="s">
        <v>1886</v>
      </c>
      <c r="AO104" s="88">
        <v>44439</v>
      </c>
      <c r="AP104" s="88" t="s">
        <v>1868</v>
      </c>
      <c r="AQ104" s="88" t="s">
        <v>1868</v>
      </c>
      <c r="AR104" s="689"/>
    </row>
    <row r="105" spans="1:44" ht="91.5" customHeight="1" thickBot="1">
      <c r="A105" s="472"/>
      <c r="B105" s="474"/>
      <c r="C105" s="549"/>
      <c r="D105" s="476"/>
      <c r="E105" s="474"/>
      <c r="F105" s="474"/>
      <c r="G105" s="227" t="s">
        <v>1887</v>
      </c>
      <c r="H105" s="474"/>
      <c r="I105" s="474"/>
      <c r="J105" s="474"/>
      <c r="K105" s="474"/>
      <c r="L105" s="470"/>
      <c r="M105" s="546"/>
      <c r="N105" s="486"/>
      <c r="O105" s="466"/>
      <c r="P105" s="474"/>
      <c r="Q105" s="489"/>
      <c r="R105" s="466" t="e">
        <v>#REF!</v>
      </c>
      <c r="S105" s="468"/>
      <c r="T105" s="678">
        <v>4</v>
      </c>
      <c r="U105" s="679" t="s">
        <v>1888</v>
      </c>
      <c r="V105" s="680" t="s">
        <v>1860</v>
      </c>
      <c r="W105" s="680" t="s">
        <v>1095</v>
      </c>
      <c r="X105" s="680" t="s">
        <v>1889</v>
      </c>
      <c r="Y105" s="680" t="s">
        <v>1890</v>
      </c>
      <c r="Z105" s="680" t="s">
        <v>1891</v>
      </c>
      <c r="AA105" s="680" t="s">
        <v>1892</v>
      </c>
      <c r="AB105" s="680" t="s">
        <v>1893</v>
      </c>
      <c r="AC105" s="682" t="s">
        <v>1866</v>
      </c>
      <c r="AD105" s="461" t="s">
        <v>62</v>
      </c>
      <c r="AE105" s="683" t="s">
        <v>80</v>
      </c>
      <c r="AF105" s="683" t="s">
        <v>84</v>
      </c>
      <c r="AG105" s="93">
        <v>0.4</v>
      </c>
      <c r="AH105" s="112" t="s">
        <v>51</v>
      </c>
      <c r="AI105" s="109">
        <v>0.1512</v>
      </c>
      <c r="AJ105" s="110" t="s">
        <v>16</v>
      </c>
      <c r="AK105" s="109">
        <v>0.6</v>
      </c>
      <c r="AL105" s="110" t="s">
        <v>16</v>
      </c>
      <c r="AM105" s="684" t="s">
        <v>92</v>
      </c>
      <c r="AN105" s="685" t="s">
        <v>1894</v>
      </c>
      <c r="AO105" s="690">
        <v>44500</v>
      </c>
      <c r="AP105" s="690" t="s">
        <v>1868</v>
      </c>
      <c r="AQ105" s="690" t="s">
        <v>1868</v>
      </c>
      <c r="AR105" s="689"/>
    </row>
    <row r="106" spans="1:44" ht="132.75" thickBot="1">
      <c r="A106" s="691"/>
      <c r="B106" s="508"/>
      <c r="C106" s="692"/>
      <c r="D106" s="512"/>
      <c r="E106" s="508"/>
      <c r="F106" s="508"/>
      <c r="G106" s="693" t="s">
        <v>1895</v>
      </c>
      <c r="H106" s="508"/>
      <c r="I106" s="508"/>
      <c r="J106" s="508"/>
      <c r="K106" s="508"/>
      <c r="L106" s="501"/>
      <c r="M106" s="541"/>
      <c r="N106" s="534"/>
      <c r="O106" s="466"/>
      <c r="P106" s="508"/>
      <c r="Q106" s="527"/>
      <c r="R106" s="528" t="e">
        <v>#REF!</v>
      </c>
      <c r="S106" s="468"/>
      <c r="T106" s="687">
        <v>5</v>
      </c>
      <c r="U106" s="694" t="s">
        <v>1896</v>
      </c>
      <c r="V106" s="688" t="s">
        <v>1897</v>
      </c>
      <c r="W106" s="688" t="s">
        <v>1095</v>
      </c>
      <c r="X106" s="682" t="s">
        <v>1898</v>
      </c>
      <c r="Y106" s="682" t="s">
        <v>1899</v>
      </c>
      <c r="Z106" s="695" t="s">
        <v>1900</v>
      </c>
      <c r="AA106" s="680" t="s">
        <v>1884</v>
      </c>
      <c r="AB106" s="681" t="s">
        <v>1901</v>
      </c>
      <c r="AC106" s="682" t="s">
        <v>1866</v>
      </c>
      <c r="AD106" s="461" t="s">
        <v>62</v>
      </c>
      <c r="AE106" s="683" t="s">
        <v>80</v>
      </c>
      <c r="AF106" s="683" t="s">
        <v>84</v>
      </c>
      <c r="AG106" s="93">
        <v>0.4</v>
      </c>
      <c r="AH106" s="112" t="s">
        <v>51</v>
      </c>
      <c r="AI106" s="109">
        <v>0.09072</v>
      </c>
      <c r="AJ106" s="110" t="s">
        <v>16</v>
      </c>
      <c r="AK106" s="109">
        <v>0.6</v>
      </c>
      <c r="AL106" s="110" t="s">
        <v>16</v>
      </c>
      <c r="AM106" s="684" t="s">
        <v>92</v>
      </c>
      <c r="AN106" s="685" t="s">
        <v>1902</v>
      </c>
      <c r="AO106" s="690">
        <v>44469</v>
      </c>
      <c r="AP106" s="690" t="s">
        <v>1868</v>
      </c>
      <c r="AQ106" s="690" t="s">
        <v>1868</v>
      </c>
      <c r="AR106" s="696"/>
    </row>
    <row r="107" spans="1:44" ht="64.5">
      <c r="A107" s="490">
        <v>50</v>
      </c>
      <c r="B107" s="473" t="s">
        <v>40</v>
      </c>
      <c r="C107" s="473" t="s">
        <v>220</v>
      </c>
      <c r="D107" s="475" t="s">
        <v>137</v>
      </c>
      <c r="E107" s="654" t="s">
        <v>55</v>
      </c>
      <c r="F107" s="481" t="s">
        <v>1081</v>
      </c>
      <c r="G107" s="481" t="s">
        <v>1082</v>
      </c>
      <c r="H107" s="481" t="s">
        <v>208</v>
      </c>
      <c r="I107" s="481" t="s">
        <v>226</v>
      </c>
      <c r="J107" s="481" t="s">
        <v>1083</v>
      </c>
      <c r="K107" s="560" t="s">
        <v>168</v>
      </c>
      <c r="L107" s="469" t="s">
        <v>180</v>
      </c>
      <c r="M107" s="646">
        <v>647</v>
      </c>
      <c r="N107" s="485" t="s">
        <v>49</v>
      </c>
      <c r="O107" s="487">
        <v>0.8</v>
      </c>
      <c r="P107" s="560" t="s">
        <v>157</v>
      </c>
      <c r="Q107" s="488" t="s">
        <v>47</v>
      </c>
      <c r="R107" s="465">
        <v>0.2</v>
      </c>
      <c r="S107" s="467" t="s">
        <v>16</v>
      </c>
      <c r="T107" s="96">
        <v>1</v>
      </c>
      <c r="U107" s="349" t="s">
        <v>1084</v>
      </c>
      <c r="V107" s="298" t="s">
        <v>1085</v>
      </c>
      <c r="W107" s="318" t="s">
        <v>1086</v>
      </c>
      <c r="X107" s="87" t="s">
        <v>1087</v>
      </c>
      <c r="Y107" s="87" t="s">
        <v>1088</v>
      </c>
      <c r="Z107" s="200" t="s">
        <v>1089</v>
      </c>
      <c r="AA107" s="87" t="s">
        <v>1090</v>
      </c>
      <c r="AB107" s="129" t="s">
        <v>1091</v>
      </c>
      <c r="AC107" s="129" t="s">
        <v>1092</v>
      </c>
      <c r="AD107" s="304" t="s">
        <v>62</v>
      </c>
      <c r="AE107" s="298" t="s">
        <v>80</v>
      </c>
      <c r="AF107" s="298" t="s">
        <v>84</v>
      </c>
      <c r="AG107" s="93">
        <v>0.4</v>
      </c>
      <c r="AH107" s="112" t="s">
        <v>52</v>
      </c>
      <c r="AI107" s="109">
        <v>0.48</v>
      </c>
      <c r="AJ107" s="110" t="s">
        <v>47</v>
      </c>
      <c r="AK107" s="109">
        <v>0.2</v>
      </c>
      <c r="AL107" s="110" t="s">
        <v>16</v>
      </c>
      <c r="AM107" s="89"/>
      <c r="AN107" s="309"/>
      <c r="AO107" s="88"/>
      <c r="AP107" s="350"/>
      <c r="AQ107" s="351"/>
      <c r="AR107" s="608" t="s">
        <v>1093</v>
      </c>
    </row>
    <row r="108" spans="1:44" ht="66" thickBot="1">
      <c r="A108" s="491"/>
      <c r="B108" s="474"/>
      <c r="C108" s="474"/>
      <c r="D108" s="476"/>
      <c r="E108" s="655"/>
      <c r="F108" s="482"/>
      <c r="G108" s="482"/>
      <c r="H108" s="482"/>
      <c r="I108" s="482"/>
      <c r="J108" s="482"/>
      <c r="K108" s="549"/>
      <c r="L108" s="470"/>
      <c r="M108" s="647"/>
      <c r="N108" s="486"/>
      <c r="O108" s="466"/>
      <c r="P108" s="549"/>
      <c r="Q108" s="489"/>
      <c r="R108" s="466" t="e">
        <v>#REF!</v>
      </c>
      <c r="S108" s="468"/>
      <c r="T108" s="98">
        <v>2</v>
      </c>
      <c r="U108" s="99" t="s">
        <v>1094</v>
      </c>
      <c r="V108" s="299" t="s">
        <v>1085</v>
      </c>
      <c r="W108" s="83" t="s">
        <v>1095</v>
      </c>
      <c r="X108" s="83" t="s">
        <v>1096</v>
      </c>
      <c r="Y108" s="83" t="s">
        <v>1097</v>
      </c>
      <c r="Z108" s="195" t="s">
        <v>1098</v>
      </c>
      <c r="AA108" s="83" t="s">
        <v>1090</v>
      </c>
      <c r="AB108" s="83" t="s">
        <v>1091</v>
      </c>
      <c r="AC108" s="83" t="s">
        <v>1092</v>
      </c>
      <c r="AD108" s="304" t="s">
        <v>62</v>
      </c>
      <c r="AE108" s="299" t="s">
        <v>81</v>
      </c>
      <c r="AF108" s="299" t="s">
        <v>84</v>
      </c>
      <c r="AG108" s="93">
        <v>0.3</v>
      </c>
      <c r="AH108" s="112" t="s">
        <v>50</v>
      </c>
      <c r="AI108" s="109">
        <v>0.33599999999999997</v>
      </c>
      <c r="AJ108" s="110" t="s">
        <v>47</v>
      </c>
      <c r="AK108" s="109">
        <v>0.2</v>
      </c>
      <c r="AL108" s="110" t="s">
        <v>29</v>
      </c>
      <c r="AM108" s="90"/>
      <c r="AN108" s="306"/>
      <c r="AO108" s="84"/>
      <c r="AP108" s="84"/>
      <c r="AQ108" s="84"/>
      <c r="AR108" s="609"/>
    </row>
    <row r="109" spans="1:44" ht="66" thickBot="1">
      <c r="A109" s="491"/>
      <c r="B109" s="474"/>
      <c r="C109" s="474"/>
      <c r="D109" s="476"/>
      <c r="E109" s="655"/>
      <c r="F109" s="482"/>
      <c r="G109" s="482"/>
      <c r="H109" s="482"/>
      <c r="I109" s="482"/>
      <c r="J109" s="482"/>
      <c r="K109" s="549"/>
      <c r="L109" s="470"/>
      <c r="M109" s="647"/>
      <c r="N109" s="486"/>
      <c r="O109" s="466"/>
      <c r="P109" s="549"/>
      <c r="Q109" s="489"/>
      <c r="R109" s="466" t="e">
        <v>#REF!</v>
      </c>
      <c r="S109" s="468"/>
      <c r="T109" s="98">
        <v>3</v>
      </c>
      <c r="U109" s="99" t="s">
        <v>1099</v>
      </c>
      <c r="V109" s="97" t="s">
        <v>1085</v>
      </c>
      <c r="W109" s="83" t="s">
        <v>1100</v>
      </c>
      <c r="X109" s="83" t="s">
        <v>1101</v>
      </c>
      <c r="Y109" s="83" t="s">
        <v>1102</v>
      </c>
      <c r="Z109" s="195" t="s">
        <v>1103</v>
      </c>
      <c r="AA109" s="195" t="s">
        <v>1090</v>
      </c>
      <c r="AB109" s="83" t="s">
        <v>1091</v>
      </c>
      <c r="AC109" s="83" t="s">
        <v>1092</v>
      </c>
      <c r="AD109" s="304" t="s">
        <v>62</v>
      </c>
      <c r="AE109" s="299" t="s">
        <v>81</v>
      </c>
      <c r="AF109" s="299" t="s">
        <v>84</v>
      </c>
      <c r="AG109" s="93">
        <v>0.3</v>
      </c>
      <c r="AH109" s="112" t="s">
        <v>50</v>
      </c>
      <c r="AI109" s="109">
        <v>0.23519999999999996</v>
      </c>
      <c r="AJ109" s="110" t="s">
        <v>47</v>
      </c>
      <c r="AK109" s="109">
        <v>0.2</v>
      </c>
      <c r="AL109" s="110" t="s">
        <v>29</v>
      </c>
      <c r="AM109" s="90"/>
      <c r="AN109" s="306"/>
      <c r="AO109" s="84"/>
      <c r="AP109" s="84"/>
      <c r="AQ109" s="299"/>
      <c r="AR109" s="609"/>
    </row>
    <row r="110" spans="1:44" ht="24" customHeight="1">
      <c r="A110" s="498">
        <v>51</v>
      </c>
      <c r="B110" s="492" t="s">
        <v>40</v>
      </c>
      <c r="C110" s="473" t="s">
        <v>220</v>
      </c>
      <c r="D110" s="604" t="s">
        <v>137</v>
      </c>
      <c r="E110" s="492" t="s">
        <v>55</v>
      </c>
      <c r="F110" s="590" t="s">
        <v>1104</v>
      </c>
      <c r="G110" s="492" t="s">
        <v>1105</v>
      </c>
      <c r="H110" s="473" t="s">
        <v>208</v>
      </c>
      <c r="I110" s="473" t="s">
        <v>226</v>
      </c>
      <c r="J110" s="590" t="s">
        <v>1106</v>
      </c>
      <c r="K110" s="492" t="s">
        <v>168</v>
      </c>
      <c r="L110" s="497" t="s">
        <v>180</v>
      </c>
      <c r="M110" s="500">
        <v>652</v>
      </c>
      <c r="N110" s="485" t="s">
        <v>49</v>
      </c>
      <c r="O110" s="487">
        <v>0.8</v>
      </c>
      <c r="P110" s="492" t="s">
        <v>157</v>
      </c>
      <c r="Q110" s="488" t="s">
        <v>47</v>
      </c>
      <c r="R110" s="465">
        <v>0.2</v>
      </c>
      <c r="S110" s="467" t="s">
        <v>16</v>
      </c>
      <c r="T110" s="100">
        <v>1</v>
      </c>
      <c r="U110" s="101" t="s">
        <v>1107</v>
      </c>
      <c r="V110" s="85" t="s">
        <v>1108</v>
      </c>
      <c r="W110" s="85" t="s">
        <v>1086</v>
      </c>
      <c r="X110" s="85" t="s">
        <v>1109</v>
      </c>
      <c r="Y110" s="85" t="s">
        <v>1110</v>
      </c>
      <c r="Z110" s="190" t="s">
        <v>1111</v>
      </c>
      <c r="AA110" s="85" t="s">
        <v>1112</v>
      </c>
      <c r="AB110" s="85" t="s">
        <v>1113</v>
      </c>
      <c r="AC110" s="146" t="s">
        <v>1092</v>
      </c>
      <c r="AD110" s="304" t="s">
        <v>62</v>
      </c>
      <c r="AE110" s="303" t="s">
        <v>80</v>
      </c>
      <c r="AF110" s="303" t="s">
        <v>84</v>
      </c>
      <c r="AG110" s="93">
        <v>0.4</v>
      </c>
      <c r="AH110" s="112" t="s">
        <v>52</v>
      </c>
      <c r="AI110" s="109">
        <v>0.48</v>
      </c>
      <c r="AJ110" s="110" t="s">
        <v>47</v>
      </c>
      <c r="AK110" s="109">
        <v>0.2</v>
      </c>
      <c r="AL110" s="110" t="s">
        <v>16</v>
      </c>
      <c r="AM110" s="89"/>
      <c r="AN110" s="309"/>
      <c r="AO110" s="88"/>
      <c r="AP110" s="88"/>
      <c r="AQ110" s="298"/>
      <c r="AR110" s="469" t="s">
        <v>1114</v>
      </c>
    </row>
    <row r="111" spans="1:44" ht="78">
      <c r="A111" s="491"/>
      <c r="B111" s="474"/>
      <c r="C111" s="474"/>
      <c r="D111" s="476"/>
      <c r="E111" s="474"/>
      <c r="F111" s="482"/>
      <c r="G111" s="474"/>
      <c r="H111" s="474"/>
      <c r="I111" s="474"/>
      <c r="J111" s="482"/>
      <c r="K111" s="474"/>
      <c r="L111" s="470"/>
      <c r="M111" s="484"/>
      <c r="N111" s="486"/>
      <c r="O111" s="466"/>
      <c r="P111" s="474"/>
      <c r="Q111" s="489"/>
      <c r="R111" s="466" t="e">
        <v>#REF!</v>
      </c>
      <c r="S111" s="468"/>
      <c r="T111" s="98">
        <v>2</v>
      </c>
      <c r="U111" s="101" t="s">
        <v>1115</v>
      </c>
      <c r="V111" s="83" t="s">
        <v>1116</v>
      </c>
      <c r="W111" s="83" t="s">
        <v>1117</v>
      </c>
      <c r="X111" s="83" t="s">
        <v>1118</v>
      </c>
      <c r="Y111" s="83" t="s">
        <v>1119</v>
      </c>
      <c r="Z111" s="195" t="s">
        <v>1120</v>
      </c>
      <c r="AA111" s="83" t="s">
        <v>1121</v>
      </c>
      <c r="AB111" s="85" t="s">
        <v>1113</v>
      </c>
      <c r="AC111" s="146" t="s">
        <v>1092</v>
      </c>
      <c r="AD111" s="304" t="s">
        <v>62</v>
      </c>
      <c r="AE111" s="299" t="s">
        <v>80</v>
      </c>
      <c r="AF111" s="299" t="s">
        <v>84</v>
      </c>
      <c r="AG111" s="93">
        <v>0.4</v>
      </c>
      <c r="AH111" s="112" t="s">
        <v>50</v>
      </c>
      <c r="AI111" s="109">
        <v>0.288</v>
      </c>
      <c r="AJ111" s="110" t="s">
        <v>47</v>
      </c>
      <c r="AK111" s="109">
        <v>0.2</v>
      </c>
      <c r="AL111" s="110" t="s">
        <v>29</v>
      </c>
      <c r="AM111" s="90"/>
      <c r="AN111" s="306"/>
      <c r="AO111" s="84"/>
      <c r="AP111" s="84"/>
      <c r="AQ111" s="299"/>
      <c r="AR111" s="470"/>
    </row>
    <row r="112" spans="1:44" ht="39.75" thickBot="1">
      <c r="A112" s="491"/>
      <c r="B112" s="474"/>
      <c r="C112" s="474"/>
      <c r="D112" s="476"/>
      <c r="E112" s="474"/>
      <c r="F112" s="482"/>
      <c r="G112" s="474"/>
      <c r="H112" s="474"/>
      <c r="I112" s="474"/>
      <c r="J112" s="482"/>
      <c r="K112" s="474"/>
      <c r="L112" s="470"/>
      <c r="M112" s="484"/>
      <c r="N112" s="486"/>
      <c r="O112" s="466"/>
      <c r="P112" s="474"/>
      <c r="Q112" s="489"/>
      <c r="R112" s="466" t="e">
        <v>#REF!</v>
      </c>
      <c r="S112" s="468"/>
      <c r="T112" s="98">
        <v>3</v>
      </c>
      <c r="U112" s="101" t="s">
        <v>1122</v>
      </c>
      <c r="V112" s="85" t="s">
        <v>1108</v>
      </c>
      <c r="W112" s="83" t="s">
        <v>1100</v>
      </c>
      <c r="X112" s="83" t="s">
        <v>1123</v>
      </c>
      <c r="Y112" s="83" t="s">
        <v>1124</v>
      </c>
      <c r="Z112" s="83" t="s">
        <v>1125</v>
      </c>
      <c r="AA112" s="83" t="s">
        <v>1126</v>
      </c>
      <c r="AB112" s="85" t="s">
        <v>1113</v>
      </c>
      <c r="AC112" s="146" t="s">
        <v>1092</v>
      </c>
      <c r="AD112" s="304" t="s">
        <v>62</v>
      </c>
      <c r="AE112" s="299" t="s">
        <v>81</v>
      </c>
      <c r="AF112" s="299" t="s">
        <v>84</v>
      </c>
      <c r="AG112" s="93">
        <v>0.3</v>
      </c>
      <c r="AH112" s="112" t="s">
        <v>50</v>
      </c>
      <c r="AI112" s="109">
        <v>0.2016</v>
      </c>
      <c r="AJ112" s="110" t="s">
        <v>47</v>
      </c>
      <c r="AK112" s="109">
        <v>0.2</v>
      </c>
      <c r="AL112" s="110" t="s">
        <v>29</v>
      </c>
      <c r="AM112" s="90"/>
      <c r="AN112" s="306"/>
      <c r="AO112" s="84"/>
      <c r="AP112" s="84"/>
      <c r="AQ112" s="299"/>
      <c r="AR112" s="470"/>
    </row>
    <row r="113" spans="1:44" ht="91.5" thickBot="1">
      <c r="A113" s="490">
        <v>52</v>
      </c>
      <c r="B113" s="473" t="s">
        <v>40</v>
      </c>
      <c r="C113" s="473" t="s">
        <v>220</v>
      </c>
      <c r="D113" s="475" t="s">
        <v>137</v>
      </c>
      <c r="E113" s="473" t="s">
        <v>55</v>
      </c>
      <c r="F113" s="481" t="s">
        <v>1127</v>
      </c>
      <c r="G113" s="481" t="s">
        <v>1128</v>
      </c>
      <c r="H113" s="481" t="s">
        <v>208</v>
      </c>
      <c r="I113" s="481" t="s">
        <v>226</v>
      </c>
      <c r="J113" s="481" t="s">
        <v>1129</v>
      </c>
      <c r="K113" s="473" t="s">
        <v>168</v>
      </c>
      <c r="L113" s="469" t="s">
        <v>180</v>
      </c>
      <c r="M113" s="483">
        <v>89</v>
      </c>
      <c r="N113" s="485" t="s">
        <v>52</v>
      </c>
      <c r="O113" s="487">
        <v>0.6</v>
      </c>
      <c r="P113" s="473" t="s">
        <v>157</v>
      </c>
      <c r="Q113" s="488" t="s">
        <v>47</v>
      </c>
      <c r="R113" s="465">
        <v>0.2</v>
      </c>
      <c r="S113" s="467" t="s">
        <v>16</v>
      </c>
      <c r="T113" s="96">
        <v>1</v>
      </c>
      <c r="U113" s="97" t="s">
        <v>1130</v>
      </c>
      <c r="V113" s="87" t="s">
        <v>1085</v>
      </c>
      <c r="W113" s="87" t="s">
        <v>1131</v>
      </c>
      <c r="X113" s="87" t="s">
        <v>1132</v>
      </c>
      <c r="Y113" s="87" t="s">
        <v>1133</v>
      </c>
      <c r="Z113" s="87" t="s">
        <v>1134</v>
      </c>
      <c r="AA113" s="129" t="s">
        <v>1135</v>
      </c>
      <c r="AB113" s="87" t="s">
        <v>1136</v>
      </c>
      <c r="AC113" s="146" t="s">
        <v>1092</v>
      </c>
      <c r="AD113" s="304" t="s">
        <v>62</v>
      </c>
      <c r="AE113" s="299" t="s">
        <v>80</v>
      </c>
      <c r="AF113" s="298" t="s">
        <v>84</v>
      </c>
      <c r="AG113" s="93">
        <v>0.4</v>
      </c>
      <c r="AH113" s="112" t="s">
        <v>50</v>
      </c>
      <c r="AI113" s="109">
        <v>0.36</v>
      </c>
      <c r="AJ113" s="110" t="s">
        <v>47</v>
      </c>
      <c r="AK113" s="109">
        <v>0.2</v>
      </c>
      <c r="AL113" s="110" t="s">
        <v>29</v>
      </c>
      <c r="AM113" s="89"/>
      <c r="AN113" s="309"/>
      <c r="AO113" s="88"/>
      <c r="AP113" s="88"/>
      <c r="AQ113" s="298"/>
      <c r="AR113" s="469" t="s">
        <v>1114</v>
      </c>
    </row>
    <row r="114" spans="1:44" ht="78.75" thickBot="1">
      <c r="A114" s="491"/>
      <c r="B114" s="474"/>
      <c r="C114" s="474"/>
      <c r="D114" s="476"/>
      <c r="E114" s="474"/>
      <c r="F114" s="482"/>
      <c r="G114" s="482"/>
      <c r="H114" s="482"/>
      <c r="I114" s="482"/>
      <c r="J114" s="482"/>
      <c r="K114" s="474"/>
      <c r="L114" s="470"/>
      <c r="M114" s="484"/>
      <c r="N114" s="486"/>
      <c r="O114" s="466"/>
      <c r="P114" s="474"/>
      <c r="Q114" s="489"/>
      <c r="R114" s="466" t="e">
        <v>#REF!</v>
      </c>
      <c r="S114" s="468"/>
      <c r="T114" s="98">
        <v>2</v>
      </c>
      <c r="U114" s="97" t="s">
        <v>1137</v>
      </c>
      <c r="V114" s="87" t="s">
        <v>1085</v>
      </c>
      <c r="W114" s="83" t="s">
        <v>367</v>
      </c>
      <c r="X114" s="83" t="s">
        <v>1138</v>
      </c>
      <c r="Y114" s="83" t="s">
        <v>1139</v>
      </c>
      <c r="Z114" s="195" t="s">
        <v>1140</v>
      </c>
      <c r="AA114" s="83" t="s">
        <v>1141</v>
      </c>
      <c r="AB114" s="129" t="s">
        <v>1136</v>
      </c>
      <c r="AC114" s="146" t="s">
        <v>1092</v>
      </c>
      <c r="AD114" s="304" t="s">
        <v>62</v>
      </c>
      <c r="AE114" s="299" t="s">
        <v>81</v>
      </c>
      <c r="AF114" s="299" t="s">
        <v>84</v>
      </c>
      <c r="AG114" s="93">
        <v>0.3</v>
      </c>
      <c r="AH114" s="112" t="s">
        <v>50</v>
      </c>
      <c r="AI114" s="109">
        <v>0.252</v>
      </c>
      <c r="AJ114" s="110" t="s">
        <v>47</v>
      </c>
      <c r="AK114" s="109">
        <v>0.2</v>
      </c>
      <c r="AL114" s="110" t="s">
        <v>29</v>
      </c>
      <c r="AM114" s="90"/>
      <c r="AN114" s="306"/>
      <c r="AO114" s="84"/>
      <c r="AP114" s="84"/>
      <c r="AQ114" s="299"/>
      <c r="AR114" s="470"/>
    </row>
    <row r="115" spans="1:44" ht="39.75" thickBot="1">
      <c r="A115" s="490">
        <v>53</v>
      </c>
      <c r="B115" s="473" t="s">
        <v>40</v>
      </c>
      <c r="C115" s="473" t="s">
        <v>220</v>
      </c>
      <c r="D115" s="475" t="s">
        <v>137</v>
      </c>
      <c r="E115" s="473" t="s">
        <v>55</v>
      </c>
      <c r="F115" s="481" t="s">
        <v>1142</v>
      </c>
      <c r="G115" s="481" t="s">
        <v>1143</v>
      </c>
      <c r="H115" s="481" t="s">
        <v>208</v>
      </c>
      <c r="I115" s="481" t="s">
        <v>226</v>
      </c>
      <c r="J115" s="481" t="s">
        <v>1144</v>
      </c>
      <c r="K115" s="473" t="s">
        <v>168</v>
      </c>
      <c r="L115" s="469" t="s">
        <v>180</v>
      </c>
      <c r="M115" s="483">
        <v>3837</v>
      </c>
      <c r="N115" s="485" t="s">
        <v>49</v>
      </c>
      <c r="O115" s="487">
        <v>0.8</v>
      </c>
      <c r="P115" s="473" t="s">
        <v>157</v>
      </c>
      <c r="Q115" s="488" t="s">
        <v>47</v>
      </c>
      <c r="R115" s="465">
        <v>0.2</v>
      </c>
      <c r="S115" s="467" t="s">
        <v>16</v>
      </c>
      <c r="T115" s="96">
        <v>1</v>
      </c>
      <c r="U115" s="97" t="s">
        <v>1145</v>
      </c>
      <c r="V115" s="87" t="s">
        <v>1146</v>
      </c>
      <c r="W115" s="87" t="s">
        <v>1131</v>
      </c>
      <c r="X115" s="87" t="s">
        <v>1147</v>
      </c>
      <c r="Y115" s="87" t="s">
        <v>1148</v>
      </c>
      <c r="Z115" s="87" t="s">
        <v>1149</v>
      </c>
      <c r="AA115" s="87" t="s">
        <v>1150</v>
      </c>
      <c r="AB115" s="87" t="s">
        <v>1151</v>
      </c>
      <c r="AC115" s="129" t="s">
        <v>1092</v>
      </c>
      <c r="AD115" s="304" t="s">
        <v>62</v>
      </c>
      <c r="AE115" s="298" t="s">
        <v>80</v>
      </c>
      <c r="AF115" s="298" t="s">
        <v>84</v>
      </c>
      <c r="AG115" s="93">
        <v>0.4</v>
      </c>
      <c r="AH115" s="112" t="s">
        <v>52</v>
      </c>
      <c r="AI115" s="109">
        <v>0.48</v>
      </c>
      <c r="AJ115" s="110" t="s">
        <v>47</v>
      </c>
      <c r="AK115" s="109">
        <v>0.2</v>
      </c>
      <c r="AL115" s="110" t="s">
        <v>16</v>
      </c>
      <c r="AM115" s="89"/>
      <c r="AN115" s="309"/>
      <c r="AO115" s="88"/>
      <c r="AP115" s="88"/>
      <c r="AQ115" s="298"/>
      <c r="AR115" s="469" t="s">
        <v>1114</v>
      </c>
    </row>
    <row r="116" spans="1:44" ht="78.75" thickBot="1">
      <c r="A116" s="491"/>
      <c r="B116" s="474"/>
      <c r="C116" s="474"/>
      <c r="D116" s="476"/>
      <c r="E116" s="474"/>
      <c r="F116" s="482"/>
      <c r="G116" s="482"/>
      <c r="H116" s="482"/>
      <c r="I116" s="482"/>
      <c r="J116" s="482"/>
      <c r="K116" s="474"/>
      <c r="L116" s="470"/>
      <c r="M116" s="484"/>
      <c r="N116" s="486"/>
      <c r="O116" s="466"/>
      <c r="P116" s="474"/>
      <c r="Q116" s="489"/>
      <c r="R116" s="466" t="e">
        <v>#REF!</v>
      </c>
      <c r="S116" s="468"/>
      <c r="T116" s="98">
        <v>2</v>
      </c>
      <c r="U116" s="97" t="s">
        <v>1152</v>
      </c>
      <c r="V116" s="87" t="s">
        <v>1146</v>
      </c>
      <c r="W116" s="87" t="s">
        <v>1131</v>
      </c>
      <c r="X116" s="83" t="s">
        <v>1153</v>
      </c>
      <c r="Y116" s="83" t="s">
        <v>1154</v>
      </c>
      <c r="Z116" s="83" t="s">
        <v>1155</v>
      </c>
      <c r="AA116" s="87" t="s">
        <v>1150</v>
      </c>
      <c r="AB116" s="87" t="s">
        <v>1151</v>
      </c>
      <c r="AC116" s="129" t="s">
        <v>1092</v>
      </c>
      <c r="AD116" s="304" t="s">
        <v>62</v>
      </c>
      <c r="AE116" s="298" t="s">
        <v>80</v>
      </c>
      <c r="AF116" s="298" t="s">
        <v>84</v>
      </c>
      <c r="AG116" s="93">
        <v>0.4</v>
      </c>
      <c r="AH116" s="112" t="s">
        <v>50</v>
      </c>
      <c r="AI116" s="109">
        <v>0.288</v>
      </c>
      <c r="AJ116" s="110" t="s">
        <v>47</v>
      </c>
      <c r="AK116" s="109">
        <v>0.2</v>
      </c>
      <c r="AL116" s="110" t="s">
        <v>29</v>
      </c>
      <c r="AM116" s="90"/>
      <c r="AN116" s="306"/>
      <c r="AO116" s="84"/>
      <c r="AP116" s="84"/>
      <c r="AQ116" s="299"/>
      <c r="AR116" s="470"/>
    </row>
    <row r="117" spans="1:44" ht="130.5" thickBot="1">
      <c r="A117" s="452">
        <v>54</v>
      </c>
      <c r="B117" s="303" t="s">
        <v>40</v>
      </c>
      <c r="C117" s="298" t="s">
        <v>220</v>
      </c>
      <c r="D117" s="437" t="s">
        <v>137</v>
      </c>
      <c r="E117" s="303" t="s">
        <v>55</v>
      </c>
      <c r="F117" s="310" t="s">
        <v>1156</v>
      </c>
      <c r="G117" s="310" t="s">
        <v>1157</v>
      </c>
      <c r="H117" s="312" t="s">
        <v>208</v>
      </c>
      <c r="I117" s="312" t="s">
        <v>226</v>
      </c>
      <c r="J117" s="310" t="s">
        <v>1158</v>
      </c>
      <c r="K117" s="303" t="s">
        <v>168</v>
      </c>
      <c r="L117" s="301" t="s">
        <v>180</v>
      </c>
      <c r="M117" s="305">
        <v>12</v>
      </c>
      <c r="N117" s="307" t="s">
        <v>50</v>
      </c>
      <c r="O117" s="308">
        <v>0.4</v>
      </c>
      <c r="P117" s="303" t="s">
        <v>157</v>
      </c>
      <c r="Q117" s="296" t="s">
        <v>47</v>
      </c>
      <c r="R117" s="297">
        <v>0.2</v>
      </c>
      <c r="S117" s="300" t="s">
        <v>29</v>
      </c>
      <c r="T117" s="100">
        <v>1</v>
      </c>
      <c r="U117" s="97" t="s">
        <v>1159</v>
      </c>
      <c r="V117" s="87" t="s">
        <v>1146</v>
      </c>
      <c r="W117" s="83" t="s">
        <v>1095</v>
      </c>
      <c r="X117" s="83" t="s">
        <v>1160</v>
      </c>
      <c r="Y117" s="83" t="s">
        <v>1161</v>
      </c>
      <c r="Z117" s="83" t="s">
        <v>1162</v>
      </c>
      <c r="AA117" s="129" t="s">
        <v>1163</v>
      </c>
      <c r="AB117" s="87" t="s">
        <v>1151</v>
      </c>
      <c r="AC117" s="146" t="s">
        <v>1092</v>
      </c>
      <c r="AD117" s="304" t="s">
        <v>62</v>
      </c>
      <c r="AE117" s="303" t="s">
        <v>80</v>
      </c>
      <c r="AF117" s="303" t="s">
        <v>84</v>
      </c>
      <c r="AG117" s="93">
        <v>0.4</v>
      </c>
      <c r="AH117" s="112" t="s">
        <v>50</v>
      </c>
      <c r="AI117" s="109">
        <v>0.24</v>
      </c>
      <c r="AJ117" s="110" t="s">
        <v>47</v>
      </c>
      <c r="AK117" s="109">
        <v>0.2</v>
      </c>
      <c r="AL117" s="110" t="s">
        <v>29</v>
      </c>
      <c r="AM117" s="91"/>
      <c r="AN117" s="305"/>
      <c r="AO117" s="86"/>
      <c r="AP117" s="86"/>
      <c r="AQ117" s="303"/>
      <c r="AR117" s="302" t="s">
        <v>1114</v>
      </c>
    </row>
    <row r="118" spans="1:44" ht="183" thickBot="1">
      <c r="A118" s="456">
        <v>55</v>
      </c>
      <c r="B118" s="299" t="s">
        <v>45</v>
      </c>
      <c r="C118" s="313" t="s">
        <v>220</v>
      </c>
      <c r="D118" s="437" t="str">
        <f>_xlfn.IFERROR(VLOOKUP(B118,datos!$B$1:$C$21,2,0),"")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18" s="299" t="s">
        <v>55</v>
      </c>
      <c r="F118" s="299" t="s">
        <v>1164</v>
      </c>
      <c r="G118" s="299" t="s">
        <v>1165</v>
      </c>
      <c r="H118" s="315" t="s">
        <v>208</v>
      </c>
      <c r="I118" s="315" t="s">
        <v>226</v>
      </c>
      <c r="J118" s="299" t="s">
        <v>1166</v>
      </c>
      <c r="K118" s="299" t="s">
        <v>172</v>
      </c>
      <c r="L118" s="299" t="s">
        <v>180</v>
      </c>
      <c r="M118" s="313">
        <v>52</v>
      </c>
      <c r="N118" s="307" t="str">
        <f>_xlfn.IFERROR(VLOOKUP(O118,'[3]datos'!$AC$2:$AE$7,3,0),"")</f>
        <v>Media</v>
      </c>
      <c r="O118" s="308">
        <f>+IF(OR(M118="",M118=0),"",IF(M118&lt;='[3]datos'!$AD$3,'[3]datos'!$AC$3,IF(AND(M118&gt;'[3]datos'!$AD$3,M118&lt;='[3]datos'!$AD$4),'[3]datos'!$AC$4,IF(AND(M118&gt;'[3]datos'!$AD$4,M118&lt;='[3]datos'!$AD$5),'[3]datos'!$AC$5,IF(AND(M118&gt;'[3]datos'!$AD$5,M118&lt;='[3]datos'!$AD$6),'[3]datos'!$AC$6,IF(M118&gt;'[3]datos'!$AD$7,'[3]datos'!$AC$7,0))))))</f>
        <v>0.6</v>
      </c>
      <c r="P118" s="299" t="s">
        <v>159</v>
      </c>
      <c r="Q118" s="296" t="str">
        <f>_xlfn.IFERROR(VLOOKUP(P118,'[3]datos'!$AB$10:$AC$21,2,0),"")</f>
        <v>Catastrófico</v>
      </c>
      <c r="R118" s="297">
        <f>_xlfn.IFERROR(IF(OR(P118='[3]datos'!$AB$10,P118='[3]datos'!$AB$16),"",VLOOKUP(P118,'[3]datos'!$AB$10:$AD$21,3,0)),"")</f>
        <v>1</v>
      </c>
      <c r="S118" s="300" t="str">
        <f ca="1">_xlfn.IFERROR(INDIRECT("datos!"&amp;HLOOKUP(Q118,calculo_imp,2,FALSE)&amp;VLOOKUP(N118,calculo_prob,2,FALSE)),"")</f>
        <v>Extremo</v>
      </c>
      <c r="T118" s="100">
        <v>1</v>
      </c>
      <c r="U118" s="138" t="s">
        <v>1167</v>
      </c>
      <c r="V118" s="166" t="s">
        <v>1168</v>
      </c>
      <c r="W118" s="166" t="s">
        <v>965</v>
      </c>
      <c r="X118" s="166" t="s">
        <v>1169</v>
      </c>
      <c r="Y118" s="166" t="s">
        <v>1170</v>
      </c>
      <c r="Z118" s="166" t="s">
        <v>1171</v>
      </c>
      <c r="AA118" s="166" t="s">
        <v>1172</v>
      </c>
      <c r="AB118" s="352" t="s">
        <v>226</v>
      </c>
      <c r="AC118" s="228" t="s">
        <v>1173</v>
      </c>
      <c r="AD118" s="304" t="str">
        <f>IF(AE118="","",VLOOKUP(AE118,'[3]datos'!$AT$6:$AU$9,2,0))</f>
        <v>Probabilidad</v>
      </c>
      <c r="AE118" s="299" t="s">
        <v>80</v>
      </c>
      <c r="AF118" s="299" t="s">
        <v>84</v>
      </c>
      <c r="AG118" s="93">
        <f>IF(AND(AE118="",AF118=""),"",IF(AE118="",0,VLOOKUP(AE118,'[3]datos'!$AP$3:$AR$7,3,0))+IF(AF118="",0,VLOOKUP(AF118,'[3]datos'!$AP$3:$AR$7,3,0)))</f>
        <v>0.4</v>
      </c>
      <c r="AH118" s="112" t="str">
        <f>IF(OR(AI118="",AI118=0),"",IF(AI118&lt;='[3]datos'!$AC$3,'[3]datos'!$AE$3,IF(AI118&lt;='[3]datos'!$AC$4,'[3]datos'!$AE$4,IF(AI118&lt;='[3]datos'!$AC$5,'[3]datos'!$AE$5,IF(AI118&lt;='[3]datos'!$AC$6,'[3]datos'!$AE$6,IF(AI118&lt;='[3]datos'!$AC$7,'[3]datos'!$AE$7,""))))))</f>
        <v>Baja</v>
      </c>
      <c r="AI118" s="109">
        <f>IF(AD118="","",IF(T118=1,IF(AD118="Probabilidad",O118-(O118*AG118),O118),IF(AD118="Probabilidad",AI117-(AI117*AG118),AI117)))</f>
        <v>0.36</v>
      </c>
      <c r="AJ118" s="110" t="str">
        <f>+IF(AK118&lt;='[3]datos'!$AD$11,'[3]datos'!$AC$11,IF(AK118&lt;='[3]datos'!$AD$12,'[3]datos'!$AC$12,IF(AK118&lt;='[3]datos'!$AD$13,'[3]datos'!$AC$13,IF(AK118&lt;='[3]datos'!$AD$14,'[3]datos'!$AC$14,IF(AK118&lt;='[3]datos'!$AD$15,'[3]datos'!$AC$15,"")))))</f>
        <v>Catastrófico</v>
      </c>
      <c r="AK118" s="109">
        <f>IF(AD118="","",IF(T118=1,IF(AD118="Impacto",R118-(R118*AG118),R118),IF(AD118="Impacto",AK117-(AK117*AG118),AK117)))</f>
        <v>1</v>
      </c>
      <c r="AL118" s="110" t="str">
        <f ca="1">_xlfn.IFERROR(INDIRECT("datos!"&amp;HLOOKUP(AJ118,calculo_imp,2,FALSE)&amp;VLOOKUP(AH118,calculo_prob,2,FALSE)),"")</f>
        <v>Extremo</v>
      </c>
      <c r="AM118" s="99" t="s">
        <v>92</v>
      </c>
      <c r="AN118" s="138" t="s">
        <v>1174</v>
      </c>
      <c r="AO118" s="84">
        <v>44561</v>
      </c>
      <c r="AP118" s="84">
        <v>44500</v>
      </c>
      <c r="AQ118" s="299"/>
      <c r="AR118" s="138" t="s">
        <v>1175</v>
      </c>
    </row>
    <row r="119" spans="1:44" ht="90.75">
      <c r="A119" s="596">
        <v>56</v>
      </c>
      <c r="B119" s="474" t="s">
        <v>45</v>
      </c>
      <c r="C119" s="474" t="s">
        <v>221</v>
      </c>
      <c r="D119" s="475" t="str">
        <f>_xlfn.IFERROR(VLOOKUP(B119,datos!$B$1:$C$21,2,0),"")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19" s="474" t="s">
        <v>54</v>
      </c>
      <c r="F119" s="474" t="s">
        <v>1176</v>
      </c>
      <c r="G119" s="474" t="s">
        <v>1177</v>
      </c>
      <c r="H119" s="474" t="s">
        <v>207</v>
      </c>
      <c r="I119" s="474" t="s">
        <v>1178</v>
      </c>
      <c r="J119" s="474" t="s">
        <v>1179</v>
      </c>
      <c r="K119" s="474" t="s">
        <v>169</v>
      </c>
      <c r="L119" s="474" t="s">
        <v>59</v>
      </c>
      <c r="M119" s="474">
        <v>730</v>
      </c>
      <c r="N119" s="485" t="str">
        <f>_xlfn.IFERROR(VLOOKUP(O119,'[3]datos'!$AC$2:$AE$7,3,0),"")</f>
        <v>Alta</v>
      </c>
      <c r="O119" s="487">
        <f>+IF(OR(M119="",M119=0),"",IF(M119&lt;='[3]datos'!$AD$3,'[3]datos'!$AC$3,IF(AND(M119&gt;'[3]datos'!$AD$3,M119&lt;='[3]datos'!$AD$4),'[3]datos'!$AC$4,IF(AND(M119&gt;'[3]datos'!$AD$4,M119&lt;='[3]datos'!$AD$5),'[3]datos'!$AC$5,IF(AND(M119&gt;'[3]datos'!$AD$5,M119&lt;='[3]datos'!$AD$6),'[3]datos'!$AC$6,IF(M119&gt;'[3]datos'!$AD$7,'[3]datos'!$AC$7,0))))))</f>
        <v>0.8</v>
      </c>
      <c r="P119" s="474" t="s">
        <v>163</v>
      </c>
      <c r="Q119" s="488" t="str">
        <f>_xlfn.IFERROR(VLOOKUP(P119,'[3]datos'!$AB$10:$AC$21,2,0),"")</f>
        <v>Mayor</v>
      </c>
      <c r="R119" s="465">
        <f>_xlfn.IFERROR(IF(OR(P119='[3]datos'!$AB$10,P119='[3]datos'!$AB$16),"",VLOOKUP(P119,'[3]datos'!$AB$10:$AD$21,3,0)),"")</f>
        <v>0.8</v>
      </c>
      <c r="S119" s="467" t="str">
        <f ca="1">_xlfn.IFERROR(INDIRECT("datos!"&amp;HLOOKUP(Q119,calculo_imp,2,FALSE)&amp;VLOOKUP(N119,calculo_prob,2,FALSE)),"")</f>
        <v>Alto</v>
      </c>
      <c r="T119" s="100">
        <v>1</v>
      </c>
      <c r="U119" s="166" t="s">
        <v>1180</v>
      </c>
      <c r="V119" s="166" t="s">
        <v>1181</v>
      </c>
      <c r="W119" s="166" t="s">
        <v>965</v>
      </c>
      <c r="X119" s="166" t="s">
        <v>1182</v>
      </c>
      <c r="Y119" s="166" t="s">
        <v>1183</v>
      </c>
      <c r="Z119" s="166" t="s">
        <v>1184</v>
      </c>
      <c r="AA119" s="166" t="s">
        <v>1185</v>
      </c>
      <c r="AB119" s="138" t="s">
        <v>1186</v>
      </c>
      <c r="AC119" s="228" t="s">
        <v>1187</v>
      </c>
      <c r="AD119" s="304" t="str">
        <f>IF(AE119="","",VLOOKUP(AE119,'[3]datos'!$AT$6:$AU$9,2,0))</f>
        <v>Probabilidad</v>
      </c>
      <c r="AE119" s="299" t="s">
        <v>80</v>
      </c>
      <c r="AF119" s="299" t="s">
        <v>84</v>
      </c>
      <c r="AG119" s="93">
        <f>IF(AND(AE119="",AF119=""),"",IF(AE119="",0,VLOOKUP(AE119,'[3]datos'!$AP$3:$AR$7,3,0))+IF(AF119="",0,VLOOKUP(AF119,'[3]datos'!$AP$3:$AR$7,3,0)))</f>
        <v>0.4</v>
      </c>
      <c r="AH119" s="112" t="str">
        <f>IF(OR(AI119="",AI119=0),"",IF(AI119&lt;='[3]datos'!$AC$3,'[3]datos'!$AE$3,IF(AI119&lt;='[3]datos'!$AC$4,'[3]datos'!$AE$4,IF(AI119&lt;='[3]datos'!$AC$5,'[3]datos'!$AE$5,IF(AI119&lt;='[3]datos'!$AC$6,'[3]datos'!$AE$6,IF(AI119&lt;='[3]datos'!$AC$7,'[3]datos'!$AE$7,""))))))</f>
        <v>Media</v>
      </c>
      <c r="AI119" s="109">
        <f>IF(AD119="","",IF(T119=1,IF(AD119="Probabilidad",O119-(O119*AG119),O119),IF(AD119="Probabilidad",#REF!-(#REF!*AG119),#REF!)))</f>
        <v>0.48</v>
      </c>
      <c r="AJ119" s="110" t="str">
        <f>+IF(AK119&lt;='[3]datos'!$AD$11,'[3]datos'!$AC$11,IF(AK119&lt;='[3]datos'!$AD$12,'[3]datos'!$AC$12,IF(AK119&lt;='[3]datos'!$AD$13,'[3]datos'!$AC$13,IF(AK119&lt;='[3]datos'!$AD$14,'[3]datos'!$AC$14,IF(AK119&lt;='[3]datos'!$AD$15,'[3]datos'!$AC$15,"")))))</f>
        <v>Mayor</v>
      </c>
      <c r="AK119" s="109">
        <f>IF(AD119="","",IF(T119=1,IF(AD119="Impacto",R119-(R119*AG119),R119),IF(AD119="Impacto",#REF!-(#REF!*AG119),#REF!)))</f>
        <v>0.8</v>
      </c>
      <c r="AL119" s="110" t="str">
        <f ca="1">_xlfn.IFERROR(INDIRECT("datos!"&amp;HLOOKUP(AJ119,calculo_imp,2,FALSE)&amp;VLOOKUP(AH119,calculo_prob,2,FALSE)),"")</f>
        <v>Alto</v>
      </c>
      <c r="AM119" s="99" t="s">
        <v>92</v>
      </c>
      <c r="AN119" s="494" t="s">
        <v>1188</v>
      </c>
      <c r="AO119" s="656">
        <v>44773</v>
      </c>
      <c r="AP119" s="656">
        <v>44651</v>
      </c>
      <c r="AQ119" s="656"/>
      <c r="AR119" s="494" t="s">
        <v>1189</v>
      </c>
    </row>
    <row r="120" spans="1:44" ht="103.5">
      <c r="A120" s="596"/>
      <c r="B120" s="474"/>
      <c r="C120" s="474"/>
      <c r="D120" s="476"/>
      <c r="E120" s="474"/>
      <c r="F120" s="474"/>
      <c r="G120" s="474"/>
      <c r="H120" s="474"/>
      <c r="I120" s="474"/>
      <c r="J120" s="474"/>
      <c r="K120" s="474"/>
      <c r="L120" s="474"/>
      <c r="M120" s="474"/>
      <c r="N120" s="486"/>
      <c r="O120" s="466"/>
      <c r="P120" s="474"/>
      <c r="Q120" s="489"/>
      <c r="R120" s="466" t="e">
        <f>IF(OR(#REF!='[3]datos'!$AB$10,#REF!='[3]datos'!$AB$16),"",VLOOKUP(#REF!,'[3]datos'!$AA$10:$AC$21,3,0))</f>
        <v>#REF!</v>
      </c>
      <c r="S120" s="468"/>
      <c r="T120" s="100">
        <v>2</v>
      </c>
      <c r="U120" s="166" t="s">
        <v>1190</v>
      </c>
      <c r="V120" s="166" t="s">
        <v>1191</v>
      </c>
      <c r="W120" s="166" t="s">
        <v>965</v>
      </c>
      <c r="X120" s="166" t="s">
        <v>1192</v>
      </c>
      <c r="Y120" s="166" t="s">
        <v>1193</v>
      </c>
      <c r="Z120" s="166" t="s">
        <v>1194</v>
      </c>
      <c r="AA120" s="166" t="s">
        <v>1195</v>
      </c>
      <c r="AB120" s="83" t="s">
        <v>1196</v>
      </c>
      <c r="AC120" s="228" t="s">
        <v>1197</v>
      </c>
      <c r="AD120" s="304" t="str">
        <f>IF(AE120="","",VLOOKUP(AE120,'[3]datos'!$AT$6:$AU$9,2,0))</f>
        <v>Probabilidad</v>
      </c>
      <c r="AE120" s="299" t="s">
        <v>81</v>
      </c>
      <c r="AF120" s="299" t="s">
        <v>84</v>
      </c>
      <c r="AG120" s="93">
        <f>IF(AND(AE120="",AF120=""),"",IF(AE120="",0,VLOOKUP(AE120,'[3]datos'!$AP$3:$AR$7,3,0))+IF(AF120="",0,VLOOKUP(AF120,'[3]datos'!$AP$3:$AR$7,3,0)))</f>
        <v>0.3</v>
      </c>
      <c r="AH120" s="112" t="str">
        <f>IF(OR(AI120="",AI120=0),"",IF(AI120&lt;='[3]datos'!$AC$3,'[3]datos'!$AE$3,IF(AI120&lt;='[3]datos'!$AC$4,'[3]datos'!$AE$4,IF(AI120&lt;='[3]datos'!$AC$5,'[3]datos'!$AE$5,IF(AI120&lt;='[3]datos'!$AC$6,'[3]datos'!$AE$6,IF(AI120&lt;='[3]datos'!$AC$7,'[3]datos'!$AE$7,""))))))</f>
        <v>Baja</v>
      </c>
      <c r="AI120" s="109">
        <f>IF(AD120="","",IF(T120=1,IF(AD120="Probabilidad",O120-(O120*AG120),O120),IF(AD120="Probabilidad",AI119-(AI119*AG120),AI119)))</f>
        <v>0.33599999999999997</v>
      </c>
      <c r="AJ120" s="110" t="str">
        <f>+IF(AK120&lt;='[3]datos'!$AD$11,'[3]datos'!$AC$11,IF(AK120&lt;='[3]datos'!$AD$12,'[3]datos'!$AC$12,IF(AK120&lt;='[3]datos'!$AD$13,'[3]datos'!$AC$13,IF(AK120&lt;='[3]datos'!$AD$14,'[3]datos'!$AC$14,IF(AK120&lt;='[3]datos'!$AD$15,'[3]datos'!$AC$15,"")))))</f>
        <v>Mayor</v>
      </c>
      <c r="AK120" s="109">
        <f>IF(AD120="","",IF(T120=1,IF(AD120="Impacto",R120-(R120*AG120),R120),IF(AD120="Impacto",AK119-(AK119*AG120),AK119)))</f>
        <v>0.8</v>
      </c>
      <c r="AL120" s="110" t="str">
        <f ca="1">_xlfn.IFERROR(INDIRECT("datos!"&amp;HLOOKUP(AJ120,calculo_imp,2,FALSE)&amp;VLOOKUP(AH120,calculo_prob,2,FALSE)),"")</f>
        <v>Alto</v>
      </c>
      <c r="AM120" s="99" t="s">
        <v>92</v>
      </c>
      <c r="AN120" s="494"/>
      <c r="AO120" s="656"/>
      <c r="AP120" s="656"/>
      <c r="AQ120" s="656"/>
      <c r="AR120" s="494"/>
    </row>
    <row r="121" spans="1:44" ht="117.75" thickBot="1">
      <c r="A121" s="596"/>
      <c r="B121" s="474"/>
      <c r="C121" s="474"/>
      <c r="D121" s="476"/>
      <c r="E121" s="474"/>
      <c r="F121" s="474"/>
      <c r="G121" s="474"/>
      <c r="H121" s="474"/>
      <c r="I121" s="474"/>
      <c r="J121" s="474"/>
      <c r="K121" s="474"/>
      <c r="L121" s="474"/>
      <c r="M121" s="474"/>
      <c r="N121" s="486"/>
      <c r="O121" s="466"/>
      <c r="P121" s="474"/>
      <c r="Q121" s="489"/>
      <c r="R121" s="466" t="e">
        <f>IF(OR(#REF!='[3]datos'!$AB$10,#REF!='[3]datos'!$AB$16),"",VLOOKUP(#REF!,'[3]datos'!$AA$10:$AC$21,3,0))</f>
        <v>#REF!</v>
      </c>
      <c r="S121" s="468"/>
      <c r="T121" s="100">
        <v>3</v>
      </c>
      <c r="U121" s="166" t="s">
        <v>1198</v>
      </c>
      <c r="V121" s="166" t="s">
        <v>1199</v>
      </c>
      <c r="W121" s="166" t="s">
        <v>965</v>
      </c>
      <c r="X121" s="166" t="s">
        <v>1200</v>
      </c>
      <c r="Y121" s="166" t="s">
        <v>1201</v>
      </c>
      <c r="Z121" s="166" t="s">
        <v>1202</v>
      </c>
      <c r="AA121" s="166" t="s">
        <v>1203</v>
      </c>
      <c r="AB121" s="138" t="s">
        <v>1204</v>
      </c>
      <c r="AC121" s="228" t="s">
        <v>1197</v>
      </c>
      <c r="AD121" s="304" t="str">
        <f>IF(AE121="","",VLOOKUP(AE121,'[3]datos'!$AT$6:$AU$9,2,0))</f>
        <v>Probabilidad</v>
      </c>
      <c r="AE121" s="299" t="s">
        <v>80</v>
      </c>
      <c r="AF121" s="299" t="s">
        <v>84</v>
      </c>
      <c r="AG121" s="93">
        <f>IF(AND(AE121="",AF121=""),"",IF(AE121="",0,VLOOKUP(AE121,'[3]datos'!$AP$3:$AR$7,3,0))+IF(AF121="",0,VLOOKUP(AF121,'[3]datos'!$AP$3:$AR$7,3,0)))</f>
        <v>0.4</v>
      </c>
      <c r="AH121" s="112" t="str">
        <f>IF(OR(AI121="",AI121=0),"",IF(AI121&lt;='[3]datos'!$AC$3,'[3]datos'!$AE$3,IF(AI121&lt;='[3]datos'!$AC$4,'[3]datos'!$AE$4,IF(AI121&lt;='[3]datos'!$AC$5,'[3]datos'!$AE$5,IF(AI121&lt;='[3]datos'!$AC$6,'[3]datos'!$AE$6,IF(AI121&lt;='[3]datos'!$AC$7,'[3]datos'!$AE$7,""))))))</f>
        <v>Baja</v>
      </c>
      <c r="AI121" s="109">
        <f>IF(AD121="","",IF(T121=1,IF(AD121="Probabilidad",O121-(O121*AG121),O121),IF(AD121="Probabilidad",AI120-(AI120*AG121),AI120)))</f>
        <v>0.20159999999999997</v>
      </c>
      <c r="AJ121" s="110" t="str">
        <f>+IF(AK121&lt;='[3]datos'!$AD$11,'[3]datos'!$AC$11,IF(AK121&lt;='[3]datos'!$AD$12,'[3]datos'!$AC$12,IF(AK121&lt;='[3]datos'!$AD$13,'[3]datos'!$AC$13,IF(AK121&lt;='[3]datos'!$AD$14,'[3]datos'!$AC$14,IF(AK121&lt;='[3]datos'!$AD$15,'[3]datos'!$AC$15,"")))))</f>
        <v>Mayor</v>
      </c>
      <c r="AK121" s="109">
        <f>IF(AD121="","",IF(T121=1,IF(AD121="Impacto",R121-(R121*AG121),R121),IF(AD121="Impacto",AK120-(AK120*AG121),AK120)))</f>
        <v>0.8</v>
      </c>
      <c r="AL121" s="110" t="str">
        <f ca="1">_xlfn.IFERROR(INDIRECT("datos!"&amp;HLOOKUP(AJ121,calculo_imp,2,FALSE)&amp;VLOOKUP(AH121,calculo_prob,2,FALSE)),"")</f>
        <v>Alto</v>
      </c>
      <c r="AM121" s="99" t="s">
        <v>92</v>
      </c>
      <c r="AN121" s="494"/>
      <c r="AO121" s="656"/>
      <c r="AP121" s="656"/>
      <c r="AQ121" s="656"/>
      <c r="AR121" s="494"/>
    </row>
    <row r="122" spans="1:44" ht="64.5">
      <c r="A122" s="490">
        <v>57</v>
      </c>
      <c r="B122" s="473" t="s">
        <v>44</v>
      </c>
      <c r="C122" s="473" t="s">
        <v>223</v>
      </c>
      <c r="D122" s="475" t="s">
        <v>140</v>
      </c>
      <c r="E122" s="473" t="s">
        <v>55</v>
      </c>
      <c r="F122" s="473" t="s">
        <v>1205</v>
      </c>
      <c r="G122" s="473" t="s">
        <v>1206</v>
      </c>
      <c r="H122" s="473" t="s">
        <v>207</v>
      </c>
      <c r="I122" s="473" t="s">
        <v>762</v>
      </c>
      <c r="J122" s="473" t="s">
        <v>1207</v>
      </c>
      <c r="K122" s="473" t="s">
        <v>172</v>
      </c>
      <c r="L122" s="473" t="s">
        <v>180</v>
      </c>
      <c r="M122" s="473">
        <v>24</v>
      </c>
      <c r="N122" s="485" t="str">
        <f>_xlfn.IFERROR(VLOOKUP(O122,'[4]datos'!$AC$2:$AE$7,3,0),"")</f>
        <v>Baja</v>
      </c>
      <c r="O122" s="487">
        <f>+IF(OR(M122="",M122=0),"",IF(M122&lt;='[4]datos'!$AD$3,'[4]datos'!$AC$3,IF(AND(M122&gt;'[4]datos'!$AD$3,M122&lt;='[4]datos'!$AD$4),'[4]datos'!$AC$4,IF(AND(M122&gt;'[4]datos'!$AD$4,M122&lt;='[4]datos'!$AD$5),'[4]datos'!$AC$5,IF(AND(M122&gt;'[4]datos'!$AD$5,M122&lt;='[4]datos'!$AD$6),'[4]datos'!$AC$6,IF(M122&gt;'[4]datos'!$AD$7,'[4]datos'!$AC$7,0))))))</f>
        <v>0.4</v>
      </c>
      <c r="P122" s="473" t="s">
        <v>162</v>
      </c>
      <c r="Q122" s="488" t="str">
        <f>_xlfn.IFERROR(VLOOKUP(P122,'[4]datos'!$AB$10:$AC$21,2,0),"")</f>
        <v>Menor</v>
      </c>
      <c r="R122" s="465">
        <f>_xlfn.IFERROR(IF(OR(P122='[4]datos'!$AB$10,P122='[4]datos'!$AB$16),"",VLOOKUP(P122,'[4]datos'!$AB$10:$AD$21,3,0)),"")</f>
        <v>0.4</v>
      </c>
      <c r="S122" s="467" t="str">
        <f ca="1">_xlfn.IFERROR(INDIRECT("datos!"&amp;HLOOKUP(Q122,calculo_imp,2,FALSE)&amp;VLOOKUP(N122,calculo_prob,2,FALSE)),"")</f>
        <v>Moderado</v>
      </c>
      <c r="T122" s="355">
        <v>1</v>
      </c>
      <c r="U122" s="325" t="s">
        <v>1208</v>
      </c>
      <c r="V122" s="87" t="s">
        <v>1209</v>
      </c>
      <c r="W122" s="87" t="s">
        <v>1210</v>
      </c>
      <c r="X122" s="87" t="s">
        <v>1211</v>
      </c>
      <c r="Y122" s="87" t="s">
        <v>1212</v>
      </c>
      <c r="Z122" s="87" t="s">
        <v>1213</v>
      </c>
      <c r="AA122" s="87" t="s">
        <v>1214</v>
      </c>
      <c r="AB122" s="87" t="s">
        <v>1215</v>
      </c>
      <c r="AC122" s="87" t="s">
        <v>858</v>
      </c>
      <c r="AD122" s="327" t="str">
        <f>IF(AE122="","",VLOOKUP(AE122,'[4]datos'!$AT$6:$AU$9,2,0))</f>
        <v>Probabilidad</v>
      </c>
      <c r="AE122" s="325" t="s">
        <v>80</v>
      </c>
      <c r="AF122" s="325" t="s">
        <v>84</v>
      </c>
      <c r="AG122" s="93">
        <f>IF(AND(AE122="",AF122=""),"",IF(AE122="",0,VLOOKUP(AE122,'[4]datos'!$AP$3:$AR$7,3,0))+IF(AF122="",0,VLOOKUP(AF122,'[4]datos'!$AP$3:$AR$7,3,0)))</f>
        <v>0.4</v>
      </c>
      <c r="AH122" s="112" t="str">
        <f>IF(OR(AI122="",AI122=0),"",IF(AI122&lt;='[4]datos'!$AC$3,'[4]datos'!$AE$3,IF(AI122&lt;='[4]datos'!$AC$4,'[4]datos'!$AE$4,IF(AI122&lt;='[4]datos'!$AC$5,'[4]datos'!$AE$5,IF(AI122&lt;='[4]datos'!$AC$6,'[4]datos'!$AE$6,IF(AI122&lt;='[4]datos'!$AC$7,'[4]datos'!$AE$7,""))))))</f>
        <v>Baja</v>
      </c>
      <c r="AI122" s="109">
        <f>IF(AD122="","",IF(T122=1,IF(AD122="Probabilidad",O122-(O122*AG122),O122),IF(AD122="Probabilidad",#REF!-(#REF!*AG122),#REF!)))</f>
        <v>0.24</v>
      </c>
      <c r="AJ122" s="110" t="str">
        <f>+IF(AK122&lt;='[4]datos'!$AD$11,'[4]datos'!$AC$11,IF(AK122&lt;='[4]datos'!$AD$12,'[4]datos'!$AC$12,IF(AK122&lt;='[4]datos'!$AD$13,'[4]datos'!$AC$13,IF(AK122&lt;='[4]datos'!$AD$14,'[4]datos'!$AC$14,IF(AK122&lt;='[4]datos'!$AD$15,'[4]datos'!$AC$15,"")))))</f>
        <v>Menor</v>
      </c>
      <c r="AK122" s="109">
        <f>IF(AD122="","",IF(T122=1,IF(AD122="Impacto",R122-(R122*AG122),R122),IF(AD122="Impacto",#REF!-(#REF!*AG122),#REF!)))</f>
        <v>0.4</v>
      </c>
      <c r="AL122" s="110" t="str">
        <f aca="true" ca="1" t="shared" si="3" ref="AL122:AL134">_xlfn.IFERROR(INDIRECT("datos!"&amp;HLOOKUP(AJ122,calculo_imp,2,FALSE)&amp;VLOOKUP(AH122,calculo_prob,2,FALSE)),"")</f>
        <v>Moderado</v>
      </c>
      <c r="AM122" s="97" t="s">
        <v>92</v>
      </c>
      <c r="AN122" s="325" t="s">
        <v>226</v>
      </c>
      <c r="AO122" s="88" t="s">
        <v>226</v>
      </c>
      <c r="AP122" s="88" t="s">
        <v>226</v>
      </c>
      <c r="AQ122" s="88" t="s">
        <v>226</v>
      </c>
      <c r="AR122" s="473" t="s">
        <v>1216</v>
      </c>
    </row>
    <row r="123" spans="1:44" ht="64.5">
      <c r="A123" s="491"/>
      <c r="B123" s="474"/>
      <c r="C123" s="474"/>
      <c r="D123" s="476"/>
      <c r="E123" s="474"/>
      <c r="F123" s="474"/>
      <c r="G123" s="474"/>
      <c r="H123" s="474"/>
      <c r="I123" s="474"/>
      <c r="J123" s="474"/>
      <c r="K123" s="474"/>
      <c r="L123" s="474"/>
      <c r="M123" s="474"/>
      <c r="N123" s="486"/>
      <c r="O123" s="466"/>
      <c r="P123" s="474"/>
      <c r="Q123" s="489"/>
      <c r="R123" s="466" t="e">
        <f>IF(OR(#REF!='[4]datos'!$AB$10,#REF!='[4]datos'!$AB$16),"",VLOOKUP(#REF!,'[4]datos'!$AA$10:$AC$21,3,0))</f>
        <v>#REF!</v>
      </c>
      <c r="S123" s="468"/>
      <c r="T123" s="356">
        <v>2</v>
      </c>
      <c r="U123" s="326" t="s">
        <v>1217</v>
      </c>
      <c r="V123" s="353" t="s">
        <v>1218</v>
      </c>
      <c r="W123" s="353" t="s">
        <v>1219</v>
      </c>
      <c r="X123" s="353" t="s">
        <v>1220</v>
      </c>
      <c r="Y123" s="353" t="s">
        <v>1221</v>
      </c>
      <c r="Z123" s="353" t="s">
        <v>1222</v>
      </c>
      <c r="AA123" s="353" t="s">
        <v>1223</v>
      </c>
      <c r="AB123" s="83" t="s">
        <v>1215</v>
      </c>
      <c r="AC123" s="83" t="s">
        <v>772</v>
      </c>
      <c r="AD123" s="327" t="str">
        <f>IF(AE123="","",VLOOKUP(AE123,'[4]datos'!$AT$6:$AU$9,2,0))</f>
        <v>Probabilidad</v>
      </c>
      <c r="AE123" s="326" t="s">
        <v>80</v>
      </c>
      <c r="AF123" s="326" t="s">
        <v>84</v>
      </c>
      <c r="AG123" s="93">
        <f>IF(AND(AE123="",AF123=""),"",IF(AE123="",0,VLOOKUP(AE123,'[4]datos'!$AP$3:$AR$7,3,0))+IF(AF123="",0,VLOOKUP(AF123,'[4]datos'!$AP$3:$AR$7,3,0)))</f>
        <v>0.4</v>
      </c>
      <c r="AH123" s="112" t="str">
        <f>IF(OR(AI123="",AI123=0),"",IF(AI123&lt;='[4]datos'!$AC$3,'[4]datos'!$AE$3,IF(AI123&lt;='[4]datos'!$AC$4,'[4]datos'!$AE$4,IF(AI123&lt;='[4]datos'!$AC$5,'[4]datos'!$AE$5,IF(AI123&lt;='[4]datos'!$AC$6,'[4]datos'!$AE$6,IF(AI123&lt;='[4]datos'!$AC$7,'[4]datos'!$AE$7,""))))))</f>
        <v>Muy Baja</v>
      </c>
      <c r="AI123" s="109">
        <f>IF(AD123="","",IF(T123=1,IF(AD123="Probabilidad",O123-(O123*AG123),O123),IF(AD123="Probabilidad",AI122-(AI122*AG123),AI122)))</f>
        <v>0.144</v>
      </c>
      <c r="AJ123" s="110" t="str">
        <f>+IF(AK123&lt;='[4]datos'!$AD$11,'[4]datos'!$AC$11,IF(AK123&lt;='[4]datos'!$AD$12,'[4]datos'!$AC$12,IF(AK123&lt;='[4]datos'!$AD$13,'[4]datos'!$AC$13,IF(AK123&lt;='[4]datos'!$AD$14,'[4]datos'!$AC$14,IF(AK123&lt;='[4]datos'!$AD$15,'[4]datos'!$AC$15,"")))))</f>
        <v>Menor</v>
      </c>
      <c r="AK123" s="109">
        <f>IF(AD123="","",IF(T123=1,IF(AD123="Impacto",R123-(R123*AG123),R123),IF(AD123="Impacto",AK122-(AK122*AG123),AK122)))</f>
        <v>0.4</v>
      </c>
      <c r="AL123" s="110" t="str">
        <f ca="1" t="shared" si="3"/>
        <v>Bajo</v>
      </c>
      <c r="AM123" s="99" t="s">
        <v>92</v>
      </c>
      <c r="AN123" s="326" t="s">
        <v>226</v>
      </c>
      <c r="AO123" s="354" t="s">
        <v>226</v>
      </c>
      <c r="AP123" s="354" t="s">
        <v>226</v>
      </c>
      <c r="AQ123" s="326" t="s">
        <v>226</v>
      </c>
      <c r="AR123" s="474"/>
    </row>
    <row r="124" spans="1:44" ht="66" thickBot="1">
      <c r="A124" s="491"/>
      <c r="B124" s="474"/>
      <c r="C124" s="474"/>
      <c r="D124" s="476"/>
      <c r="E124" s="474"/>
      <c r="F124" s="474"/>
      <c r="G124" s="474"/>
      <c r="H124" s="474"/>
      <c r="I124" s="474"/>
      <c r="J124" s="474"/>
      <c r="K124" s="474"/>
      <c r="L124" s="474"/>
      <c r="M124" s="474"/>
      <c r="N124" s="486"/>
      <c r="O124" s="466"/>
      <c r="P124" s="474"/>
      <c r="Q124" s="489"/>
      <c r="R124" s="466" t="e">
        <f>IF(OR(#REF!='[4]datos'!$AB$10,#REF!='[4]datos'!$AB$16),"",VLOOKUP(#REF!,'[4]datos'!$AA$10:$AC$21,3,0))</f>
        <v>#REF!</v>
      </c>
      <c r="S124" s="468"/>
      <c r="T124" s="356">
        <v>3</v>
      </c>
      <c r="U124" s="326" t="s">
        <v>1224</v>
      </c>
      <c r="V124" s="353" t="s">
        <v>1218</v>
      </c>
      <c r="W124" s="353" t="s">
        <v>561</v>
      </c>
      <c r="X124" s="353" t="s">
        <v>1225</v>
      </c>
      <c r="Y124" s="353" t="s">
        <v>1226</v>
      </c>
      <c r="Z124" s="353" t="s">
        <v>1227</v>
      </c>
      <c r="AA124" s="353" t="s">
        <v>1223</v>
      </c>
      <c r="AB124" s="83" t="s">
        <v>1215</v>
      </c>
      <c r="AC124" s="83" t="s">
        <v>858</v>
      </c>
      <c r="AD124" s="327" t="str">
        <f>IF(AE124="","",VLOOKUP(AE124,'[4]datos'!$AT$6:$AU$9,2,0))</f>
        <v>Probabilidad</v>
      </c>
      <c r="AE124" s="326" t="s">
        <v>80</v>
      </c>
      <c r="AF124" s="326" t="s">
        <v>84</v>
      </c>
      <c r="AG124" s="93">
        <f>IF(AND(AE124="",AF124=""),"",IF(AE124="",0,VLOOKUP(AE124,'[4]datos'!$AP$3:$AR$7,3,0))+IF(AF124="",0,VLOOKUP(AF124,'[4]datos'!$AP$3:$AR$7,3,0)))</f>
        <v>0.4</v>
      </c>
      <c r="AH124" s="112" t="str">
        <f>IF(OR(AI124="",AI124=0),"",IF(AI124&lt;='[4]datos'!$AC$3,'[4]datos'!$AE$3,IF(AI124&lt;='[4]datos'!$AC$4,'[4]datos'!$AE$4,IF(AI124&lt;='[4]datos'!$AC$5,'[4]datos'!$AE$5,IF(AI124&lt;='[4]datos'!$AC$6,'[4]datos'!$AE$6,IF(AI124&lt;='[4]datos'!$AC$7,'[4]datos'!$AE$7,""))))))</f>
        <v>Muy Baja</v>
      </c>
      <c r="AI124" s="109">
        <f>IF(AD124="","",IF(T124=1,IF(AD124="Probabilidad",O124-(O124*AG124),O124),IF(AD124="Probabilidad",AI123-(AI123*AG124),AI123)))</f>
        <v>0.08639999999999999</v>
      </c>
      <c r="AJ124" s="110" t="str">
        <f>+IF(AK124&lt;='[4]datos'!$AD$11,'[4]datos'!$AC$11,IF(AK124&lt;='[4]datos'!$AD$12,'[4]datos'!$AC$12,IF(AK124&lt;='[4]datos'!$AD$13,'[4]datos'!$AC$13,IF(AK124&lt;='[4]datos'!$AD$14,'[4]datos'!$AC$14,IF(AK124&lt;='[4]datos'!$AD$15,'[4]datos'!$AC$15,"")))))</f>
        <v>Menor</v>
      </c>
      <c r="AK124" s="109">
        <f>IF(AD124="","",IF(T124=1,IF(AD124="Impacto",R124-(R124*AG124),R124),IF(AD124="Impacto",AK123-(AK123*AG124),AK123)))</f>
        <v>0.4</v>
      </c>
      <c r="AL124" s="110" t="str">
        <f ca="1" t="shared" si="3"/>
        <v>Bajo</v>
      </c>
      <c r="AM124" s="99" t="s">
        <v>92</v>
      </c>
      <c r="AN124" s="326" t="s">
        <v>226</v>
      </c>
      <c r="AO124" s="354" t="s">
        <v>226</v>
      </c>
      <c r="AP124" s="354" t="s">
        <v>226</v>
      </c>
      <c r="AQ124" s="326" t="s">
        <v>226</v>
      </c>
      <c r="AR124" s="474"/>
    </row>
    <row r="125" spans="1:44" ht="90.75">
      <c r="A125" s="491">
        <v>58</v>
      </c>
      <c r="B125" s="474" t="s">
        <v>44</v>
      </c>
      <c r="C125" s="474" t="s">
        <v>223</v>
      </c>
      <c r="D125" s="476" t="s">
        <v>140</v>
      </c>
      <c r="E125" s="474" t="s">
        <v>54</v>
      </c>
      <c r="F125" s="474" t="s">
        <v>1228</v>
      </c>
      <c r="G125" s="474" t="s">
        <v>1229</v>
      </c>
      <c r="H125" s="474" t="s">
        <v>208</v>
      </c>
      <c r="I125" s="474" t="s">
        <v>226</v>
      </c>
      <c r="J125" s="474" t="s">
        <v>1230</v>
      </c>
      <c r="K125" s="474" t="s">
        <v>172</v>
      </c>
      <c r="L125" s="474" t="s">
        <v>59</v>
      </c>
      <c r="M125" s="474">
        <v>24</v>
      </c>
      <c r="N125" s="485" t="str">
        <f>_xlfn.IFERROR(VLOOKUP(O125,'[4]datos'!$AC$2:$AE$7,3,0),"")</f>
        <v>Baja</v>
      </c>
      <c r="O125" s="487">
        <f>+IF(OR(M125="",M125=0),"",IF(M125&lt;='[4]datos'!$AD$3,'[4]datos'!$AC$3,IF(AND(M125&gt;'[4]datos'!$AD$3,M125&lt;='[4]datos'!$AD$4),'[4]datos'!$AC$4,IF(AND(M125&gt;'[4]datos'!$AD$4,M125&lt;='[4]datos'!$AD$5),'[4]datos'!$AC$5,IF(AND(M125&gt;'[4]datos'!$AD$5,M125&lt;='[4]datos'!$AD$6),'[4]datos'!$AC$6,IF(M125&gt;'[4]datos'!$AD$7,'[4]datos'!$AC$7,0))))))</f>
        <v>0.4</v>
      </c>
      <c r="P125" s="474" t="s">
        <v>162</v>
      </c>
      <c r="Q125" s="488" t="str">
        <f>_xlfn.IFERROR(VLOOKUP(P125,'[4]datos'!$AB$10:$AC$21,2,0),"")</f>
        <v>Menor</v>
      </c>
      <c r="R125" s="465">
        <f>_xlfn.IFERROR(IF(OR(P125='[4]datos'!$AB$10,P125='[4]datos'!$AB$16),"",VLOOKUP(P125,'[4]datos'!$AB$10:$AD$21,3,0)),"")</f>
        <v>0.4</v>
      </c>
      <c r="S125" s="467" t="str">
        <f ca="1">_xlfn.IFERROR(INDIRECT("datos!"&amp;HLOOKUP(Q125,calculo_imp,2,FALSE)&amp;VLOOKUP(N125,calculo_prob,2,FALSE)),"")</f>
        <v>Moderado</v>
      </c>
      <c r="T125" s="356">
        <v>1</v>
      </c>
      <c r="U125" s="326" t="s">
        <v>1231</v>
      </c>
      <c r="V125" s="353" t="s">
        <v>1232</v>
      </c>
      <c r="W125" s="353" t="s">
        <v>561</v>
      </c>
      <c r="X125" s="353" t="s">
        <v>1233</v>
      </c>
      <c r="Y125" s="353" t="s">
        <v>1234</v>
      </c>
      <c r="Z125" s="353" t="s">
        <v>1235</v>
      </c>
      <c r="AA125" s="353" t="s">
        <v>1236</v>
      </c>
      <c r="AB125" s="83" t="s">
        <v>1237</v>
      </c>
      <c r="AC125" s="83" t="s">
        <v>772</v>
      </c>
      <c r="AD125" s="327" t="str">
        <f>IF(AE125="","",VLOOKUP(AE125,'[4]datos'!$AT$6:$AU$9,2,0))</f>
        <v>Probabilidad</v>
      </c>
      <c r="AE125" s="326" t="s">
        <v>80</v>
      </c>
      <c r="AF125" s="326" t="s">
        <v>84</v>
      </c>
      <c r="AG125" s="93">
        <f>IF(AND(AE125="",AF125=""),"",IF(AE125="",0,VLOOKUP(AE125,'[4]datos'!$AP$3:$AR$7,3,0))+IF(AF125="",0,VLOOKUP(AF125,'[4]datos'!$AP$3:$AR$7,3,0)))</f>
        <v>0.4</v>
      </c>
      <c r="AH125" s="112" t="str">
        <f>IF(OR(AI125="",AI125=0),"",IF(AI125&lt;='[4]datos'!$AC$3,'[4]datos'!$AE$3,IF(AI125&lt;='[4]datos'!$AC$4,'[4]datos'!$AE$4,IF(AI125&lt;='[4]datos'!$AC$5,'[4]datos'!$AE$5,IF(AI125&lt;='[4]datos'!$AC$6,'[4]datos'!$AE$6,IF(AI125&lt;='[4]datos'!$AC$7,'[4]datos'!$AE$7,""))))))</f>
        <v>Baja</v>
      </c>
      <c r="AI125" s="109">
        <f>IF(AD125="","",IF(T125=1,IF(AD125="Probabilidad",O125-(O125*AG125),O125),IF(AD125="Probabilidad",#REF!-(#REF!*AG125),#REF!)))</f>
        <v>0.24</v>
      </c>
      <c r="AJ125" s="110" t="str">
        <f>+IF(AK125&lt;='[4]datos'!$AD$11,'[4]datos'!$AC$11,IF(AK125&lt;='[4]datos'!$AD$12,'[4]datos'!$AC$12,IF(AK125&lt;='[4]datos'!$AD$13,'[4]datos'!$AC$13,IF(AK125&lt;='[4]datos'!$AD$14,'[4]datos'!$AC$14,IF(AK125&lt;='[4]datos'!$AD$15,'[4]datos'!$AC$15,"")))))</f>
        <v>Menor</v>
      </c>
      <c r="AK125" s="109">
        <f>IF(AD125="","",IF(T125=1,IF(AD125="Impacto",R125-(R125*AG125),R125),IF(AD125="Impacto",#REF!-(#REF!*AG125),#REF!)))</f>
        <v>0.4</v>
      </c>
      <c r="AL125" s="110" t="str">
        <f ca="1" t="shared" si="3"/>
        <v>Moderado</v>
      </c>
      <c r="AM125" s="99" t="s">
        <v>92</v>
      </c>
      <c r="AN125" s="326" t="s">
        <v>226</v>
      </c>
      <c r="AO125" s="354" t="s">
        <v>226</v>
      </c>
      <c r="AP125" s="354" t="s">
        <v>226</v>
      </c>
      <c r="AQ125" s="326" t="s">
        <v>226</v>
      </c>
      <c r="AR125" s="474" t="s">
        <v>1238</v>
      </c>
    </row>
    <row r="126" spans="1:44" ht="90.75">
      <c r="A126" s="491"/>
      <c r="B126" s="474"/>
      <c r="C126" s="474"/>
      <c r="D126" s="476"/>
      <c r="E126" s="474"/>
      <c r="F126" s="474"/>
      <c r="G126" s="474"/>
      <c r="H126" s="474"/>
      <c r="I126" s="474"/>
      <c r="J126" s="474"/>
      <c r="K126" s="474"/>
      <c r="L126" s="474"/>
      <c r="M126" s="474"/>
      <c r="N126" s="486"/>
      <c r="O126" s="466"/>
      <c r="P126" s="474"/>
      <c r="Q126" s="489"/>
      <c r="R126" s="466" t="e">
        <f>IF(OR(#REF!='[4]datos'!$AB$10,#REF!='[4]datos'!$AB$16),"",VLOOKUP(#REF!,'[4]datos'!$AA$10:$AC$21,3,0))</f>
        <v>#REF!</v>
      </c>
      <c r="S126" s="468"/>
      <c r="T126" s="356">
        <v>2</v>
      </c>
      <c r="U126" s="326" t="s">
        <v>1239</v>
      </c>
      <c r="V126" s="353" t="s">
        <v>1240</v>
      </c>
      <c r="W126" s="353" t="s">
        <v>1219</v>
      </c>
      <c r="X126" s="353" t="s">
        <v>1241</v>
      </c>
      <c r="Y126" s="338" t="s">
        <v>1242</v>
      </c>
      <c r="Z126" s="353" t="s">
        <v>1235</v>
      </c>
      <c r="AA126" s="353" t="s">
        <v>1243</v>
      </c>
      <c r="AB126" s="83" t="s">
        <v>1237</v>
      </c>
      <c r="AC126" s="83" t="s">
        <v>772</v>
      </c>
      <c r="AD126" s="327" t="str">
        <f>IF(AE126="","",VLOOKUP(AE126,'[4]datos'!$AT$6:$AU$9,2,0))</f>
        <v>Probabilidad</v>
      </c>
      <c r="AE126" s="326" t="s">
        <v>80</v>
      </c>
      <c r="AF126" s="326" t="s">
        <v>83</v>
      </c>
      <c r="AG126" s="93">
        <f>IF(AND(AE126="",AF126=""),"",IF(AE126="",0,VLOOKUP(AE126,'[4]datos'!$AP$3:$AR$7,3,0))+IF(AF126="",0,VLOOKUP(AF126,'[4]datos'!$AP$3:$AR$7,3,0)))</f>
        <v>0.5</v>
      </c>
      <c r="AH126" s="112" t="str">
        <f>IF(OR(AI126="",AI126=0),"",IF(AI126&lt;='[4]datos'!$AC$3,'[4]datos'!$AE$3,IF(AI126&lt;='[4]datos'!$AC$4,'[4]datos'!$AE$4,IF(AI126&lt;='[4]datos'!$AC$5,'[4]datos'!$AE$5,IF(AI126&lt;='[4]datos'!$AC$6,'[4]datos'!$AE$6,IF(AI126&lt;='[4]datos'!$AC$7,'[4]datos'!$AE$7,""))))))</f>
        <v>Muy Baja</v>
      </c>
      <c r="AI126" s="109">
        <f aca="true" t="shared" si="4" ref="AI126:AI131">IF(AD126="","",IF(T126=1,IF(AD126="Probabilidad",O126-(O126*AG126),O126),IF(AD126="Probabilidad",AI125-(AI125*AG126),AI125)))</f>
        <v>0.12</v>
      </c>
      <c r="AJ126" s="110" t="str">
        <f>+IF(AK126&lt;='[4]datos'!$AD$11,'[4]datos'!$AC$11,IF(AK126&lt;='[4]datos'!$AD$12,'[4]datos'!$AC$12,IF(AK126&lt;='[4]datos'!$AD$13,'[4]datos'!$AC$13,IF(AK126&lt;='[4]datos'!$AD$14,'[4]datos'!$AC$14,IF(AK126&lt;='[4]datos'!$AD$15,'[4]datos'!$AC$15,"")))))</f>
        <v>Menor</v>
      </c>
      <c r="AK126" s="109">
        <f aca="true" t="shared" si="5" ref="AK126:AK131">IF(AD126="","",IF(T126=1,IF(AD126="Impacto",R126-(R126*AG126),R126),IF(AD126="Impacto",AK125-(AK125*AG126),AK125)))</f>
        <v>0.4</v>
      </c>
      <c r="AL126" s="110" t="str">
        <f ca="1" t="shared" si="3"/>
        <v>Bajo</v>
      </c>
      <c r="AM126" s="99" t="s">
        <v>92</v>
      </c>
      <c r="AN126" s="326" t="s">
        <v>226</v>
      </c>
      <c r="AO126" s="354" t="s">
        <v>226</v>
      </c>
      <c r="AP126" s="354" t="s">
        <v>226</v>
      </c>
      <c r="AQ126" s="326" t="s">
        <v>226</v>
      </c>
      <c r="AR126" s="474"/>
    </row>
    <row r="127" spans="1:44" ht="103.5">
      <c r="A127" s="491"/>
      <c r="B127" s="474"/>
      <c r="C127" s="474"/>
      <c r="D127" s="476"/>
      <c r="E127" s="474"/>
      <c r="F127" s="474"/>
      <c r="G127" s="474"/>
      <c r="H127" s="474"/>
      <c r="I127" s="474"/>
      <c r="J127" s="474"/>
      <c r="K127" s="474"/>
      <c r="L127" s="474"/>
      <c r="M127" s="474"/>
      <c r="N127" s="486"/>
      <c r="O127" s="466"/>
      <c r="P127" s="474"/>
      <c r="Q127" s="489"/>
      <c r="R127" s="466" t="e">
        <f>IF(OR(#REF!='[4]datos'!$AB$10,#REF!='[4]datos'!$AB$16),"",VLOOKUP(#REF!,'[4]datos'!$AA$10:$AC$21,3,0))</f>
        <v>#REF!</v>
      </c>
      <c r="S127" s="468"/>
      <c r="T127" s="356">
        <v>3</v>
      </c>
      <c r="U127" s="326" t="s">
        <v>1244</v>
      </c>
      <c r="V127" s="353" t="s">
        <v>1245</v>
      </c>
      <c r="W127" s="353" t="s">
        <v>1246</v>
      </c>
      <c r="X127" s="353" t="s">
        <v>1247</v>
      </c>
      <c r="Y127" s="338" t="s">
        <v>1248</v>
      </c>
      <c r="Z127" s="353" t="s">
        <v>1249</v>
      </c>
      <c r="AA127" s="353" t="s">
        <v>1250</v>
      </c>
      <c r="AB127" s="83" t="s">
        <v>1237</v>
      </c>
      <c r="AC127" s="83" t="s">
        <v>772</v>
      </c>
      <c r="AD127" s="327" t="str">
        <f>IF(AE127="","",VLOOKUP(AE127,'[4]datos'!$AT$6:$AU$9,2,0))</f>
        <v>Probabilidad</v>
      </c>
      <c r="AE127" s="326" t="s">
        <v>80</v>
      </c>
      <c r="AF127" s="326" t="s">
        <v>83</v>
      </c>
      <c r="AG127" s="93">
        <f>IF(AND(AE127="",AF127=""),"",IF(AE127="",0,VLOOKUP(AE127,'[4]datos'!$AP$3:$AR$7,3,0))+IF(AF127="",0,VLOOKUP(AF127,'[4]datos'!$AP$3:$AR$7,3,0)))</f>
        <v>0.5</v>
      </c>
      <c r="AH127" s="112" t="str">
        <f>IF(OR(AI127="",AI127=0),"",IF(AI127&lt;='[4]datos'!$AC$3,'[4]datos'!$AE$3,IF(AI127&lt;='[4]datos'!$AC$4,'[4]datos'!$AE$4,IF(AI127&lt;='[4]datos'!$AC$5,'[4]datos'!$AE$5,IF(AI127&lt;='[4]datos'!$AC$6,'[4]datos'!$AE$6,IF(AI127&lt;='[4]datos'!$AC$7,'[4]datos'!$AE$7,""))))))</f>
        <v>Muy Baja</v>
      </c>
      <c r="AI127" s="109">
        <f t="shared" si="4"/>
        <v>0.06</v>
      </c>
      <c r="AJ127" s="110" t="str">
        <f>+IF(AK127&lt;='[4]datos'!$AD$11,'[4]datos'!$AC$11,IF(AK127&lt;='[4]datos'!$AD$12,'[4]datos'!$AC$12,IF(AK127&lt;='[4]datos'!$AD$13,'[4]datos'!$AC$13,IF(AK127&lt;='[4]datos'!$AD$14,'[4]datos'!$AC$14,IF(AK127&lt;='[4]datos'!$AD$15,'[4]datos'!$AC$15,"")))))</f>
        <v>Menor</v>
      </c>
      <c r="AK127" s="109">
        <f t="shared" si="5"/>
        <v>0.4</v>
      </c>
      <c r="AL127" s="110" t="str">
        <f ca="1" t="shared" si="3"/>
        <v>Bajo</v>
      </c>
      <c r="AM127" s="99" t="s">
        <v>92</v>
      </c>
      <c r="AN127" s="326" t="s">
        <v>226</v>
      </c>
      <c r="AO127" s="354" t="s">
        <v>226</v>
      </c>
      <c r="AP127" s="354" t="s">
        <v>226</v>
      </c>
      <c r="AQ127" s="326" t="s">
        <v>226</v>
      </c>
      <c r="AR127" s="474"/>
    </row>
    <row r="128" spans="1:44" ht="64.5">
      <c r="A128" s="491"/>
      <c r="B128" s="474"/>
      <c r="C128" s="474"/>
      <c r="D128" s="476"/>
      <c r="E128" s="474"/>
      <c r="F128" s="474"/>
      <c r="G128" s="474"/>
      <c r="H128" s="474"/>
      <c r="I128" s="474"/>
      <c r="J128" s="474"/>
      <c r="K128" s="474"/>
      <c r="L128" s="474"/>
      <c r="M128" s="474"/>
      <c r="N128" s="486"/>
      <c r="O128" s="466"/>
      <c r="P128" s="474"/>
      <c r="Q128" s="489"/>
      <c r="R128" s="466" t="e">
        <f>IF(OR(#REF!='[4]datos'!$AB$10,#REF!='[4]datos'!$AB$16),"",VLOOKUP(#REF!,'[4]datos'!$AA$10:$AC$21,3,0))</f>
        <v>#REF!</v>
      </c>
      <c r="S128" s="468"/>
      <c r="T128" s="356">
        <v>4</v>
      </c>
      <c r="U128" s="326" t="s">
        <v>1251</v>
      </c>
      <c r="V128" s="353" t="s">
        <v>1252</v>
      </c>
      <c r="W128" s="353" t="s">
        <v>647</v>
      </c>
      <c r="X128" s="353" t="s">
        <v>1253</v>
      </c>
      <c r="Y128" s="338" t="s">
        <v>1254</v>
      </c>
      <c r="Z128" s="353" t="s">
        <v>1255</v>
      </c>
      <c r="AA128" s="353" t="s">
        <v>1256</v>
      </c>
      <c r="AB128" s="83" t="s">
        <v>1237</v>
      </c>
      <c r="AC128" s="83" t="s">
        <v>772</v>
      </c>
      <c r="AD128" s="327" t="str">
        <f>IF(AE128="","",VLOOKUP(AE128,'[4]datos'!$AT$6:$AU$9,2,0))</f>
        <v>Probabilidad</v>
      </c>
      <c r="AE128" s="326" t="s">
        <v>80</v>
      </c>
      <c r="AF128" s="326" t="s">
        <v>84</v>
      </c>
      <c r="AG128" s="93">
        <f>IF(AND(AE128="",AF128=""),"",IF(AE128="",0,VLOOKUP(AE128,'[4]datos'!$AP$3:$AR$7,3,0))+IF(AF128="",0,VLOOKUP(AF128,'[4]datos'!$AP$3:$AR$7,3,0)))</f>
        <v>0.4</v>
      </c>
      <c r="AH128" s="112" t="str">
        <f>IF(OR(AI128="",AI128=0),"",IF(AI128&lt;='[4]datos'!$AC$3,'[4]datos'!$AE$3,IF(AI128&lt;='[4]datos'!$AC$4,'[4]datos'!$AE$4,IF(AI128&lt;='[4]datos'!$AC$5,'[4]datos'!$AE$5,IF(AI128&lt;='[4]datos'!$AC$6,'[4]datos'!$AE$6,IF(AI128&lt;='[4]datos'!$AC$7,'[4]datos'!$AE$7,""))))))</f>
        <v>Muy Baja</v>
      </c>
      <c r="AI128" s="109">
        <f t="shared" si="4"/>
        <v>0.036</v>
      </c>
      <c r="AJ128" s="110" t="str">
        <f>+IF(AK128&lt;='[4]datos'!$AD$11,'[4]datos'!$AC$11,IF(AK128&lt;='[4]datos'!$AD$12,'[4]datos'!$AC$12,IF(AK128&lt;='[4]datos'!$AD$13,'[4]datos'!$AC$13,IF(AK128&lt;='[4]datos'!$AD$14,'[4]datos'!$AC$14,IF(AK128&lt;='[4]datos'!$AD$15,'[4]datos'!$AC$15,"")))))</f>
        <v>Menor</v>
      </c>
      <c r="AK128" s="109">
        <f t="shared" si="5"/>
        <v>0.4</v>
      </c>
      <c r="AL128" s="110" t="str">
        <f ca="1" t="shared" si="3"/>
        <v>Bajo</v>
      </c>
      <c r="AM128" s="99" t="s">
        <v>92</v>
      </c>
      <c r="AN128" s="326" t="s">
        <v>226</v>
      </c>
      <c r="AO128" s="354" t="s">
        <v>226</v>
      </c>
      <c r="AP128" s="354" t="s">
        <v>226</v>
      </c>
      <c r="AQ128" s="326" t="s">
        <v>226</v>
      </c>
      <c r="AR128" s="474"/>
    </row>
    <row r="129" spans="1:44" ht="66" thickBot="1">
      <c r="A129" s="491"/>
      <c r="B129" s="474"/>
      <c r="C129" s="474"/>
      <c r="D129" s="476"/>
      <c r="E129" s="474"/>
      <c r="F129" s="474"/>
      <c r="G129" s="474"/>
      <c r="H129" s="474"/>
      <c r="I129" s="474"/>
      <c r="J129" s="474"/>
      <c r="K129" s="474"/>
      <c r="L129" s="474"/>
      <c r="M129" s="474"/>
      <c r="N129" s="534"/>
      <c r="O129" s="466"/>
      <c r="P129" s="474"/>
      <c r="Q129" s="527"/>
      <c r="R129" s="528" t="e">
        <f>IF(OR(#REF!='[4]datos'!$AB$10,#REF!='[4]datos'!$AB$16),"",VLOOKUP(#REF!,'[4]datos'!$AA$10:$AC$21,3,0))</f>
        <v>#REF!</v>
      </c>
      <c r="S129" s="468"/>
      <c r="T129" s="356">
        <v>5</v>
      </c>
      <c r="U129" s="326" t="s">
        <v>1257</v>
      </c>
      <c r="V129" s="353" t="s">
        <v>1258</v>
      </c>
      <c r="W129" s="353" t="s">
        <v>1246</v>
      </c>
      <c r="X129" s="83" t="s">
        <v>1259</v>
      </c>
      <c r="Y129" s="353" t="s">
        <v>1260</v>
      </c>
      <c r="Z129" s="353" t="s">
        <v>1261</v>
      </c>
      <c r="AA129" s="338" t="s">
        <v>1262</v>
      </c>
      <c r="AB129" s="83" t="s">
        <v>1237</v>
      </c>
      <c r="AC129" s="83" t="s">
        <v>772</v>
      </c>
      <c r="AD129" s="327" t="str">
        <f>IF(AE129="","",VLOOKUP(AE129,'[4]datos'!$AT$6:$AU$9,2,0))</f>
        <v>Probabilidad</v>
      </c>
      <c r="AE129" s="326" t="s">
        <v>80</v>
      </c>
      <c r="AF129" s="326" t="s">
        <v>84</v>
      </c>
      <c r="AG129" s="93">
        <f>IF(AND(AE129="",AF129=""),"",IF(AE129="",0,VLOOKUP(AE129,'[4]datos'!$AP$3:$AR$7,3,0))+IF(AF129="",0,VLOOKUP(AF129,'[4]datos'!$AP$3:$AR$7,3,0)))</f>
        <v>0.4</v>
      </c>
      <c r="AH129" s="112" t="str">
        <f>IF(OR(AI129="",AI129=0),"",IF(AI129&lt;='[4]datos'!$AC$3,'[4]datos'!$AE$3,IF(AI129&lt;='[4]datos'!$AC$4,'[4]datos'!$AE$4,IF(AI129&lt;='[4]datos'!$AC$5,'[4]datos'!$AE$5,IF(AI129&lt;='[4]datos'!$AC$6,'[4]datos'!$AE$6,IF(AI129&lt;='[4]datos'!$AC$7,'[4]datos'!$AE$7,""))))))</f>
        <v>Muy Baja</v>
      </c>
      <c r="AI129" s="109">
        <f t="shared" si="4"/>
        <v>0.021599999999999998</v>
      </c>
      <c r="AJ129" s="110" t="str">
        <f>+IF(AK129&lt;='[4]datos'!$AD$11,'[4]datos'!$AC$11,IF(AK129&lt;='[4]datos'!$AD$12,'[4]datos'!$AC$12,IF(AK129&lt;='[4]datos'!$AD$13,'[4]datos'!$AC$13,IF(AK129&lt;='[4]datos'!$AD$14,'[4]datos'!$AC$14,IF(AK129&lt;='[4]datos'!$AD$15,'[4]datos'!$AC$15,"")))))</f>
        <v>Menor</v>
      </c>
      <c r="AK129" s="109">
        <f t="shared" si="5"/>
        <v>0.4</v>
      </c>
      <c r="AL129" s="110" t="str">
        <f ca="1" t="shared" si="3"/>
        <v>Bajo</v>
      </c>
      <c r="AM129" s="99" t="s">
        <v>92</v>
      </c>
      <c r="AN129" s="326" t="s">
        <v>226</v>
      </c>
      <c r="AO129" s="354" t="s">
        <v>226</v>
      </c>
      <c r="AP129" s="354" t="s">
        <v>226</v>
      </c>
      <c r="AQ129" s="326" t="s">
        <v>226</v>
      </c>
      <c r="AR129" s="474"/>
    </row>
    <row r="130" spans="1:44" ht="51.75">
      <c r="A130" s="491">
        <v>59</v>
      </c>
      <c r="B130" s="474" t="s">
        <v>44</v>
      </c>
      <c r="C130" s="474" t="s">
        <v>220</v>
      </c>
      <c r="D130" s="476" t="s">
        <v>140</v>
      </c>
      <c r="E130" s="474" t="s">
        <v>54</v>
      </c>
      <c r="F130" s="474" t="s">
        <v>1263</v>
      </c>
      <c r="G130" s="474" t="s">
        <v>1264</v>
      </c>
      <c r="H130" s="474" t="s">
        <v>208</v>
      </c>
      <c r="I130" s="474" t="s">
        <v>226</v>
      </c>
      <c r="J130" s="474" t="s">
        <v>1265</v>
      </c>
      <c r="K130" s="474" t="s">
        <v>172</v>
      </c>
      <c r="L130" s="474" t="s">
        <v>180</v>
      </c>
      <c r="M130" s="474">
        <v>24</v>
      </c>
      <c r="N130" s="485" t="str">
        <f>_xlfn.IFERROR(VLOOKUP(O130,'[4]datos'!$AC$2:$AE$7,3,0),"")</f>
        <v>Baja</v>
      </c>
      <c r="O130" s="487">
        <f>+IF(OR(M130="",M130=0),"",IF(M130&lt;='[4]datos'!$AD$3,'[4]datos'!$AC$3,IF(AND(M130&gt;'[4]datos'!$AD$3,M130&lt;='[4]datos'!$AD$4),'[4]datos'!$AC$4,IF(AND(M130&gt;'[4]datos'!$AD$4,M130&lt;='[4]datos'!$AD$5),'[4]datos'!$AC$5,IF(AND(M130&gt;'[4]datos'!$AD$5,M130&lt;='[4]datos'!$AD$6),'[4]datos'!$AC$6,IF(M130&gt;'[4]datos'!$AD$7,'[4]datos'!$AC$7,0))))))</f>
        <v>0.4</v>
      </c>
      <c r="P130" s="474" t="s">
        <v>162</v>
      </c>
      <c r="Q130" s="488" t="str">
        <f>_xlfn.IFERROR(VLOOKUP(P130,'[4]datos'!$AB$10:$AC$21,2,0),"")</f>
        <v>Menor</v>
      </c>
      <c r="R130" s="465">
        <f>_xlfn.IFERROR(IF(OR(P130='[4]datos'!$AB$10,P130='[4]datos'!$AB$16),"",VLOOKUP(P130,'[4]datos'!$AB$10:$AD$21,3,0)),"")</f>
        <v>0.4</v>
      </c>
      <c r="S130" s="467" t="str">
        <f ca="1">_xlfn.IFERROR(INDIRECT("datos!"&amp;HLOOKUP(Q130,calculo_imp,2,FALSE)&amp;VLOOKUP(N130,calculo_prob,2,FALSE)),"")</f>
        <v>Moderado</v>
      </c>
      <c r="T130" s="356">
        <v>1</v>
      </c>
      <c r="U130" s="326" t="s">
        <v>1266</v>
      </c>
      <c r="V130" s="83" t="s">
        <v>1267</v>
      </c>
      <c r="W130" s="83" t="s">
        <v>1268</v>
      </c>
      <c r="X130" s="83" t="s">
        <v>1269</v>
      </c>
      <c r="Y130" s="83" t="s">
        <v>1270</v>
      </c>
      <c r="Z130" s="83" t="s">
        <v>1271</v>
      </c>
      <c r="AA130" s="83" t="s">
        <v>1272</v>
      </c>
      <c r="AB130" s="83" t="s">
        <v>1273</v>
      </c>
      <c r="AC130" s="83" t="s">
        <v>858</v>
      </c>
      <c r="AD130" s="327" t="str">
        <f>IF(AE130="","",VLOOKUP(AE130,'[4]datos'!$AT$6:$AU$9,2,0))</f>
        <v>Probabilidad</v>
      </c>
      <c r="AE130" s="326" t="s">
        <v>80</v>
      </c>
      <c r="AF130" s="326" t="s">
        <v>84</v>
      </c>
      <c r="AG130" s="93">
        <f>IF(AND(AE130="",AF130=""),"",IF(AE130="",0,VLOOKUP(AE130,'[4]datos'!$AP$3:$AR$7,3,0))+IF(AF130="",0,VLOOKUP(AF130,'[4]datos'!$AP$3:$AR$7,3,0)))</f>
        <v>0.4</v>
      </c>
      <c r="AH130" s="112" t="str">
        <f>IF(OR(AI130="",AI130=0),"",IF(AI130&lt;='[4]datos'!$AC$3,'[4]datos'!$AE$3,IF(AI130&lt;='[4]datos'!$AC$4,'[4]datos'!$AE$4,IF(AI130&lt;='[4]datos'!$AC$5,'[4]datos'!$AE$5,IF(AI130&lt;='[4]datos'!$AC$6,'[4]datos'!$AE$6,IF(AI130&lt;='[4]datos'!$AC$7,'[4]datos'!$AE$7,""))))))</f>
        <v>Baja</v>
      </c>
      <c r="AI130" s="109">
        <f t="shared" si="4"/>
        <v>0.24</v>
      </c>
      <c r="AJ130" s="110" t="str">
        <f>+IF(AK130&lt;='[4]datos'!$AD$11,'[4]datos'!$AC$11,IF(AK130&lt;='[4]datos'!$AD$12,'[4]datos'!$AC$12,IF(AK130&lt;='[4]datos'!$AD$13,'[4]datos'!$AC$13,IF(AK130&lt;='[4]datos'!$AD$14,'[4]datos'!$AC$14,IF(AK130&lt;='[4]datos'!$AD$15,'[4]datos'!$AC$15,"")))))</f>
        <v>Menor</v>
      </c>
      <c r="AK130" s="109">
        <f t="shared" si="5"/>
        <v>0.4</v>
      </c>
      <c r="AL130" s="110" t="str">
        <f ca="1" t="shared" si="3"/>
        <v>Moderado</v>
      </c>
      <c r="AM130" s="99" t="s">
        <v>92</v>
      </c>
      <c r="AN130" s="326" t="s">
        <v>226</v>
      </c>
      <c r="AO130" s="354" t="s">
        <v>226</v>
      </c>
      <c r="AP130" s="354" t="s">
        <v>226</v>
      </c>
      <c r="AQ130" s="326" t="s">
        <v>226</v>
      </c>
      <c r="AR130" s="474" t="s">
        <v>1274</v>
      </c>
    </row>
    <row r="131" spans="1:44" ht="66" thickBot="1">
      <c r="A131" s="491"/>
      <c r="B131" s="474"/>
      <c r="C131" s="474"/>
      <c r="D131" s="476"/>
      <c r="E131" s="474"/>
      <c r="F131" s="474"/>
      <c r="G131" s="474"/>
      <c r="H131" s="474"/>
      <c r="I131" s="474"/>
      <c r="J131" s="474"/>
      <c r="K131" s="474"/>
      <c r="L131" s="474"/>
      <c r="M131" s="474"/>
      <c r="N131" s="486"/>
      <c r="O131" s="466"/>
      <c r="P131" s="474"/>
      <c r="Q131" s="489"/>
      <c r="R131" s="466" t="e">
        <f>IF(OR(#REF!='[4]datos'!$AB$10,#REF!='[4]datos'!$AB$16),"",VLOOKUP(#REF!,'[4]datos'!$AA$10:$AC$21,3,0))</f>
        <v>#REF!</v>
      </c>
      <c r="S131" s="468"/>
      <c r="T131" s="356">
        <v>2</v>
      </c>
      <c r="U131" s="326" t="s">
        <v>1275</v>
      </c>
      <c r="V131" s="83" t="s">
        <v>1276</v>
      </c>
      <c r="W131" s="83" t="s">
        <v>1277</v>
      </c>
      <c r="X131" s="83" t="s">
        <v>1278</v>
      </c>
      <c r="Y131" s="83" t="s">
        <v>1279</v>
      </c>
      <c r="Z131" s="83" t="s">
        <v>1280</v>
      </c>
      <c r="AA131" s="83" t="s">
        <v>1281</v>
      </c>
      <c r="AB131" s="83" t="s">
        <v>1273</v>
      </c>
      <c r="AC131" s="83" t="s">
        <v>858</v>
      </c>
      <c r="AD131" s="327" t="str">
        <f>IF(AE131="","",VLOOKUP(AE131,'[4]datos'!$AT$6:$AU$9,2,0))</f>
        <v>Probabilidad</v>
      </c>
      <c r="AE131" s="326" t="s">
        <v>80</v>
      </c>
      <c r="AF131" s="326" t="s">
        <v>84</v>
      </c>
      <c r="AG131" s="93">
        <f>IF(AND(AE131="",AF131=""),"",IF(AE131="",0,VLOOKUP(AE131,'[4]datos'!$AP$3:$AR$7,3,0))+IF(AF131="",0,VLOOKUP(AF131,'[4]datos'!$AP$3:$AR$7,3,0)))</f>
        <v>0.4</v>
      </c>
      <c r="AH131" s="112" t="str">
        <f>IF(OR(AI131="",AI131=0),"",IF(AI131&lt;='[4]datos'!$AC$3,'[4]datos'!$AE$3,IF(AI131&lt;='[4]datos'!$AC$4,'[4]datos'!$AE$4,IF(AI131&lt;='[4]datos'!$AC$5,'[4]datos'!$AE$5,IF(AI131&lt;='[4]datos'!$AC$6,'[4]datos'!$AE$6,IF(AI131&lt;='[4]datos'!$AC$7,'[4]datos'!$AE$7,""))))))</f>
        <v>Muy Baja</v>
      </c>
      <c r="AI131" s="109">
        <f t="shared" si="4"/>
        <v>0.144</v>
      </c>
      <c r="AJ131" s="110" t="str">
        <f>+IF(AK131&lt;='[4]datos'!$AD$11,'[4]datos'!$AC$11,IF(AK131&lt;='[4]datos'!$AD$12,'[4]datos'!$AC$12,IF(AK131&lt;='[4]datos'!$AD$13,'[4]datos'!$AC$13,IF(AK131&lt;='[4]datos'!$AD$14,'[4]datos'!$AC$14,IF(AK131&lt;='[4]datos'!$AD$15,'[4]datos'!$AC$15,"")))))</f>
        <v>Menor</v>
      </c>
      <c r="AK131" s="109">
        <f t="shared" si="5"/>
        <v>0.4</v>
      </c>
      <c r="AL131" s="110" t="str">
        <f ca="1" t="shared" si="3"/>
        <v>Bajo</v>
      </c>
      <c r="AM131" s="99" t="s">
        <v>92</v>
      </c>
      <c r="AN131" s="326" t="s">
        <v>226</v>
      </c>
      <c r="AO131" s="354" t="s">
        <v>226</v>
      </c>
      <c r="AP131" s="354" t="s">
        <v>226</v>
      </c>
      <c r="AQ131" s="326" t="s">
        <v>226</v>
      </c>
      <c r="AR131" s="474"/>
    </row>
    <row r="132" spans="1:44" ht="51.75">
      <c r="A132" s="491">
        <v>60</v>
      </c>
      <c r="B132" s="474" t="s">
        <v>44</v>
      </c>
      <c r="C132" s="474" t="s">
        <v>223</v>
      </c>
      <c r="D132" s="476" t="s">
        <v>140</v>
      </c>
      <c r="E132" s="474" t="s">
        <v>55</v>
      </c>
      <c r="F132" s="474" t="s">
        <v>1282</v>
      </c>
      <c r="G132" s="474" t="s">
        <v>1283</v>
      </c>
      <c r="H132" s="474" t="s">
        <v>207</v>
      </c>
      <c r="I132" s="474" t="s">
        <v>1284</v>
      </c>
      <c r="J132" s="474" t="s">
        <v>1285</v>
      </c>
      <c r="K132" s="474" t="s">
        <v>173</v>
      </c>
      <c r="L132" s="474" t="s">
        <v>180</v>
      </c>
      <c r="M132" s="474">
        <v>24</v>
      </c>
      <c r="N132" s="485" t="str">
        <f>_xlfn.IFERROR(VLOOKUP(O132,'[4]datos'!$AC$2:$AE$7,3,0),"")</f>
        <v>Baja</v>
      </c>
      <c r="O132" s="487">
        <f>+IF(OR(M132="",M132=0),"",IF(M132&lt;='[4]datos'!$AD$3,'[4]datos'!$AC$3,IF(AND(M132&gt;'[4]datos'!$AD$3,M132&lt;='[4]datos'!$AD$4),'[4]datos'!$AC$4,IF(AND(M132&gt;'[4]datos'!$AD$4,M132&lt;='[4]datos'!$AD$5),'[4]datos'!$AC$5,IF(AND(M132&gt;'[4]datos'!$AD$5,M132&lt;='[4]datos'!$AD$6),'[4]datos'!$AC$6,IF(M132&gt;'[4]datos'!$AD$7,'[4]datos'!$AC$7,0))))))</f>
        <v>0.4</v>
      </c>
      <c r="P132" s="474" t="s">
        <v>162</v>
      </c>
      <c r="Q132" s="488" t="str">
        <f>_xlfn.IFERROR(VLOOKUP(P132,'[4]datos'!$AB$10:$AC$21,2,0),"")</f>
        <v>Menor</v>
      </c>
      <c r="R132" s="465">
        <f>_xlfn.IFERROR(IF(OR(P132='[4]datos'!$AB$10,P132='[4]datos'!$AB$16),"",VLOOKUP(P132,'[4]datos'!$AB$10:$AD$21,3,0)),"")</f>
        <v>0.4</v>
      </c>
      <c r="S132" s="467" t="str">
        <f ca="1">_xlfn.IFERROR(INDIRECT("datos!"&amp;HLOOKUP(Q132,calculo_imp,2,FALSE)&amp;VLOOKUP(N132,calculo_prob,2,FALSE)),"")</f>
        <v>Moderado</v>
      </c>
      <c r="T132" s="356">
        <v>1</v>
      </c>
      <c r="U132" s="326" t="s">
        <v>1286</v>
      </c>
      <c r="V132" s="83" t="s">
        <v>1287</v>
      </c>
      <c r="W132" s="83" t="s">
        <v>1288</v>
      </c>
      <c r="X132" s="83" t="s">
        <v>1289</v>
      </c>
      <c r="Y132" s="83" t="s">
        <v>1290</v>
      </c>
      <c r="Z132" s="83" t="s">
        <v>1291</v>
      </c>
      <c r="AA132" s="83" t="s">
        <v>1292</v>
      </c>
      <c r="AB132" s="83" t="s">
        <v>1293</v>
      </c>
      <c r="AC132" s="83" t="s">
        <v>858</v>
      </c>
      <c r="AD132" s="327" t="str">
        <f>IF(AE132="","",VLOOKUP(AE132,'[4]datos'!$AT$6:$AU$9,2,0))</f>
        <v>Probabilidad</v>
      </c>
      <c r="AE132" s="326" t="s">
        <v>80</v>
      </c>
      <c r="AF132" s="326" t="s">
        <v>84</v>
      </c>
      <c r="AG132" s="93">
        <f>IF(AND(AE132="",AF132=""),"",IF(AE132="",0,VLOOKUP(AE132,'[4]datos'!$AP$3:$AR$7,3,0))+IF(AF132="",0,VLOOKUP(AF132,'[4]datos'!$AP$3:$AR$7,3,0)))</f>
        <v>0.4</v>
      </c>
      <c r="AH132" s="112" t="str">
        <f>IF(OR(AI132="",AI132=0),"",IF(AI132&lt;='[4]datos'!$AC$3,'[4]datos'!$AE$3,IF(AI132&lt;='[4]datos'!$AC$4,'[4]datos'!$AE$4,IF(AI132&lt;='[4]datos'!$AC$5,'[4]datos'!$AE$5,IF(AI132&lt;='[4]datos'!$AC$6,'[4]datos'!$AE$6,IF(AI132&lt;='[4]datos'!$AC$7,'[4]datos'!$AE$7,""))))))</f>
        <v>Baja</v>
      </c>
      <c r="AI132" s="109">
        <f>IF(AD132="","",IF(T132=1,IF(AD132="Probabilidad",O132-(O132*AG132),O132),IF(AD132="Probabilidad",#REF!-(#REF!*AG132),#REF!)))</f>
        <v>0.24</v>
      </c>
      <c r="AJ132" s="110" t="str">
        <f>+IF(AK132&lt;='[4]datos'!$AD$11,'[4]datos'!$AC$11,IF(AK132&lt;='[4]datos'!$AD$12,'[4]datos'!$AC$12,IF(AK132&lt;='[4]datos'!$AD$13,'[4]datos'!$AC$13,IF(AK132&lt;='[4]datos'!$AD$14,'[4]datos'!$AC$14,IF(AK132&lt;='[4]datos'!$AD$15,'[4]datos'!$AC$15,"")))))</f>
        <v>Menor</v>
      </c>
      <c r="AK132" s="109">
        <f>IF(AD132="","",IF(T132=1,IF(AD132="Impacto",R132-(R132*AG132),R132),IF(AD132="Impacto",#REF!-(#REF!*AG132),#REF!)))</f>
        <v>0.4</v>
      </c>
      <c r="AL132" s="110" t="str">
        <f ca="1" t="shared" si="3"/>
        <v>Moderado</v>
      </c>
      <c r="AM132" s="99" t="s">
        <v>92</v>
      </c>
      <c r="AN132" s="326" t="s">
        <v>226</v>
      </c>
      <c r="AO132" s="354" t="s">
        <v>226</v>
      </c>
      <c r="AP132" s="354" t="s">
        <v>226</v>
      </c>
      <c r="AQ132" s="326" t="s">
        <v>226</v>
      </c>
      <c r="AR132" s="474" t="s">
        <v>1294</v>
      </c>
    </row>
    <row r="133" spans="1:44" ht="103.5">
      <c r="A133" s="491"/>
      <c r="B133" s="474"/>
      <c r="C133" s="474"/>
      <c r="D133" s="476"/>
      <c r="E133" s="474"/>
      <c r="F133" s="474"/>
      <c r="G133" s="474"/>
      <c r="H133" s="474"/>
      <c r="I133" s="474"/>
      <c r="J133" s="474"/>
      <c r="K133" s="474"/>
      <c r="L133" s="474"/>
      <c r="M133" s="474"/>
      <c r="N133" s="486"/>
      <c r="O133" s="466"/>
      <c r="P133" s="474"/>
      <c r="Q133" s="489"/>
      <c r="R133" s="466" t="e">
        <f>IF(OR(#REF!='[4]datos'!$AB$10,#REF!='[4]datos'!$AB$16),"",VLOOKUP(#REF!,'[4]datos'!$AA$10:$AC$21,3,0))</f>
        <v>#REF!</v>
      </c>
      <c r="S133" s="468"/>
      <c r="T133" s="356">
        <v>2</v>
      </c>
      <c r="U133" s="326" t="s">
        <v>1295</v>
      </c>
      <c r="V133" s="83" t="s">
        <v>1296</v>
      </c>
      <c r="W133" s="83" t="s">
        <v>1246</v>
      </c>
      <c r="X133" s="83" t="s">
        <v>1297</v>
      </c>
      <c r="Y133" s="83" t="s">
        <v>1298</v>
      </c>
      <c r="Z133" s="83" t="s">
        <v>1299</v>
      </c>
      <c r="AA133" s="83" t="s">
        <v>1300</v>
      </c>
      <c r="AB133" s="83" t="s">
        <v>1301</v>
      </c>
      <c r="AC133" s="83" t="s">
        <v>858</v>
      </c>
      <c r="AD133" s="327" t="str">
        <f>IF(AE133="","",VLOOKUP(AE133,'[4]datos'!$AT$6:$AU$9,2,0))</f>
        <v>Probabilidad</v>
      </c>
      <c r="AE133" s="326" t="s">
        <v>80</v>
      </c>
      <c r="AF133" s="326" t="s">
        <v>84</v>
      </c>
      <c r="AG133" s="93">
        <f>IF(AND(AE133="",AF133=""),"",IF(AE133="",0,VLOOKUP(AE133,'[4]datos'!$AP$3:$AR$7,3,0))+IF(AF133="",0,VLOOKUP(AF133,'[4]datos'!$AP$3:$AR$7,3,0)))</f>
        <v>0.4</v>
      </c>
      <c r="AH133" s="112" t="str">
        <f>IF(OR(AI133="",AI133=0),"",IF(AI133&lt;='[4]datos'!$AC$3,'[4]datos'!$AE$3,IF(AI133&lt;='[4]datos'!$AC$4,'[4]datos'!$AE$4,IF(AI133&lt;='[4]datos'!$AC$5,'[4]datos'!$AE$5,IF(AI133&lt;='[4]datos'!$AC$6,'[4]datos'!$AE$6,IF(AI133&lt;='[4]datos'!$AC$7,'[4]datos'!$AE$7,""))))))</f>
        <v>Muy Baja</v>
      </c>
      <c r="AI133" s="109">
        <f>IF(AD133="","",IF(T133=1,IF(AD133="Probabilidad",O133-(O133*AG133),O133),IF(AD133="Probabilidad",AI132-(AI132*AG133),AI132)))</f>
        <v>0.144</v>
      </c>
      <c r="AJ133" s="110" t="str">
        <f>+IF(AK133&lt;='[4]datos'!$AD$11,'[4]datos'!$AC$11,IF(AK133&lt;='[4]datos'!$AD$12,'[4]datos'!$AC$12,IF(AK133&lt;='[4]datos'!$AD$13,'[4]datos'!$AC$13,IF(AK133&lt;='[4]datos'!$AD$14,'[4]datos'!$AC$14,IF(AK133&lt;='[4]datos'!$AD$15,'[4]datos'!$AC$15,"")))))</f>
        <v>Menor</v>
      </c>
      <c r="AK133" s="109">
        <f>IF(AD133="","",IF(T133=1,IF(AD133="Impacto",R133-(R133*AG133),R133),IF(AD133="Impacto",AK132-(AK132*AG133),AK132)))</f>
        <v>0.4</v>
      </c>
      <c r="AL133" s="110" t="str">
        <f ca="1" t="shared" si="3"/>
        <v>Bajo</v>
      </c>
      <c r="AM133" s="99" t="s">
        <v>92</v>
      </c>
      <c r="AN133" s="326" t="s">
        <v>226</v>
      </c>
      <c r="AO133" s="354" t="s">
        <v>226</v>
      </c>
      <c r="AP133" s="354" t="s">
        <v>226</v>
      </c>
      <c r="AQ133" s="326" t="s">
        <v>226</v>
      </c>
      <c r="AR133" s="474"/>
    </row>
    <row r="134" spans="1:44" ht="66" thickBot="1">
      <c r="A134" s="491"/>
      <c r="B134" s="474"/>
      <c r="C134" s="474"/>
      <c r="D134" s="476"/>
      <c r="E134" s="474"/>
      <c r="F134" s="474"/>
      <c r="G134" s="474"/>
      <c r="H134" s="474"/>
      <c r="I134" s="474"/>
      <c r="J134" s="474"/>
      <c r="K134" s="474"/>
      <c r="L134" s="474"/>
      <c r="M134" s="474"/>
      <c r="N134" s="486"/>
      <c r="O134" s="466"/>
      <c r="P134" s="474"/>
      <c r="Q134" s="489"/>
      <c r="R134" s="466" t="e">
        <f>IF(OR(#REF!='[4]datos'!$AB$10,#REF!='[4]datos'!$AB$16),"",VLOOKUP(#REF!,'[4]datos'!$AA$10:$AC$21,3,0))</f>
        <v>#REF!</v>
      </c>
      <c r="S134" s="468"/>
      <c r="T134" s="356">
        <v>3</v>
      </c>
      <c r="U134" s="326" t="s">
        <v>1302</v>
      </c>
      <c r="V134" s="83" t="s">
        <v>1303</v>
      </c>
      <c r="W134" s="83" t="s">
        <v>1304</v>
      </c>
      <c r="X134" s="83" t="s">
        <v>1305</v>
      </c>
      <c r="Y134" s="83" t="s">
        <v>1306</v>
      </c>
      <c r="Z134" s="83" t="s">
        <v>1307</v>
      </c>
      <c r="AA134" s="83" t="s">
        <v>1308</v>
      </c>
      <c r="AB134" s="83" t="s">
        <v>1309</v>
      </c>
      <c r="AC134" s="83" t="s">
        <v>858</v>
      </c>
      <c r="AD134" s="327" t="str">
        <f>IF(AE134="","",VLOOKUP(AE134,'[4]datos'!$AT$6:$AU$9,2,0))</f>
        <v>Probabilidad</v>
      </c>
      <c r="AE134" s="326" t="s">
        <v>80</v>
      </c>
      <c r="AF134" s="326" t="s">
        <v>84</v>
      </c>
      <c r="AG134" s="93">
        <f>IF(AND(AE134="",AF134=""),"",IF(AE134="",0,VLOOKUP(AE134,'[4]datos'!$AP$3:$AR$7,3,0))+IF(AF134="",0,VLOOKUP(AF134,'[4]datos'!$AP$3:$AR$7,3,0)))</f>
        <v>0.4</v>
      </c>
      <c r="AH134" s="112" t="str">
        <f>IF(OR(AI134="",AI134=0),"",IF(AI134&lt;='[4]datos'!$AC$3,'[4]datos'!$AE$3,IF(AI134&lt;='[4]datos'!$AC$4,'[4]datos'!$AE$4,IF(AI134&lt;='[4]datos'!$AC$5,'[4]datos'!$AE$5,IF(AI134&lt;='[4]datos'!$AC$6,'[4]datos'!$AE$6,IF(AI134&lt;='[4]datos'!$AC$7,'[4]datos'!$AE$7,""))))))</f>
        <v>Muy Baja</v>
      </c>
      <c r="AI134" s="109">
        <f>IF(AD134="","",IF(T134=1,IF(AD134="Probabilidad",O134-(O134*AG134),O134),IF(AD134="Probabilidad",AI133-(AI133*AG134),AI133)))</f>
        <v>0.08639999999999999</v>
      </c>
      <c r="AJ134" s="110" t="str">
        <f>+IF(AK134&lt;='[4]datos'!$AD$11,'[4]datos'!$AC$11,IF(AK134&lt;='[4]datos'!$AD$12,'[4]datos'!$AC$12,IF(AK134&lt;='[4]datos'!$AD$13,'[4]datos'!$AC$13,IF(AK134&lt;='[4]datos'!$AD$14,'[4]datos'!$AC$14,IF(AK134&lt;='[4]datos'!$AD$15,'[4]datos'!$AC$15,"")))))</f>
        <v>Menor</v>
      </c>
      <c r="AK134" s="109">
        <f>IF(AD134="","",IF(T134=1,IF(AD134="Impacto",R134-(R134*AG134),R134),IF(AD134="Impacto",AK133-(AK133*AG134),AK133)))</f>
        <v>0.4</v>
      </c>
      <c r="AL134" s="110" t="str">
        <f ca="1" t="shared" si="3"/>
        <v>Bajo</v>
      </c>
      <c r="AM134" s="99" t="s">
        <v>92</v>
      </c>
      <c r="AN134" s="326" t="s">
        <v>226</v>
      </c>
      <c r="AO134" s="354" t="s">
        <v>226</v>
      </c>
      <c r="AP134" s="354" t="s">
        <v>226</v>
      </c>
      <c r="AQ134" s="326" t="s">
        <v>226</v>
      </c>
      <c r="AR134" s="474"/>
    </row>
    <row r="135" spans="1:44" ht="105" thickBot="1">
      <c r="A135" s="457">
        <v>61</v>
      </c>
      <c r="B135" s="326" t="s">
        <v>44</v>
      </c>
      <c r="C135" s="326" t="s">
        <v>223</v>
      </c>
      <c r="D135" s="438" t="s">
        <v>140</v>
      </c>
      <c r="E135" s="326" t="s">
        <v>54</v>
      </c>
      <c r="F135" s="326" t="s">
        <v>1310</v>
      </c>
      <c r="G135" s="326" t="s">
        <v>1311</v>
      </c>
      <c r="H135" s="326" t="s">
        <v>208</v>
      </c>
      <c r="I135" s="326" t="s">
        <v>226</v>
      </c>
      <c r="J135" s="326" t="s">
        <v>1312</v>
      </c>
      <c r="K135" s="326" t="s">
        <v>175</v>
      </c>
      <c r="L135" s="326" t="s">
        <v>180</v>
      </c>
      <c r="M135" s="326">
        <v>24</v>
      </c>
      <c r="N135" s="330" t="str">
        <f>_xlfn.IFERROR(VLOOKUP(O135,'[4]datos'!$AC$2:$AE$7,3,0),"")</f>
        <v>Baja</v>
      </c>
      <c r="O135" s="331">
        <f>+IF(OR(M135="",M135=0),"",IF(M135&lt;='[4]datos'!$AD$3,'[4]datos'!$AC$3,IF(AND(M135&gt;'[4]datos'!$AD$3,M135&lt;='[4]datos'!$AD$4),'[4]datos'!$AC$4,IF(AND(M135&gt;'[4]datos'!$AD$4,M135&lt;='[4]datos'!$AD$5),'[4]datos'!$AC$5,IF(AND(M135&gt;'[4]datos'!$AD$5,M135&lt;='[4]datos'!$AD$6),'[4]datos'!$AC$6,IF(M135&gt;'[4]datos'!$AD$7,'[4]datos'!$AC$7,0))))))</f>
        <v>0.4</v>
      </c>
      <c r="P135" s="326" t="s">
        <v>157</v>
      </c>
      <c r="Q135" s="332" t="str">
        <f>_xlfn.IFERROR(VLOOKUP(P135,'[4]datos'!$AB$10:$AC$21,2,0),"")</f>
        <v>Leve</v>
      </c>
      <c r="R135" s="333">
        <f>_xlfn.IFERROR(IF(OR(P135='[4]datos'!$AB$10,P135='[4]datos'!$AB$16),"",VLOOKUP(P135,'[4]datos'!$AB$10:$AD$21,3,0)),"")</f>
        <v>0.2</v>
      </c>
      <c r="S135" s="334" t="str">
        <f ca="1">_xlfn.IFERROR(INDIRECT("datos!"&amp;HLOOKUP(Q135,calculo_imp,2,FALSE)&amp;VLOOKUP(N135,calculo_prob,2,FALSE)),"")</f>
        <v>Bajo</v>
      </c>
      <c r="T135" s="356">
        <v>1</v>
      </c>
      <c r="U135" s="326" t="s">
        <v>1313</v>
      </c>
      <c r="V135" s="83" t="s">
        <v>1314</v>
      </c>
      <c r="W135" s="83" t="s">
        <v>724</v>
      </c>
      <c r="X135" s="83" t="s">
        <v>1315</v>
      </c>
      <c r="Y135" s="83" t="s">
        <v>1316</v>
      </c>
      <c r="Z135" s="83" t="s">
        <v>1317</v>
      </c>
      <c r="AA135" s="83" t="s">
        <v>1318</v>
      </c>
      <c r="AB135" s="83" t="s">
        <v>1319</v>
      </c>
      <c r="AC135" s="83" t="s">
        <v>858</v>
      </c>
      <c r="AD135" s="327" t="str">
        <f>IF(AE135="","",VLOOKUP(AE135,'[4]datos'!$AT$6:$AU$9,2,0))</f>
        <v>Probabilidad</v>
      </c>
      <c r="AE135" s="326" t="s">
        <v>80</v>
      </c>
      <c r="AF135" s="326" t="s">
        <v>84</v>
      </c>
      <c r="AG135" s="93">
        <f>IF(AND(AE135="",AF135=""),"",IF(AE135="",0,VLOOKUP(AE135,'[4]datos'!$AP$3:$AR$7,3,0))+IF(AF135="",0,VLOOKUP(AF135,'[4]datos'!$AP$3:$AR$7,3,0)))</f>
        <v>0.4</v>
      </c>
      <c r="AH135" s="112" t="str">
        <f>IF(OR(AI135="",AI135=0),"",IF(AI135&lt;='[4]datos'!$AC$3,'[4]datos'!$AE$3,IF(AI135&lt;='[4]datos'!$AC$4,'[4]datos'!$AE$4,IF(AI135&lt;='[4]datos'!$AC$5,'[4]datos'!$AE$5,IF(AI135&lt;='[4]datos'!$AC$6,'[4]datos'!$AE$6,IF(AI135&lt;='[4]datos'!$AC$7,'[4]datos'!$AE$7,""))))))</f>
        <v>Baja</v>
      </c>
      <c r="AI135" s="109">
        <f aca="true" t="shared" si="6" ref="AI135:AI153">IF(AD135="","",IF(T135=1,IF(AD135="Probabilidad",O135-(O135*AG135),O135),IF(AD135="Probabilidad",AI134-(AI134*AG135),AI134)))</f>
        <v>0.24</v>
      </c>
      <c r="AJ135" s="110" t="str">
        <f>+IF(AK135&lt;='[4]datos'!$AD$11,'[4]datos'!$AC$11,IF(AK135&lt;='[4]datos'!$AD$12,'[4]datos'!$AC$12,IF(AK135&lt;='[4]datos'!$AD$13,'[4]datos'!$AC$13,IF(AK135&lt;='[4]datos'!$AD$14,'[4]datos'!$AC$14,IF(AK135&lt;='[4]datos'!$AD$15,'[4]datos'!$AC$15,"")))))</f>
        <v>Leve</v>
      </c>
      <c r="AK135" s="109">
        <f aca="true" t="shared" si="7" ref="AK135:AK147">IF(AD135="","",IF(T135=1,IF(AD135="Impacto",R135-(R135*AG135),R135),IF(AD135="Impacto",AK134-(AK134*AG135),AK134)))</f>
        <v>0.2</v>
      </c>
      <c r="AL135" s="110" t="str">
        <f aca="true" ca="1" t="shared" si="8" ref="AL135:AL141">_xlfn.IFERROR(INDIRECT("datos!"&amp;HLOOKUP(AJ135,calculo_imp,2,FALSE)&amp;VLOOKUP(AH135,calculo_prob,2,FALSE)),"")</f>
        <v>Bajo</v>
      </c>
      <c r="AM135" s="99" t="s">
        <v>92</v>
      </c>
      <c r="AN135" s="326" t="s">
        <v>226</v>
      </c>
      <c r="AO135" s="354" t="s">
        <v>226</v>
      </c>
      <c r="AP135" s="354" t="s">
        <v>226</v>
      </c>
      <c r="AQ135" s="326" t="s">
        <v>226</v>
      </c>
      <c r="AR135" s="326" t="s">
        <v>1320</v>
      </c>
    </row>
    <row r="136" spans="1:44" ht="105" thickBot="1">
      <c r="A136" s="457">
        <v>62</v>
      </c>
      <c r="B136" s="326" t="s">
        <v>44</v>
      </c>
      <c r="C136" s="329" t="s">
        <v>1321</v>
      </c>
      <c r="D136" s="438" t="s">
        <v>140</v>
      </c>
      <c r="E136" s="326" t="s">
        <v>54</v>
      </c>
      <c r="F136" s="326" t="s">
        <v>1322</v>
      </c>
      <c r="G136" s="326" t="s">
        <v>1323</v>
      </c>
      <c r="H136" s="326" t="s">
        <v>208</v>
      </c>
      <c r="I136" s="326" t="s">
        <v>226</v>
      </c>
      <c r="J136" s="340" t="s">
        <v>1324</v>
      </c>
      <c r="K136" s="326" t="s">
        <v>168</v>
      </c>
      <c r="L136" s="326" t="s">
        <v>180</v>
      </c>
      <c r="M136" s="326">
        <v>4</v>
      </c>
      <c r="N136" s="330" t="str">
        <f>_xlfn.IFERROR(VLOOKUP(O136,'[4]datos'!$AC$2:$AE$7,3,0),"")</f>
        <v>Baja</v>
      </c>
      <c r="O136" s="331">
        <f>+IF(OR(M136="",M136=0),"",IF(M136&lt;='[4]datos'!$AD$3,'[4]datos'!$AC$3,IF(AND(M136&gt;'[4]datos'!$AD$3,M136&lt;='[4]datos'!$AD$4),'[4]datos'!$AC$4,IF(AND(M136&gt;'[4]datos'!$AD$4,M136&lt;='[4]datos'!$AD$5),'[4]datos'!$AC$5,IF(AND(M136&gt;'[4]datos'!$AD$5,M136&lt;='[4]datos'!$AD$6),'[4]datos'!$AC$6,IF(M136&gt;'[4]datos'!$AD$7,'[4]datos'!$AC$7,0))))))</f>
        <v>0.4</v>
      </c>
      <c r="P136" s="326" t="s">
        <v>158</v>
      </c>
      <c r="Q136" s="332" t="str">
        <f>_xlfn.IFERROR(VLOOKUP(P136,'[4]datos'!$AB$10:$AC$21,2,0),"")</f>
        <v>Moderado</v>
      </c>
      <c r="R136" s="333">
        <f>_xlfn.IFERROR(IF(OR(P136='[4]datos'!$AB$10,P136='[4]datos'!$AB$16),"",VLOOKUP(P136,'[4]datos'!$AB$10:$AD$21,3,0)),"")</f>
        <v>0.6</v>
      </c>
      <c r="S136" s="334" t="str">
        <f ca="1">_xlfn.IFERROR(INDIRECT("datos!"&amp;HLOOKUP(Q136,calculo_imp,2,FALSE)&amp;VLOOKUP(N136,calculo_prob,2,FALSE)),"")</f>
        <v>Moderado</v>
      </c>
      <c r="T136" s="356">
        <v>1</v>
      </c>
      <c r="U136" s="353" t="s">
        <v>1325</v>
      </c>
      <c r="V136" s="83" t="s">
        <v>1326</v>
      </c>
      <c r="W136" s="83" t="s">
        <v>1327</v>
      </c>
      <c r="X136" s="353" t="s">
        <v>1328</v>
      </c>
      <c r="Y136" s="353" t="s">
        <v>1329</v>
      </c>
      <c r="Z136" s="83" t="s">
        <v>1330</v>
      </c>
      <c r="AA136" s="83" t="s">
        <v>1331</v>
      </c>
      <c r="AB136" s="83" t="s">
        <v>1332</v>
      </c>
      <c r="AC136" s="83" t="s">
        <v>1333</v>
      </c>
      <c r="AD136" s="327" t="str">
        <f>IF(AE136="","",VLOOKUP(AE136,'[5]datos'!$AT$6:$AU$9,2,0))</f>
        <v>Probabilidad</v>
      </c>
      <c r="AE136" s="326" t="s">
        <v>80</v>
      </c>
      <c r="AF136" s="326" t="s">
        <v>84</v>
      </c>
      <c r="AG136" s="93">
        <f>IF(AND(AE136="",AF136=""),"",IF(AE136="",0,VLOOKUP(AE136,'[4]datos'!$AP$3:$AR$7,3,0))+IF(AF136="",0,VLOOKUP(AF136,'[4]datos'!$AP$3:$AR$7,3,0)))</f>
        <v>0.4</v>
      </c>
      <c r="AH136" s="112" t="str">
        <f>IF(OR(AI136="",AI136=0),"",IF(AI136&lt;='[4]datos'!$AC$3,'[4]datos'!$AE$3,IF(AI136&lt;='[4]datos'!$AC$4,'[4]datos'!$AE$4,IF(AI136&lt;='[4]datos'!$AC$5,'[4]datos'!$AE$5,IF(AI136&lt;='[4]datos'!$AC$6,'[4]datos'!$AE$6,IF(AI136&lt;='[4]datos'!$AC$7,'[4]datos'!$AE$7,""))))))</f>
        <v>Baja</v>
      </c>
      <c r="AI136" s="109">
        <f t="shared" si="6"/>
        <v>0.24</v>
      </c>
      <c r="AJ136" s="110" t="str">
        <f>+IF(AK136&lt;='[4]datos'!$AD$11,'[4]datos'!$AC$11,IF(AK136&lt;='[4]datos'!$AD$12,'[4]datos'!$AC$12,IF(AK136&lt;='[4]datos'!$AD$13,'[4]datos'!$AC$13,IF(AK136&lt;='[4]datos'!$AD$14,'[4]datos'!$AC$14,IF(AK136&lt;='[4]datos'!$AD$15,'[4]datos'!$AC$15,"")))))</f>
        <v>Moderado</v>
      </c>
      <c r="AK136" s="109">
        <f t="shared" si="7"/>
        <v>0.6</v>
      </c>
      <c r="AL136" s="110" t="str">
        <f ca="1" t="shared" si="8"/>
        <v>Moderado</v>
      </c>
      <c r="AM136" s="99" t="s">
        <v>92</v>
      </c>
      <c r="AN136" s="326" t="s">
        <v>226</v>
      </c>
      <c r="AO136" s="354" t="s">
        <v>226</v>
      </c>
      <c r="AP136" s="354" t="s">
        <v>226</v>
      </c>
      <c r="AQ136" s="326" t="s">
        <v>226</v>
      </c>
      <c r="AR136" s="326" t="s">
        <v>1334</v>
      </c>
    </row>
    <row r="137" spans="1:44" ht="285" thickBot="1">
      <c r="A137" s="457">
        <v>63</v>
      </c>
      <c r="B137" s="326" t="s">
        <v>44</v>
      </c>
      <c r="C137" s="336" t="s">
        <v>1335</v>
      </c>
      <c r="D137" s="438" t="s">
        <v>140</v>
      </c>
      <c r="E137" s="326" t="s">
        <v>55</v>
      </c>
      <c r="F137" s="326" t="s">
        <v>1336</v>
      </c>
      <c r="G137" s="326" t="s">
        <v>1337</v>
      </c>
      <c r="H137" s="326" t="s">
        <v>208</v>
      </c>
      <c r="I137" s="336" t="s">
        <v>226</v>
      </c>
      <c r="J137" s="328" t="s">
        <v>1338</v>
      </c>
      <c r="K137" s="326" t="s">
        <v>172</v>
      </c>
      <c r="L137" s="326" t="s">
        <v>59</v>
      </c>
      <c r="M137" s="326">
        <v>100</v>
      </c>
      <c r="N137" s="330" t="str">
        <f>_xlfn.IFERROR(VLOOKUP(O137,'[4]datos'!$AC$2:$AE$7,3,0),"")</f>
        <v>Media</v>
      </c>
      <c r="O137" s="331">
        <f>+IF(OR(M137="",M137=0),"",IF(M137&lt;='[4]datos'!$AD$3,'[4]datos'!$AC$3,IF(AND(M137&gt;'[4]datos'!$AD$3,M137&lt;='[4]datos'!$AD$4),'[4]datos'!$AC$4,IF(AND(M137&gt;'[4]datos'!$AD$4,M137&lt;='[4]datos'!$AD$5),'[4]datos'!$AC$5,IF(AND(M137&gt;'[4]datos'!$AD$5,M137&lt;='[4]datos'!$AD$6),'[4]datos'!$AC$6,IF(M137&gt;'[4]datos'!$AD$7,'[4]datos'!$AC$7,0))))))</f>
        <v>0.6</v>
      </c>
      <c r="P137" s="326" t="s">
        <v>74</v>
      </c>
      <c r="Q137" s="332" t="str">
        <f>_xlfn.IFERROR(VLOOKUP(P137,'[4]datos'!$AB$10:$AC$21,2,0),"")</f>
        <v>Catastrófico</v>
      </c>
      <c r="R137" s="333">
        <f>_xlfn.IFERROR(IF(OR(P137='[4]datos'!$AB$10,P137='[4]datos'!$AB$16),"",VLOOKUP(P137,'[4]datos'!$AB$10:$AD$21,3,0)),"")</f>
        <v>1</v>
      </c>
      <c r="S137" s="334" t="str">
        <f ca="1">_xlfn.IFERROR(INDIRECT("datos!"&amp;HLOOKUP(Q137,calculo_imp,2,FALSE)&amp;VLOOKUP(N137,calculo_prob,2,FALSE)),"")</f>
        <v>Extremo</v>
      </c>
      <c r="T137" s="356">
        <v>1</v>
      </c>
      <c r="U137" s="353" t="s">
        <v>1339</v>
      </c>
      <c r="V137" s="353" t="s">
        <v>1340</v>
      </c>
      <c r="W137" s="83" t="s">
        <v>1341</v>
      </c>
      <c r="X137" s="353" t="s">
        <v>1342</v>
      </c>
      <c r="Y137" s="83" t="s">
        <v>1343</v>
      </c>
      <c r="Z137" s="83" t="s">
        <v>1344</v>
      </c>
      <c r="AA137" s="83" t="s">
        <v>1345</v>
      </c>
      <c r="AB137" s="83" t="s">
        <v>1346</v>
      </c>
      <c r="AC137" s="83" t="s">
        <v>1333</v>
      </c>
      <c r="AD137" s="327" t="str">
        <f>IF(AE137="","",VLOOKUP(AE137,'[5]datos'!$AT$6:$AU$9,2,0))</f>
        <v>Probabilidad</v>
      </c>
      <c r="AE137" s="326" t="s">
        <v>80</v>
      </c>
      <c r="AF137" s="326" t="s">
        <v>84</v>
      </c>
      <c r="AG137" s="93">
        <f>IF(AND(AE137="",AF137=""),"",IF(AE137="",0,VLOOKUP(AE137,'[4]datos'!$AP$3:$AR$7,3,0))+IF(AF137="",0,VLOOKUP(AF137,'[4]datos'!$AP$3:$AR$7,3,0)))</f>
        <v>0.4</v>
      </c>
      <c r="AH137" s="112" t="str">
        <f>IF(OR(AI137="",AI137=0),"",IF(AI137&lt;='[4]datos'!$AC$3,'[4]datos'!$AE$3,IF(AI137&lt;='[4]datos'!$AC$4,'[4]datos'!$AE$4,IF(AI137&lt;='[4]datos'!$AC$5,'[4]datos'!$AE$5,IF(AI137&lt;='[4]datos'!$AC$6,'[4]datos'!$AE$6,IF(AI137&lt;='[4]datos'!$AC$7,'[4]datos'!$AE$7,""))))))</f>
        <v>Baja</v>
      </c>
      <c r="AI137" s="109">
        <f t="shared" si="6"/>
        <v>0.36</v>
      </c>
      <c r="AJ137" s="110" t="str">
        <f>+IF(AK137&lt;='[4]datos'!$AD$11,'[4]datos'!$AC$11,IF(AK137&lt;='[4]datos'!$AD$12,'[4]datos'!$AC$12,IF(AK137&lt;='[4]datos'!$AD$13,'[4]datos'!$AC$13,IF(AK137&lt;='[4]datos'!$AD$14,'[4]datos'!$AC$14,IF(AK137&lt;='[4]datos'!$AD$15,'[4]datos'!$AC$15,"")))))</f>
        <v>Catastrófico</v>
      </c>
      <c r="AK137" s="109">
        <f t="shared" si="7"/>
        <v>1</v>
      </c>
      <c r="AL137" s="110" t="str">
        <f ca="1" t="shared" si="8"/>
        <v>Extremo</v>
      </c>
      <c r="AM137" s="99" t="s">
        <v>92</v>
      </c>
      <c r="AN137" s="326" t="s">
        <v>226</v>
      </c>
      <c r="AO137" s="354" t="s">
        <v>226</v>
      </c>
      <c r="AP137" s="354" t="s">
        <v>226</v>
      </c>
      <c r="AQ137" s="326" t="s">
        <v>226</v>
      </c>
      <c r="AR137" s="326" t="s">
        <v>1347</v>
      </c>
    </row>
    <row r="138" spans="1:44" ht="208.5" thickBot="1">
      <c r="A138" s="457">
        <v>64</v>
      </c>
      <c r="B138" s="326" t="s">
        <v>44</v>
      </c>
      <c r="C138" s="336" t="s">
        <v>1348</v>
      </c>
      <c r="D138" s="438" t="s">
        <v>140</v>
      </c>
      <c r="E138" s="326" t="s">
        <v>55</v>
      </c>
      <c r="F138" s="326" t="s">
        <v>1349</v>
      </c>
      <c r="G138" s="326" t="s">
        <v>1350</v>
      </c>
      <c r="H138" s="326" t="s">
        <v>208</v>
      </c>
      <c r="I138" s="336" t="s">
        <v>226</v>
      </c>
      <c r="J138" s="340" t="s">
        <v>1351</v>
      </c>
      <c r="K138" s="326" t="s">
        <v>173</v>
      </c>
      <c r="L138" s="326" t="s">
        <v>59</v>
      </c>
      <c r="M138" s="326">
        <v>100</v>
      </c>
      <c r="N138" s="330" t="str">
        <f>_xlfn.IFERROR(VLOOKUP(O138,'[4]datos'!$AC$2:$AE$7,3,0),"")</f>
        <v>Media</v>
      </c>
      <c r="O138" s="331">
        <f>+IF(OR(M138="",M138=0),"",IF(M138&lt;='[4]datos'!$AD$3,'[4]datos'!$AC$3,IF(AND(M138&gt;'[4]datos'!$AD$3,M138&lt;='[4]datos'!$AD$4),'[4]datos'!$AC$4,IF(AND(M138&gt;'[4]datos'!$AD$4,M138&lt;='[4]datos'!$AD$5),'[4]datos'!$AC$5,IF(AND(M138&gt;'[4]datos'!$AD$5,M138&lt;='[4]datos'!$AD$6),'[4]datos'!$AC$6,IF(M138&gt;'[4]datos'!$AD$7,'[4]datos'!$AC$7,0))))))</f>
        <v>0.6</v>
      </c>
      <c r="P138" s="326" t="s">
        <v>74</v>
      </c>
      <c r="Q138" s="332" t="str">
        <f>_xlfn.IFERROR(VLOOKUP(P138,'[4]datos'!$AB$10:$AC$21,2,0),"")</f>
        <v>Catastrófico</v>
      </c>
      <c r="R138" s="333">
        <f>_xlfn.IFERROR(IF(OR(P138='[4]datos'!$AB$10,P138='[4]datos'!$AB$16),"",VLOOKUP(P138,'[4]datos'!$AB$10:$AD$21,3,0)),"")</f>
        <v>1</v>
      </c>
      <c r="S138" s="334" t="str">
        <f ca="1">_xlfn.IFERROR(INDIRECT("datos!"&amp;HLOOKUP(Q138,calculo_imp,2,FALSE)&amp;VLOOKUP(N138,calculo_prob,2,FALSE)),"")</f>
        <v>Extremo</v>
      </c>
      <c r="T138" s="356">
        <v>1</v>
      </c>
      <c r="U138" s="353" t="s">
        <v>1352</v>
      </c>
      <c r="V138" s="83" t="s">
        <v>1353</v>
      </c>
      <c r="W138" s="83" t="s">
        <v>1354</v>
      </c>
      <c r="X138" s="83" t="s">
        <v>1355</v>
      </c>
      <c r="Y138" s="83" t="s">
        <v>1356</v>
      </c>
      <c r="Z138" s="83" t="s">
        <v>1357</v>
      </c>
      <c r="AA138" s="83" t="s">
        <v>1358</v>
      </c>
      <c r="AB138" s="83"/>
      <c r="AC138" s="83" t="s">
        <v>1333</v>
      </c>
      <c r="AD138" s="327" t="str">
        <f>IF(AE138="","",VLOOKUP(AE138,'[5]datos'!$AT$6:$AU$9,2,0))</f>
        <v>Probabilidad</v>
      </c>
      <c r="AE138" s="326" t="s">
        <v>80</v>
      </c>
      <c r="AF138" s="326" t="s">
        <v>84</v>
      </c>
      <c r="AG138" s="93">
        <f>IF(AND(AE138="",AF138=""),"",IF(AE138="",0,VLOOKUP(AE138,'[4]datos'!$AP$3:$AR$7,3,0))+IF(AF138="",0,VLOOKUP(AF138,'[4]datos'!$AP$3:$AR$7,3,0)))</f>
        <v>0.4</v>
      </c>
      <c r="AH138" s="112" t="str">
        <f>IF(OR(AI138="",AI138=0),"",IF(AI138&lt;='[4]datos'!$AC$3,'[4]datos'!$AE$3,IF(AI138&lt;='[4]datos'!$AC$4,'[4]datos'!$AE$4,IF(AI138&lt;='[4]datos'!$AC$5,'[4]datos'!$AE$5,IF(AI138&lt;='[4]datos'!$AC$6,'[4]datos'!$AE$6,IF(AI138&lt;='[4]datos'!$AC$7,'[4]datos'!$AE$7,""))))))</f>
        <v>Baja</v>
      </c>
      <c r="AI138" s="109">
        <f t="shared" si="6"/>
        <v>0.36</v>
      </c>
      <c r="AJ138" s="110" t="str">
        <f>+IF(AK138&lt;='[4]datos'!$AD$11,'[4]datos'!$AC$11,IF(AK138&lt;='[4]datos'!$AD$12,'[4]datos'!$AC$12,IF(AK138&lt;='[4]datos'!$AD$13,'[4]datos'!$AC$13,IF(AK138&lt;='[4]datos'!$AD$14,'[4]datos'!$AC$14,IF(AK138&lt;='[4]datos'!$AD$15,'[4]datos'!$AC$15,"")))))</f>
        <v>Catastrófico</v>
      </c>
      <c r="AK138" s="109">
        <f t="shared" si="7"/>
        <v>1</v>
      </c>
      <c r="AL138" s="110" t="str">
        <f ca="1" t="shared" si="8"/>
        <v>Extremo</v>
      </c>
      <c r="AM138" s="99" t="s">
        <v>92</v>
      </c>
      <c r="AN138" s="326" t="s">
        <v>226</v>
      </c>
      <c r="AO138" s="354" t="s">
        <v>226</v>
      </c>
      <c r="AP138" s="354" t="s">
        <v>226</v>
      </c>
      <c r="AQ138" s="326" t="s">
        <v>226</v>
      </c>
      <c r="AR138" s="326" t="s">
        <v>1359</v>
      </c>
    </row>
    <row r="139" spans="1:44" ht="103.5">
      <c r="A139" s="491">
        <v>65</v>
      </c>
      <c r="B139" s="474" t="s">
        <v>44</v>
      </c>
      <c r="C139" s="549" t="s">
        <v>1348</v>
      </c>
      <c r="D139" s="476" t="s">
        <v>140</v>
      </c>
      <c r="E139" s="474" t="s">
        <v>55</v>
      </c>
      <c r="F139" s="474" t="s">
        <v>1360</v>
      </c>
      <c r="G139" s="474" t="s">
        <v>1361</v>
      </c>
      <c r="H139" s="474" t="s">
        <v>208</v>
      </c>
      <c r="I139" s="474" t="s">
        <v>226</v>
      </c>
      <c r="J139" s="482" t="s">
        <v>1433</v>
      </c>
      <c r="K139" s="474" t="s">
        <v>173</v>
      </c>
      <c r="L139" s="474" t="s">
        <v>59</v>
      </c>
      <c r="M139" s="474">
        <v>6</v>
      </c>
      <c r="N139" s="485" t="str">
        <f>_xlfn.IFERROR(VLOOKUP(O139,'[4]datos'!$AC$2:$AE$7,3,0),"")</f>
        <v>Baja</v>
      </c>
      <c r="O139" s="487">
        <f>+IF(OR(M139="",M139=0),"",IF(M139&lt;='[4]datos'!$AD$3,'[4]datos'!$AC$3,IF(AND(M139&gt;'[4]datos'!$AD$3,M139&lt;='[4]datos'!$AD$4),'[4]datos'!$AC$4,IF(AND(M139&gt;'[4]datos'!$AD$4,M139&lt;='[4]datos'!$AD$5),'[4]datos'!$AC$5,IF(AND(M139&gt;'[4]datos'!$AD$5,M139&lt;='[4]datos'!$AD$6),'[4]datos'!$AC$6,IF(M139&gt;'[4]datos'!$AD$7,'[4]datos'!$AC$7,0))))))</f>
        <v>0.4</v>
      </c>
      <c r="P139" s="474" t="s">
        <v>76</v>
      </c>
      <c r="Q139" s="488" t="str">
        <f>_xlfn.IFERROR(VLOOKUP(P139,'[4]datos'!$AB$10:$AC$21,2,0),"")</f>
        <v>Menor</v>
      </c>
      <c r="R139" s="465">
        <f>_xlfn.IFERROR(IF(OR(P139='[4]datos'!$AB$10,P139='[4]datos'!$AB$16),"",VLOOKUP(P139,'[4]datos'!$AB$10:$AD$21,3,0)),"")</f>
        <v>0.4</v>
      </c>
      <c r="S139" s="467" t="str">
        <f ca="1">_xlfn.IFERROR(INDIRECT("datos!"&amp;HLOOKUP(Q139,calculo_imp,2,FALSE)&amp;VLOOKUP(N139,calculo_prob,2,FALSE)),"")</f>
        <v>Moderado</v>
      </c>
      <c r="T139" s="356">
        <v>1</v>
      </c>
      <c r="U139" s="326" t="s">
        <v>1362</v>
      </c>
      <c r="V139" s="353" t="s">
        <v>1363</v>
      </c>
      <c r="W139" s="353" t="s">
        <v>1364</v>
      </c>
      <c r="X139" s="353" t="s">
        <v>1365</v>
      </c>
      <c r="Y139" s="353" t="s">
        <v>1366</v>
      </c>
      <c r="Z139" s="353" t="s">
        <v>1367</v>
      </c>
      <c r="AA139" s="353" t="s">
        <v>1368</v>
      </c>
      <c r="AB139" s="353"/>
      <c r="AC139" s="353" t="s">
        <v>1369</v>
      </c>
      <c r="AD139" s="327" t="s">
        <v>62</v>
      </c>
      <c r="AE139" s="326" t="s">
        <v>80</v>
      </c>
      <c r="AF139" s="326" t="s">
        <v>84</v>
      </c>
      <c r="AG139" s="93">
        <f>IF(AND(AE139="",AF139=""),"",IF(AE139="",0,VLOOKUP(AE139,'[4]datos'!$AP$3:$AR$7,3,0))+IF(AF139="",0,VLOOKUP(AF139,'[4]datos'!$AP$3:$AR$7,3,0)))</f>
        <v>0.4</v>
      </c>
      <c r="AH139" s="112" t="str">
        <f>IF(OR(AI139="",AI139=0),"",IF(AI139&lt;='[4]datos'!$AC$3,'[4]datos'!$AE$3,IF(AI139&lt;='[4]datos'!$AC$4,'[4]datos'!$AE$4,IF(AI139&lt;='[4]datos'!$AC$5,'[4]datos'!$AE$5,IF(AI139&lt;='[4]datos'!$AC$6,'[4]datos'!$AE$6,IF(AI139&lt;='[4]datos'!$AC$7,'[4]datos'!$AE$7,""))))))</f>
        <v>Baja</v>
      </c>
      <c r="AI139" s="109">
        <f t="shared" si="6"/>
        <v>0.24</v>
      </c>
      <c r="AJ139" s="110" t="str">
        <f>+IF(AK139&lt;='[4]datos'!$AD$11,'[4]datos'!$AC$11,IF(AK139&lt;='[4]datos'!$AD$12,'[4]datos'!$AC$12,IF(AK139&lt;='[4]datos'!$AD$13,'[4]datos'!$AC$13,IF(AK139&lt;='[4]datos'!$AD$14,'[4]datos'!$AC$14,IF(AK139&lt;='[4]datos'!$AD$15,'[4]datos'!$AC$15,"")))))</f>
        <v>Menor</v>
      </c>
      <c r="AK139" s="109">
        <f t="shared" si="7"/>
        <v>0.4</v>
      </c>
      <c r="AL139" s="110" t="str">
        <f ca="1" t="shared" si="8"/>
        <v>Moderado</v>
      </c>
      <c r="AM139" s="326" t="s">
        <v>92</v>
      </c>
      <c r="AN139" s="326" t="s">
        <v>226</v>
      </c>
      <c r="AO139" s="354" t="s">
        <v>226</v>
      </c>
      <c r="AP139" s="354" t="s">
        <v>226</v>
      </c>
      <c r="AQ139" s="326" t="s">
        <v>226</v>
      </c>
      <c r="AR139" s="544" t="s">
        <v>1370</v>
      </c>
    </row>
    <row r="140" spans="1:44" ht="117.75" thickBot="1">
      <c r="A140" s="491"/>
      <c r="B140" s="474"/>
      <c r="C140" s="549"/>
      <c r="D140" s="476"/>
      <c r="E140" s="474"/>
      <c r="F140" s="474"/>
      <c r="G140" s="474"/>
      <c r="H140" s="474"/>
      <c r="I140" s="474"/>
      <c r="J140" s="482"/>
      <c r="K140" s="474"/>
      <c r="L140" s="474"/>
      <c r="M140" s="474"/>
      <c r="N140" s="486"/>
      <c r="O140" s="466"/>
      <c r="P140" s="474"/>
      <c r="Q140" s="489"/>
      <c r="R140" s="466"/>
      <c r="S140" s="468"/>
      <c r="T140" s="356">
        <v>2</v>
      </c>
      <c r="U140" s="326" t="s">
        <v>1371</v>
      </c>
      <c r="V140" s="353" t="s">
        <v>1372</v>
      </c>
      <c r="W140" s="353" t="s">
        <v>1373</v>
      </c>
      <c r="X140" s="353" t="s">
        <v>1374</v>
      </c>
      <c r="Y140" s="353" t="s">
        <v>1375</v>
      </c>
      <c r="Z140" s="353" t="s">
        <v>1376</v>
      </c>
      <c r="AA140" s="353" t="s">
        <v>1377</v>
      </c>
      <c r="AB140" s="353"/>
      <c r="AC140" s="353" t="s">
        <v>1369</v>
      </c>
      <c r="AD140" s="327" t="s">
        <v>62</v>
      </c>
      <c r="AE140" s="326" t="s">
        <v>80</v>
      </c>
      <c r="AF140" s="326" t="s">
        <v>84</v>
      </c>
      <c r="AG140" s="93">
        <f>IF(AND(AE140="",AF140=""),"",IF(AE140="",0,VLOOKUP(AE140,'[4]datos'!$AP$3:$AR$7,3,0))+IF(AF140="",0,VLOOKUP(AF140,'[4]datos'!$AP$3:$AR$7,3,0)))</f>
        <v>0.4</v>
      </c>
      <c r="AH140" s="112" t="str">
        <f>IF(OR(AI140="",AI140=0),"",IF(AI140&lt;='[4]datos'!$AC$3,'[4]datos'!$AE$3,IF(AI140&lt;='[4]datos'!$AC$4,'[4]datos'!$AE$4,IF(AI140&lt;='[4]datos'!$AC$5,'[4]datos'!$AE$5,IF(AI140&lt;='[4]datos'!$AC$6,'[4]datos'!$AE$6,IF(AI140&lt;='[4]datos'!$AC$7,'[4]datos'!$AE$7,""))))))</f>
        <v>Muy Baja</v>
      </c>
      <c r="AI140" s="109">
        <f t="shared" si="6"/>
        <v>0.144</v>
      </c>
      <c r="AJ140" s="110" t="str">
        <f>+IF(AK140&lt;='[4]datos'!$AD$11,'[4]datos'!$AC$11,IF(AK140&lt;='[4]datos'!$AD$12,'[4]datos'!$AC$12,IF(AK140&lt;='[4]datos'!$AD$13,'[4]datos'!$AC$13,IF(AK140&lt;='[4]datos'!$AD$14,'[4]datos'!$AC$14,IF(AK140&lt;='[4]datos'!$AD$15,'[4]datos'!$AC$15,"")))))</f>
        <v>Menor</v>
      </c>
      <c r="AK140" s="109">
        <f t="shared" si="7"/>
        <v>0.4</v>
      </c>
      <c r="AL140" s="110" t="str">
        <f ca="1" t="shared" si="8"/>
        <v>Bajo</v>
      </c>
      <c r="AM140" s="326" t="s">
        <v>92</v>
      </c>
      <c r="AN140" s="326" t="s">
        <v>226</v>
      </c>
      <c r="AO140" s="354" t="s">
        <v>226</v>
      </c>
      <c r="AP140" s="354" t="s">
        <v>226</v>
      </c>
      <c r="AQ140" s="326" t="s">
        <v>226</v>
      </c>
      <c r="AR140" s="544"/>
    </row>
    <row r="141" spans="1:44" ht="130.5" thickBot="1">
      <c r="A141" s="457">
        <v>66</v>
      </c>
      <c r="B141" s="326" t="s">
        <v>44</v>
      </c>
      <c r="C141" s="336" t="s">
        <v>1348</v>
      </c>
      <c r="D141" s="438" t="s">
        <v>140</v>
      </c>
      <c r="E141" s="326" t="s">
        <v>55</v>
      </c>
      <c r="F141" s="326" t="s">
        <v>1378</v>
      </c>
      <c r="G141" s="326" t="s">
        <v>1379</v>
      </c>
      <c r="H141" s="326" t="s">
        <v>208</v>
      </c>
      <c r="I141" s="326" t="s">
        <v>226</v>
      </c>
      <c r="J141" s="328" t="s">
        <v>1434</v>
      </c>
      <c r="K141" s="326" t="s">
        <v>172</v>
      </c>
      <c r="L141" s="326" t="s">
        <v>59</v>
      </c>
      <c r="M141" s="326">
        <v>40</v>
      </c>
      <c r="N141" s="330" t="str">
        <f>_xlfn.IFERROR(VLOOKUP(O141,'[4]datos'!$AC$2:$AE$7,3,0),"")</f>
        <v>Media</v>
      </c>
      <c r="O141" s="331">
        <f>+IF(OR(M141="",M141=0),"",IF(M141&lt;='[4]datos'!$AD$3,'[4]datos'!$AC$3,IF(AND(M141&gt;'[4]datos'!$AD$3,M141&lt;='[4]datos'!$AD$4),'[4]datos'!$AC$4,IF(AND(M141&gt;'[4]datos'!$AD$4,M141&lt;='[4]datos'!$AD$5),'[4]datos'!$AC$5,IF(AND(M141&gt;'[4]datos'!$AD$5,M141&lt;='[4]datos'!$AD$6),'[4]datos'!$AC$6,IF(M141&gt;'[4]datos'!$AD$7,'[4]datos'!$AC$7,0))))))</f>
        <v>0.6</v>
      </c>
      <c r="P141" s="326" t="s">
        <v>72</v>
      </c>
      <c r="Q141" s="332" t="str">
        <f>_xlfn.IFERROR(VLOOKUP(P141,'[4]datos'!$AB$10:$AC$21,2,0),"")</f>
        <v>Moderado</v>
      </c>
      <c r="R141" s="333">
        <f>_xlfn.IFERROR(IF(OR(P141='[4]datos'!$AB$10,P141='[4]datos'!$AB$16),"",VLOOKUP(P141,'[4]datos'!$AB$10:$AD$21,3,0)),"")</f>
        <v>0.6</v>
      </c>
      <c r="S141" s="334" t="str">
        <f ca="1">_xlfn.IFERROR(INDIRECT("datos!"&amp;HLOOKUP(Q141,calculo_imp,2,FALSE)&amp;VLOOKUP(N141,calculo_prob,2,FALSE)),"")</f>
        <v>Moderado</v>
      </c>
      <c r="T141" s="356">
        <v>1</v>
      </c>
      <c r="U141" s="326" t="s">
        <v>1380</v>
      </c>
      <c r="V141" s="353" t="s">
        <v>1381</v>
      </c>
      <c r="W141" s="353" t="s">
        <v>1382</v>
      </c>
      <c r="X141" s="353" t="s">
        <v>1383</v>
      </c>
      <c r="Y141" s="353" t="s">
        <v>1384</v>
      </c>
      <c r="Z141" s="353" t="s">
        <v>1385</v>
      </c>
      <c r="AA141" s="353" t="s">
        <v>1386</v>
      </c>
      <c r="AB141" s="353"/>
      <c r="AC141" s="353" t="s">
        <v>1369</v>
      </c>
      <c r="AD141" s="327" t="s">
        <v>62</v>
      </c>
      <c r="AE141" s="326" t="s">
        <v>80</v>
      </c>
      <c r="AF141" s="326" t="s">
        <v>84</v>
      </c>
      <c r="AG141" s="93">
        <f>IF(AND(AE141="",AF141=""),"",IF(AE141="",0,VLOOKUP(AE141,'[4]datos'!$AP$3:$AR$7,3,0))+IF(AF141="",0,VLOOKUP(AF141,'[4]datos'!$AP$3:$AR$7,3,0)))</f>
        <v>0.4</v>
      </c>
      <c r="AH141" s="112" t="str">
        <f>IF(OR(AI141="",AI141=0),"",IF(AI141&lt;='[4]datos'!$AC$3,'[4]datos'!$AE$3,IF(AI141&lt;='[4]datos'!$AC$4,'[4]datos'!$AE$4,IF(AI141&lt;='[4]datos'!$AC$5,'[4]datos'!$AE$5,IF(AI141&lt;='[4]datos'!$AC$6,'[4]datos'!$AE$6,IF(AI141&lt;='[4]datos'!$AC$7,'[4]datos'!$AE$7,""))))))</f>
        <v>Baja</v>
      </c>
      <c r="AI141" s="109">
        <f t="shared" si="6"/>
        <v>0.36</v>
      </c>
      <c r="AJ141" s="110" t="str">
        <f>+IF(AK141&lt;='[4]datos'!$AD$11,'[4]datos'!$AC$11,IF(AK141&lt;='[4]datos'!$AD$12,'[4]datos'!$AC$12,IF(AK141&lt;='[4]datos'!$AD$13,'[4]datos'!$AC$13,IF(AK141&lt;='[4]datos'!$AD$14,'[4]datos'!$AC$14,IF(AK141&lt;='[4]datos'!$AD$15,'[4]datos'!$AC$15,"")))))</f>
        <v>Moderado</v>
      </c>
      <c r="AK141" s="109">
        <f t="shared" si="7"/>
        <v>0.6</v>
      </c>
      <c r="AL141" s="110" t="str">
        <f ca="1" t="shared" si="8"/>
        <v>Moderado</v>
      </c>
      <c r="AM141" s="326" t="s">
        <v>92</v>
      </c>
      <c r="AN141" s="326" t="s">
        <v>226</v>
      </c>
      <c r="AO141" s="354" t="s">
        <v>226</v>
      </c>
      <c r="AP141" s="354" t="s">
        <v>226</v>
      </c>
      <c r="AQ141" s="326" t="s">
        <v>226</v>
      </c>
      <c r="AR141" s="326" t="s">
        <v>1387</v>
      </c>
    </row>
    <row r="142" spans="1:44" ht="130.5" thickBot="1">
      <c r="A142" s="457">
        <v>67</v>
      </c>
      <c r="B142" s="326" t="s">
        <v>44</v>
      </c>
      <c r="C142" s="336" t="s">
        <v>1348</v>
      </c>
      <c r="D142" s="438" t="s">
        <v>140</v>
      </c>
      <c r="E142" s="326" t="s">
        <v>55</v>
      </c>
      <c r="F142" s="326" t="s">
        <v>1388</v>
      </c>
      <c r="G142" s="326" t="s">
        <v>1389</v>
      </c>
      <c r="H142" s="326" t="s">
        <v>208</v>
      </c>
      <c r="I142" s="326" t="s">
        <v>226</v>
      </c>
      <c r="J142" s="328" t="s">
        <v>1435</v>
      </c>
      <c r="K142" s="326" t="s">
        <v>168</v>
      </c>
      <c r="L142" s="326" t="s">
        <v>59</v>
      </c>
      <c r="M142" s="326">
        <v>20</v>
      </c>
      <c r="N142" s="330" t="str">
        <f>_xlfn.IFERROR(VLOOKUP(O142,'[4]datos'!$AC$2:$AE$7,3,0),"")</f>
        <v>Baja</v>
      </c>
      <c r="O142" s="331">
        <f>+IF(OR(M142="",M142=0),"",IF(M142&lt;='[4]datos'!$AD$3,'[4]datos'!$AC$3,IF(AND(M142&gt;'[4]datos'!$AD$3,M142&lt;='[4]datos'!$AD$4),'[4]datos'!$AC$4,IF(AND(M142&gt;'[4]datos'!$AD$4,M142&lt;='[4]datos'!$AD$5),'[4]datos'!$AC$5,IF(AND(M142&gt;'[4]datos'!$AD$5,M142&lt;='[4]datos'!$AD$6),'[4]datos'!$AC$6,IF(M142&gt;'[4]datos'!$AD$7,'[4]datos'!$AC$7,0))))))</f>
        <v>0.4</v>
      </c>
      <c r="P142" s="326" t="s">
        <v>73</v>
      </c>
      <c r="Q142" s="332" t="str">
        <f>_xlfn.IFERROR(VLOOKUP(P142,'[4]datos'!$AB$10:$AC$21,2,0),"")</f>
        <v>Mayor</v>
      </c>
      <c r="R142" s="333">
        <f>_xlfn.IFERROR(IF(OR(P142='[4]datos'!$AB$10,P142='[4]datos'!$AB$16),"",VLOOKUP(P142,'[4]datos'!$AB$10:$AD$21,3,0)),"")</f>
        <v>0.8</v>
      </c>
      <c r="S142" s="334" t="str">
        <f ca="1">_xlfn.IFERROR(INDIRECT("datos!"&amp;HLOOKUP(Q142,calculo_imp,2,FALSE)&amp;VLOOKUP(N142,calculo_prob,2,FALSE)),"")</f>
        <v>Alto</v>
      </c>
      <c r="T142" s="356">
        <v>1</v>
      </c>
      <c r="U142" s="326" t="s">
        <v>1390</v>
      </c>
      <c r="V142" s="353" t="s">
        <v>1391</v>
      </c>
      <c r="W142" s="353" t="s">
        <v>1392</v>
      </c>
      <c r="X142" s="353" t="s">
        <v>1393</v>
      </c>
      <c r="Y142" s="353" t="s">
        <v>1394</v>
      </c>
      <c r="Z142" s="353" t="s">
        <v>1395</v>
      </c>
      <c r="AA142" s="353" t="s">
        <v>1396</v>
      </c>
      <c r="AB142" s="353"/>
      <c r="AC142" s="353" t="s">
        <v>1369</v>
      </c>
      <c r="AD142" s="327" t="s">
        <v>62</v>
      </c>
      <c r="AE142" s="326" t="s">
        <v>80</v>
      </c>
      <c r="AF142" s="326" t="s">
        <v>84</v>
      </c>
      <c r="AG142" s="93">
        <f>IF(AND(AE142="",AF142=""),"",IF(AE142="",0,VLOOKUP(AE142,'[4]datos'!$AP$3:$AR$7,3,0))+IF(AF142="",0,VLOOKUP(AF142,'[4]datos'!$AP$3:$AR$7,3,0)))</f>
        <v>0.4</v>
      </c>
      <c r="AH142" s="112" t="str">
        <f>IF(OR(AI142="",AI142=0),"",IF(AI142&lt;='[4]datos'!$AC$3,'[4]datos'!$AE$3,IF(AI142&lt;='[4]datos'!$AC$4,'[4]datos'!$AE$4,IF(AI142&lt;='[4]datos'!$AC$5,'[4]datos'!$AE$5,IF(AI142&lt;='[4]datos'!$AC$6,'[4]datos'!$AE$6,IF(AI142&lt;='[4]datos'!$AC$7,'[4]datos'!$AE$7,""))))))</f>
        <v>Baja</v>
      </c>
      <c r="AI142" s="109">
        <f t="shared" si="6"/>
        <v>0.24</v>
      </c>
      <c r="AJ142" s="110" t="str">
        <f>+IF(AK142&lt;='[4]datos'!$AD$11,'[4]datos'!$AC$11,IF(AK142&lt;='[4]datos'!$AD$12,'[4]datos'!$AC$12,IF(AK142&lt;='[4]datos'!$AD$13,'[4]datos'!$AC$13,IF(AK142&lt;='[4]datos'!$AD$14,'[4]datos'!$AC$14,IF(AK142&lt;='[4]datos'!$AD$15,'[4]datos'!$AC$15,"")))))</f>
        <v>Mayor</v>
      </c>
      <c r="AK142" s="109">
        <f t="shared" si="7"/>
        <v>0.8</v>
      </c>
      <c r="AL142" s="110" t="str">
        <f ca="1">_xlfn.IFERROR(INDIRECT("datos!"&amp;HLOOKUP(AJ142,calculo_imp,2,FALSE)&amp;VLOOKUP(AH142,calculo_prob,2,FALSE)),"")</f>
        <v>Alto</v>
      </c>
      <c r="AM142" s="326" t="s">
        <v>92</v>
      </c>
      <c r="AN142" s="326" t="s">
        <v>226</v>
      </c>
      <c r="AO142" s="354" t="s">
        <v>226</v>
      </c>
      <c r="AP142" s="354" t="s">
        <v>226</v>
      </c>
      <c r="AQ142" s="326" t="s">
        <v>226</v>
      </c>
      <c r="AR142" s="326" t="s">
        <v>1397</v>
      </c>
    </row>
    <row r="143" spans="1:44" ht="64.5">
      <c r="A143" s="491">
        <v>68</v>
      </c>
      <c r="B143" s="474" t="s">
        <v>44</v>
      </c>
      <c r="C143" s="549" t="s">
        <v>1348</v>
      </c>
      <c r="D143" s="476" t="s">
        <v>140</v>
      </c>
      <c r="E143" s="474" t="s">
        <v>54</v>
      </c>
      <c r="F143" s="474" t="s">
        <v>1398</v>
      </c>
      <c r="G143" s="474" t="s">
        <v>1399</v>
      </c>
      <c r="H143" s="474" t="s">
        <v>208</v>
      </c>
      <c r="I143" s="474" t="s">
        <v>226</v>
      </c>
      <c r="J143" s="482" t="s">
        <v>1436</v>
      </c>
      <c r="K143" s="474" t="s">
        <v>168</v>
      </c>
      <c r="L143" s="474" t="s">
        <v>59</v>
      </c>
      <c r="M143" s="474">
        <f>40*12</f>
        <v>480</v>
      </c>
      <c r="N143" s="485" t="str">
        <f>_xlfn.IFERROR(VLOOKUP(O143,'[4]datos'!$AC$2:$AE$7,3,0),"")</f>
        <v>Media</v>
      </c>
      <c r="O143" s="487">
        <f>+IF(OR(M143="",M143=0),"",IF(M143&lt;='[4]datos'!$AD$3,'[4]datos'!$AC$3,IF(AND(M143&gt;'[4]datos'!$AD$3,M143&lt;='[4]datos'!$AD$4),'[4]datos'!$AC$4,IF(AND(M143&gt;'[4]datos'!$AD$4,M143&lt;='[4]datos'!$AD$5),'[4]datos'!$AC$5,IF(AND(M143&gt;'[4]datos'!$AD$5,M143&lt;='[4]datos'!$AD$6),'[4]datos'!$AC$6,IF(M143&gt;'[4]datos'!$AD$7,'[4]datos'!$AC$7,0))))))</f>
        <v>0.6</v>
      </c>
      <c r="P143" s="474" t="s">
        <v>72</v>
      </c>
      <c r="Q143" s="488" t="str">
        <f>_xlfn.IFERROR(VLOOKUP(P143,'[4]datos'!$AB$10:$AC$21,2,0),"")</f>
        <v>Moderado</v>
      </c>
      <c r="R143" s="465">
        <f>_xlfn.IFERROR(IF(OR(P143='[4]datos'!$AB$10,P143='[4]datos'!$AB$16),"",VLOOKUP(P143,'[4]datos'!$AB$10:$AD$21,3,0)),"")</f>
        <v>0.6</v>
      </c>
      <c r="S143" s="467" t="str">
        <f ca="1">_xlfn.IFERROR(INDIRECT("datos!"&amp;HLOOKUP(Q143,calculo_imp,2,FALSE)&amp;VLOOKUP(N143,calculo_prob,2,FALSE)),"")</f>
        <v>Moderado</v>
      </c>
      <c r="T143" s="356">
        <v>1</v>
      </c>
      <c r="U143" s="326" t="s">
        <v>1400</v>
      </c>
      <c r="V143" s="353" t="s">
        <v>1401</v>
      </c>
      <c r="W143" s="353" t="s">
        <v>724</v>
      </c>
      <c r="X143" s="353" t="s">
        <v>1402</v>
      </c>
      <c r="Y143" s="353" t="s">
        <v>1403</v>
      </c>
      <c r="Z143" s="353" t="s">
        <v>1404</v>
      </c>
      <c r="AA143" s="353" t="s">
        <v>1405</v>
      </c>
      <c r="AB143" s="353"/>
      <c r="AC143" s="353" t="s">
        <v>1369</v>
      </c>
      <c r="AD143" s="327" t="s">
        <v>62</v>
      </c>
      <c r="AE143" s="326" t="s">
        <v>80</v>
      </c>
      <c r="AF143" s="326" t="s">
        <v>84</v>
      </c>
      <c r="AG143" s="93">
        <f>IF(AND(AE143="",AF143=""),"",IF(AE143="",0,VLOOKUP(AE143,'[4]datos'!$AP$3:$AR$7,3,0))+IF(AF143="",0,VLOOKUP(AF143,'[4]datos'!$AP$3:$AR$7,3,0)))</f>
        <v>0.4</v>
      </c>
      <c r="AH143" s="112" t="str">
        <f>IF(OR(AI143="",AI143=0),"",IF(AI143&lt;='[4]datos'!$AC$3,'[4]datos'!$AE$3,IF(AI143&lt;='[4]datos'!$AC$4,'[4]datos'!$AE$4,IF(AI143&lt;='[4]datos'!$AC$5,'[4]datos'!$AE$5,IF(AI143&lt;='[4]datos'!$AC$6,'[4]datos'!$AE$6,IF(AI143&lt;='[4]datos'!$AC$7,'[4]datos'!$AE$7,""))))))</f>
        <v>Baja</v>
      </c>
      <c r="AI143" s="109">
        <f t="shared" si="6"/>
        <v>0.36</v>
      </c>
      <c r="AJ143" s="110" t="str">
        <f>+IF(AK143&lt;='[4]datos'!$AD$11,'[4]datos'!$AC$11,IF(AK143&lt;='[4]datos'!$AD$12,'[4]datos'!$AC$12,IF(AK143&lt;='[4]datos'!$AD$13,'[4]datos'!$AC$13,IF(AK143&lt;='[4]datos'!$AD$14,'[4]datos'!$AC$14,IF(AK143&lt;='[4]datos'!$AD$15,'[4]datos'!$AC$15,"")))))</f>
        <v>Moderado</v>
      </c>
      <c r="AK143" s="109">
        <f t="shared" si="7"/>
        <v>0.6</v>
      </c>
      <c r="AL143" s="110" t="str">
        <f ca="1">_xlfn.IFERROR(INDIRECT("datos!"&amp;HLOOKUP(AJ143,calculo_imp,2,FALSE)&amp;VLOOKUP(AH143,calculo_prob,2,FALSE)),"")</f>
        <v>Moderado</v>
      </c>
      <c r="AM143" s="326" t="s">
        <v>92</v>
      </c>
      <c r="AN143" s="326" t="s">
        <v>226</v>
      </c>
      <c r="AO143" s="354" t="s">
        <v>226</v>
      </c>
      <c r="AP143" s="354" t="s">
        <v>226</v>
      </c>
      <c r="AQ143" s="326" t="s">
        <v>226</v>
      </c>
      <c r="AR143" s="474" t="s">
        <v>1406</v>
      </c>
    </row>
    <row r="144" spans="1:44" ht="52.5" thickBot="1">
      <c r="A144" s="491"/>
      <c r="B144" s="474"/>
      <c r="C144" s="549"/>
      <c r="D144" s="476"/>
      <c r="E144" s="474"/>
      <c r="F144" s="474"/>
      <c r="G144" s="474"/>
      <c r="H144" s="474"/>
      <c r="I144" s="474"/>
      <c r="J144" s="482"/>
      <c r="K144" s="474"/>
      <c r="L144" s="474"/>
      <c r="M144" s="474"/>
      <c r="N144" s="486"/>
      <c r="O144" s="466"/>
      <c r="P144" s="474"/>
      <c r="Q144" s="489"/>
      <c r="R144" s="466"/>
      <c r="S144" s="468"/>
      <c r="T144" s="356">
        <v>2</v>
      </c>
      <c r="U144" s="326" t="s">
        <v>1407</v>
      </c>
      <c r="V144" s="353" t="s">
        <v>1408</v>
      </c>
      <c r="W144" s="353" t="s">
        <v>724</v>
      </c>
      <c r="X144" s="353" t="s">
        <v>1409</v>
      </c>
      <c r="Y144" s="353" t="s">
        <v>1410</v>
      </c>
      <c r="Z144" s="353" t="s">
        <v>1411</v>
      </c>
      <c r="AA144" s="353" t="s">
        <v>1412</v>
      </c>
      <c r="AB144" s="353" t="s">
        <v>1413</v>
      </c>
      <c r="AC144" s="353" t="s">
        <v>1369</v>
      </c>
      <c r="AD144" s="327" t="s">
        <v>62</v>
      </c>
      <c r="AE144" s="326" t="s">
        <v>80</v>
      </c>
      <c r="AF144" s="326" t="s">
        <v>84</v>
      </c>
      <c r="AG144" s="93">
        <f>IF(AND(AE144="",AF144=""),"",IF(AE144="",0,VLOOKUP(AE144,'[4]datos'!$AP$3:$AR$7,3,0))+IF(AF144="",0,VLOOKUP(AF144,'[4]datos'!$AP$3:$AR$7,3,0)))</f>
        <v>0.4</v>
      </c>
      <c r="AH144" s="112" t="str">
        <f>IF(OR(AI144="",AI144=0),"",IF(AI144&lt;='[4]datos'!$AC$3,'[4]datos'!$AE$3,IF(AI144&lt;='[4]datos'!$AC$4,'[4]datos'!$AE$4,IF(AI144&lt;='[4]datos'!$AC$5,'[4]datos'!$AE$5,IF(AI144&lt;='[4]datos'!$AC$6,'[4]datos'!$AE$6,IF(AI144&lt;='[4]datos'!$AC$7,'[4]datos'!$AE$7,""))))))</f>
        <v>Baja</v>
      </c>
      <c r="AI144" s="109">
        <f t="shared" si="6"/>
        <v>0.216</v>
      </c>
      <c r="AJ144" s="110" t="str">
        <f>+IF(AK144&lt;='[4]datos'!$AD$11,'[4]datos'!$AC$11,IF(AK144&lt;='[4]datos'!$AD$12,'[4]datos'!$AC$12,IF(AK144&lt;='[4]datos'!$AD$13,'[4]datos'!$AC$13,IF(AK144&lt;='[4]datos'!$AD$14,'[4]datos'!$AC$14,IF(AK144&lt;='[4]datos'!$AD$15,'[4]datos'!$AC$15,"")))))</f>
        <v>Moderado</v>
      </c>
      <c r="AK144" s="109">
        <f t="shared" si="7"/>
        <v>0.6</v>
      </c>
      <c r="AL144" s="110" t="str">
        <f ca="1">_xlfn.IFERROR(INDIRECT("datos!"&amp;HLOOKUP(AJ144,calculo_imp,2,FALSE)&amp;VLOOKUP(AH144,calculo_prob,2,FALSE)),"")</f>
        <v>Moderado</v>
      </c>
      <c r="AM144" s="326" t="s">
        <v>92</v>
      </c>
      <c r="AN144" s="326" t="s">
        <v>226</v>
      </c>
      <c r="AO144" s="354" t="s">
        <v>226</v>
      </c>
      <c r="AP144" s="354" t="s">
        <v>226</v>
      </c>
      <c r="AQ144" s="326" t="s">
        <v>226</v>
      </c>
      <c r="AR144" s="474"/>
    </row>
    <row r="145" spans="1:44" ht="90.75">
      <c r="A145" s="491">
        <v>69</v>
      </c>
      <c r="B145" s="474" t="s">
        <v>44</v>
      </c>
      <c r="C145" s="474" t="s">
        <v>223</v>
      </c>
      <c r="D145" s="476" t="s">
        <v>140</v>
      </c>
      <c r="E145" s="544" t="s">
        <v>54</v>
      </c>
      <c r="F145" s="544" t="s">
        <v>1414</v>
      </c>
      <c r="G145" s="544" t="s">
        <v>1415</v>
      </c>
      <c r="H145" s="474" t="s">
        <v>208</v>
      </c>
      <c r="I145" s="474" t="s">
        <v>226</v>
      </c>
      <c r="J145" s="547" t="s">
        <v>1416</v>
      </c>
      <c r="K145" s="544" t="s">
        <v>173</v>
      </c>
      <c r="L145" s="544" t="s">
        <v>180</v>
      </c>
      <c r="M145" s="544">
        <v>600</v>
      </c>
      <c r="N145" s="485" t="str">
        <f>_xlfn.IFERROR(VLOOKUP(O145,'[4]datos'!$AC$2:$AE$7,3,0),"")</f>
        <v>Alta</v>
      </c>
      <c r="O145" s="487">
        <f>+IF(OR(M145="",M145=0),"",IF(M145&lt;='[4]datos'!$AD$3,'[4]datos'!$AC$3,IF(AND(M145&gt;'[4]datos'!$AD$3,M145&lt;='[4]datos'!$AD$4),'[4]datos'!$AC$4,IF(AND(M145&gt;'[4]datos'!$AD$4,M145&lt;='[4]datos'!$AD$5),'[4]datos'!$AC$5,IF(AND(M145&gt;'[4]datos'!$AD$5,M145&lt;='[4]datos'!$AD$6),'[4]datos'!$AC$6,IF(M145&gt;'[4]datos'!$AD$7,'[4]datos'!$AC$7,0))))))</f>
        <v>0.8</v>
      </c>
      <c r="P145" s="544" t="s">
        <v>158</v>
      </c>
      <c r="Q145" s="488" t="str">
        <f>_xlfn.IFERROR(VLOOKUP(P145,'[4]datos'!$AB$10:$AC$21,2,0),"")</f>
        <v>Moderado</v>
      </c>
      <c r="R145" s="465">
        <f>_xlfn.IFERROR(IF(OR(P145='[4]datos'!$AB$10,P145='[4]datos'!$AB$16),"",VLOOKUP(P145,'[4]datos'!$AB$10:$AD$21,3,0)),"")</f>
        <v>0.6</v>
      </c>
      <c r="S145" s="467" t="str">
        <f ca="1">_xlfn.IFERROR(INDIRECT("datos!"&amp;HLOOKUP(Q145,calculo_imp,2,FALSE)&amp;VLOOKUP(N145,calculo_prob,2,FALSE)),"")</f>
        <v>Alto</v>
      </c>
      <c r="T145" s="356">
        <v>1</v>
      </c>
      <c r="U145" s="357" t="s">
        <v>1417</v>
      </c>
      <c r="V145" s="357" t="s">
        <v>1418</v>
      </c>
      <c r="W145" s="357" t="s">
        <v>965</v>
      </c>
      <c r="X145" s="357" t="s">
        <v>1419</v>
      </c>
      <c r="Y145" s="357" t="s">
        <v>1420</v>
      </c>
      <c r="Z145" s="357" t="s">
        <v>1421</v>
      </c>
      <c r="AA145" s="357" t="s">
        <v>1422</v>
      </c>
      <c r="AB145" s="358" t="s">
        <v>1423</v>
      </c>
      <c r="AC145" s="359" t="s">
        <v>858</v>
      </c>
      <c r="AD145" s="327" t="str">
        <f>IF(AE145="","",VLOOKUP(AE145,'[6]datos'!$AT$6:$AU$9,2,0))</f>
        <v>Probabilidad</v>
      </c>
      <c r="AE145" s="326" t="s">
        <v>80</v>
      </c>
      <c r="AF145" s="326" t="s">
        <v>84</v>
      </c>
      <c r="AG145" s="93">
        <f>IF(AND(AE145="",AF145=""),"",IF(AE145="",0,VLOOKUP(AE145,'[4]datos'!$AP$3:$AR$7,3,0))+IF(AF145="",0,VLOOKUP(AF145,'[4]datos'!$AP$3:$AR$7,3,0)))</f>
        <v>0.4</v>
      </c>
      <c r="AH145" s="112" t="str">
        <f>IF(OR(AI145="",AI145=0),"",IF(AI145&lt;='[4]datos'!$AC$3,'[4]datos'!$AE$3,IF(AI145&lt;='[4]datos'!$AC$4,'[4]datos'!$AE$4,IF(AI145&lt;='[4]datos'!$AC$5,'[4]datos'!$AE$5,IF(AI145&lt;='[4]datos'!$AC$6,'[4]datos'!$AE$6,IF(AI145&lt;='[4]datos'!$AC$7,'[4]datos'!$AE$7,""))))))</f>
        <v>Media</v>
      </c>
      <c r="AI145" s="109">
        <f t="shared" si="6"/>
        <v>0.48</v>
      </c>
      <c r="AJ145" s="110" t="str">
        <f>+IF(AK145&lt;='[4]datos'!$AD$11,'[4]datos'!$AC$11,IF(AK145&lt;='[4]datos'!$AD$12,'[4]datos'!$AC$12,IF(AK145&lt;='[4]datos'!$AD$13,'[4]datos'!$AC$13,IF(AK145&lt;='[4]datos'!$AD$14,'[4]datos'!$AC$14,IF(AK145&lt;='[4]datos'!$AD$15,'[4]datos'!$AC$15,"")))))</f>
        <v>Moderado</v>
      </c>
      <c r="AK145" s="109">
        <f t="shared" si="7"/>
        <v>0.6</v>
      </c>
      <c r="AL145" s="110" t="str">
        <f ca="1">_xlfn.IFERROR(INDIRECT("datos!"&amp;HLOOKUP(AJ145,calculo_imp,2,FALSE)&amp;VLOOKUP(AH145,calculo_prob,2,FALSE)),"")</f>
        <v>Moderado</v>
      </c>
      <c r="AM145" s="99" t="s">
        <v>92</v>
      </c>
      <c r="AN145" s="544" t="s">
        <v>1424</v>
      </c>
      <c r="AO145" s="240">
        <v>44441</v>
      </c>
      <c r="AP145" s="240">
        <v>44500</v>
      </c>
      <c r="AQ145" s="544" t="s">
        <v>1425</v>
      </c>
      <c r="AR145" s="544" t="s">
        <v>1426</v>
      </c>
    </row>
    <row r="146" spans="1:44" ht="52.5" thickBot="1">
      <c r="A146" s="507"/>
      <c r="B146" s="508"/>
      <c r="C146" s="508"/>
      <c r="D146" s="512"/>
      <c r="E146" s="543"/>
      <c r="F146" s="543"/>
      <c r="G146" s="543"/>
      <c r="H146" s="508"/>
      <c r="I146" s="508"/>
      <c r="J146" s="548"/>
      <c r="K146" s="543"/>
      <c r="L146" s="543"/>
      <c r="M146" s="543"/>
      <c r="N146" s="486"/>
      <c r="O146" s="466"/>
      <c r="P146" s="543"/>
      <c r="Q146" s="489"/>
      <c r="R146" s="466"/>
      <c r="S146" s="468"/>
      <c r="T146" s="360">
        <v>2</v>
      </c>
      <c r="U146" s="361" t="s">
        <v>1427</v>
      </c>
      <c r="V146" s="361" t="s">
        <v>1428</v>
      </c>
      <c r="W146" s="361" t="s">
        <v>852</v>
      </c>
      <c r="X146" s="361" t="s">
        <v>1429</v>
      </c>
      <c r="Y146" s="361" t="s">
        <v>1430</v>
      </c>
      <c r="Z146" s="361" t="s">
        <v>1431</v>
      </c>
      <c r="AA146" s="361" t="s">
        <v>1432</v>
      </c>
      <c r="AB146" s="362" t="s">
        <v>1423</v>
      </c>
      <c r="AC146" s="363" t="s">
        <v>858</v>
      </c>
      <c r="AD146" s="327" t="str">
        <f>IF(AE146="","",VLOOKUP(AE146,'[6]datos'!$AT$6:$AU$9,2,0))</f>
        <v>Probabilidad</v>
      </c>
      <c r="AE146" s="339" t="s">
        <v>81</v>
      </c>
      <c r="AF146" s="339" t="s">
        <v>84</v>
      </c>
      <c r="AG146" s="93">
        <f>IF(AND(AE146="",AF146=""),"",IF(AE146="",0,VLOOKUP(AE146,'[4]datos'!$AP$3:$AR$7,3,0))+IF(AF146="",0,VLOOKUP(AF146,'[4]datos'!$AP$3:$AR$7,3,0)))</f>
        <v>0.3</v>
      </c>
      <c r="AH146" s="112" t="str">
        <f>IF(OR(AI146="",AI146=0),"",IF(AI146&lt;='[4]datos'!$AC$3,'[4]datos'!$AE$3,IF(AI146&lt;='[4]datos'!$AC$4,'[4]datos'!$AE$4,IF(AI146&lt;='[4]datos'!$AC$5,'[4]datos'!$AE$5,IF(AI146&lt;='[4]datos'!$AC$6,'[4]datos'!$AE$6,IF(AI146&lt;='[4]datos'!$AC$7,'[4]datos'!$AE$7,""))))))</f>
        <v>Baja</v>
      </c>
      <c r="AI146" s="109">
        <f t="shared" si="6"/>
        <v>0.33599999999999997</v>
      </c>
      <c r="AJ146" s="110" t="str">
        <f>+IF(AK146&lt;='[4]datos'!$AD$11,'[4]datos'!$AC$11,IF(AK146&lt;='[4]datos'!$AD$12,'[4]datos'!$AC$12,IF(AK146&lt;='[4]datos'!$AD$13,'[4]datos'!$AC$13,IF(AK146&lt;='[4]datos'!$AD$14,'[4]datos'!$AC$14,IF(AK146&lt;='[4]datos'!$AD$15,'[4]datos'!$AC$15,"")))))</f>
        <v>Moderado</v>
      </c>
      <c r="AK146" s="109">
        <f t="shared" si="7"/>
        <v>0.6</v>
      </c>
      <c r="AL146" s="110" t="str">
        <f ca="1">_xlfn.IFERROR(INDIRECT("datos!"&amp;HLOOKUP(AJ146,calculo_imp,2,FALSE)&amp;VLOOKUP(AH146,calculo_prob,2,FALSE)),"")</f>
        <v>Moderado</v>
      </c>
      <c r="AM146" s="364" t="s">
        <v>92</v>
      </c>
      <c r="AN146" s="543"/>
      <c r="AO146" s="365">
        <v>44441</v>
      </c>
      <c r="AP146" s="365">
        <v>44500</v>
      </c>
      <c r="AQ146" s="543"/>
      <c r="AR146" s="543"/>
    </row>
    <row r="147" spans="1:44" ht="90.75">
      <c r="A147" s="490">
        <v>70</v>
      </c>
      <c r="B147" s="473" t="s">
        <v>46</v>
      </c>
      <c r="C147" s="509" t="s">
        <v>1437</v>
      </c>
      <c r="D147" s="475" t="s">
        <v>142</v>
      </c>
      <c r="E147" s="542" t="s">
        <v>54</v>
      </c>
      <c r="F147" s="542" t="s">
        <v>1438</v>
      </c>
      <c r="G147" s="366" t="s">
        <v>1439</v>
      </c>
      <c r="H147" s="542" t="s">
        <v>208</v>
      </c>
      <c r="I147" s="542" t="s">
        <v>276</v>
      </c>
      <c r="J147" s="473" t="s">
        <v>1440</v>
      </c>
      <c r="K147" s="473" t="s">
        <v>175</v>
      </c>
      <c r="L147" s="516" t="s">
        <v>180</v>
      </c>
      <c r="M147" s="531">
        <v>1</v>
      </c>
      <c r="N147" s="485" t="str">
        <f>_xlfn.IFERROR(VLOOKUP(O147,'[7]datos'!$AC$2:$AE$7,3,0),"")</f>
        <v>Muy Baja</v>
      </c>
      <c r="O147" s="487">
        <f>+IF(OR(M147="",M147=0),"",IF(M147&lt;='[7]datos'!$AD$3,'[7]datos'!$AC$3,IF(AND(M147&gt;'[7]datos'!$AD$3,M147&lt;='[7]datos'!$AD$4),'[7]datos'!$AC$4,IF(AND(M147&gt;'[7]datos'!$AD$4,M147&lt;='[7]datos'!$AD$5),'[7]datos'!$AC$5,IF(AND(M147&gt;'[7]datos'!$AD$5,M147&lt;='[7]datos'!$AD$6),'[7]datos'!$AC$6,IF(M147&gt;'[7]datos'!$AD$7,'[7]datos'!$AC$7,0))))))</f>
        <v>0.2</v>
      </c>
      <c r="P147" s="473" t="s">
        <v>158</v>
      </c>
      <c r="Q147" s="488" t="str">
        <f>_xlfn.IFERROR(VLOOKUP(P147,'[7]datos'!$AB$10:$AC$21,2,0),"")</f>
        <v>Moderado</v>
      </c>
      <c r="R147" s="465">
        <f>_xlfn.IFERROR(IF(OR(P147='[7]datos'!$AB$10,P147='[7]datos'!$AB$16),"",VLOOKUP(P147,'[7]datos'!$AB$10:$AD$21,3,0)),"")</f>
        <v>0.6</v>
      </c>
      <c r="S147" s="467" t="str">
        <f ca="1">_xlfn.IFERROR(INDIRECT("datos!"&amp;HLOOKUP(Q147,calculo_imp,2,FALSE)&amp;VLOOKUP(N147,calculo_prob,2,FALSE)),"")</f>
        <v>Moderado</v>
      </c>
      <c r="T147" s="96">
        <v>1</v>
      </c>
      <c r="U147" s="367" t="s">
        <v>1441</v>
      </c>
      <c r="V147" s="367" t="s">
        <v>1442</v>
      </c>
      <c r="W147" s="368" t="s">
        <v>1443</v>
      </c>
      <c r="X147" s="366" t="s">
        <v>1444</v>
      </c>
      <c r="Y147" s="367" t="s">
        <v>1445</v>
      </c>
      <c r="Z147" s="366" t="s">
        <v>1446</v>
      </c>
      <c r="AA147" s="367" t="s">
        <v>1447</v>
      </c>
      <c r="AB147" s="366" t="s">
        <v>1448</v>
      </c>
      <c r="AC147" s="367" t="s">
        <v>1449</v>
      </c>
      <c r="AD147" s="327" t="str">
        <f>IF(AE147="","",VLOOKUP(AE147,'[7]datos'!$AT$6:$AU$9,2,0))</f>
        <v>Probabilidad</v>
      </c>
      <c r="AE147" s="325" t="s">
        <v>80</v>
      </c>
      <c r="AF147" s="325" t="s">
        <v>84</v>
      </c>
      <c r="AG147" s="93">
        <f>IF(AND(AE147="",AF147=""),"",IF(AE147="",0,VLOOKUP(AE147,'[7]datos'!$AP$3:$AR$7,3,0))+IF(AF147="",0,VLOOKUP(AF147,'[7]datos'!$AP$3:$AR$7,3,0)))</f>
        <v>0.4</v>
      </c>
      <c r="AH147" s="112" t="str">
        <f>IF(OR(AI147="",AI147=0),"",IF(AI147&lt;='[7]datos'!$AC$3,'[7]datos'!$AE$3,IF(AI147&lt;='[7]datos'!$AC$4,'[7]datos'!$AE$4,IF(AI147&lt;='[7]datos'!$AC$5,'[7]datos'!$AE$5,IF(AI147&lt;='[7]datos'!$AC$6,'[7]datos'!$AE$6,IF(AI147&lt;='[7]datos'!$AC$7,'[7]datos'!$AE$7,""))))))</f>
        <v>Muy Baja</v>
      </c>
      <c r="AI147" s="109">
        <f t="shared" si="6"/>
        <v>0.12</v>
      </c>
      <c r="AJ147" s="110" t="str">
        <f>+IF(AK147&lt;='[7]datos'!$AD$11,'[7]datos'!$AC$11,IF(AK147&lt;='[7]datos'!$AD$12,'[7]datos'!$AC$12,IF(AK147&lt;='[7]datos'!$AD$13,'[7]datos'!$AC$13,IF(AK147&lt;='[7]datos'!$AD$14,'[7]datos'!$AC$14,IF(AK147&lt;='[7]datos'!$AD$15,'[7]datos'!$AC$15,"")))))</f>
        <v>Moderado</v>
      </c>
      <c r="AK147" s="109">
        <f t="shared" si="7"/>
        <v>0.6</v>
      </c>
      <c r="AL147" s="110" t="str">
        <f ca="1">_xlfn.IFERROR(INDIRECT("datos!"&amp;HLOOKUP(AJ147,calculo_imp,2,FALSE)&amp;VLOOKUP(AH147,calculo_prob,2,FALSE)),"")</f>
        <v>Moderado</v>
      </c>
      <c r="AM147" s="89" t="s">
        <v>92</v>
      </c>
      <c r="AN147" s="540" t="s">
        <v>1450</v>
      </c>
      <c r="AO147" s="473" t="s">
        <v>1451</v>
      </c>
      <c r="AP147" s="88"/>
      <c r="AQ147" s="325"/>
      <c r="AR147" s="469" t="s">
        <v>1452</v>
      </c>
    </row>
    <row r="148" spans="1:44" ht="142.5">
      <c r="A148" s="491"/>
      <c r="B148" s="474"/>
      <c r="C148" s="510"/>
      <c r="D148" s="476"/>
      <c r="E148" s="544"/>
      <c r="F148" s="544"/>
      <c r="G148" s="369" t="s">
        <v>1453</v>
      </c>
      <c r="H148" s="544"/>
      <c r="I148" s="544"/>
      <c r="J148" s="474"/>
      <c r="K148" s="474"/>
      <c r="L148" s="517"/>
      <c r="M148" s="532"/>
      <c r="N148" s="486"/>
      <c r="O148" s="466"/>
      <c r="P148" s="474"/>
      <c r="Q148" s="489"/>
      <c r="R148" s="466" t="e">
        <f>IF(OR(#REF!='[7]datos'!$AB$10,#REF!='[7]datos'!$AB$16),"",VLOOKUP(#REF!,'[7]datos'!$AA$10:$AC$21,3,0))</f>
        <v>#REF!</v>
      </c>
      <c r="S148" s="468"/>
      <c r="T148" s="98">
        <v>2</v>
      </c>
      <c r="U148" s="370" t="s">
        <v>1454</v>
      </c>
      <c r="V148" s="370" t="s">
        <v>1442</v>
      </c>
      <c r="W148" s="371" t="s">
        <v>1443</v>
      </c>
      <c r="X148" s="369" t="s">
        <v>1455</v>
      </c>
      <c r="Y148" s="369" t="s">
        <v>1456</v>
      </c>
      <c r="Z148" s="369" t="s">
        <v>1457</v>
      </c>
      <c r="AA148" s="370" t="s">
        <v>1458</v>
      </c>
      <c r="AB148" s="372" t="s">
        <v>1459</v>
      </c>
      <c r="AC148" s="370" t="s">
        <v>1460</v>
      </c>
      <c r="AD148" s="327" t="str">
        <f>IF(AE148="","",VLOOKUP(AE148,'[7]datos'!$AT$6:$AU$9,2,0))</f>
        <v>Probabilidad</v>
      </c>
      <c r="AE148" s="326" t="s">
        <v>80</v>
      </c>
      <c r="AF148" s="326" t="s">
        <v>84</v>
      </c>
      <c r="AG148" s="93">
        <f>IF(AND(AE148="",AF148=""),"",IF(AE148="",0,VLOOKUP(AE148,'[7]datos'!$AP$3:$AR$7,3,0))+IF(AF148="",0,VLOOKUP(AF148,'[7]datos'!$AP$3:$AR$7,3,0)))</f>
        <v>0.4</v>
      </c>
      <c r="AH148" s="112" t="str">
        <f>IF(OR(AI148="",AI148=0),"",IF(AI148&lt;='[7]datos'!$AC$3,'[7]datos'!$AE$3,IF(AI148&lt;='[7]datos'!$AC$4,'[7]datos'!$AE$4,IF(AI148&lt;='[7]datos'!$AC$5,'[7]datos'!$AE$5,IF(AI148&lt;='[7]datos'!$AC$6,'[7]datos'!$AE$6,IF(AI148&lt;='[7]datos'!$AC$7,'[7]datos'!$AE$7,""))))))</f>
        <v>Muy Baja</v>
      </c>
      <c r="AI148" s="109">
        <f t="shared" si="6"/>
        <v>0.072</v>
      </c>
      <c r="AJ148" s="110" t="str">
        <f>+IF(AK148&lt;='[7]datos'!$AD$11,'[7]datos'!$AC$11,IF(AK148&lt;='[7]datos'!$AD$12,'[7]datos'!$AC$12,IF(AK148&lt;='[7]datos'!$AD$13,'[7]datos'!$AC$13,IF(AK148&lt;='[7]datos'!$AD$14,'[7]datos'!$AC$14,IF(AK148&lt;='[7]datos'!$AD$15,'[7]datos'!$AC$15,"")))))</f>
        <v>Moderado</v>
      </c>
      <c r="AK148" s="109">
        <f>IF(AD148="","",IF(T148=1,IF(AD148="Impacto",R148-(R148*AG148),R148),IF(AD148="Impacto",AK147-(AK147*AG148),AK147)))</f>
        <v>0.6</v>
      </c>
      <c r="AL148" s="110" t="str">
        <f ca="1">_xlfn.IFERROR(INDIRECT("datos!"&amp;HLOOKUP(AJ148,calculo_imp,2,FALSE)&amp;VLOOKUP(AH148,calculo_prob,2,FALSE)),"")</f>
        <v>Moderado</v>
      </c>
      <c r="AM148" s="90" t="s">
        <v>92</v>
      </c>
      <c r="AN148" s="546"/>
      <c r="AO148" s="474"/>
      <c r="AP148" s="354"/>
      <c r="AQ148" s="326"/>
      <c r="AR148" s="470"/>
    </row>
    <row r="149" spans="1:44" ht="78.75" thickBot="1">
      <c r="A149" s="507"/>
      <c r="B149" s="508"/>
      <c r="C149" s="511"/>
      <c r="D149" s="512"/>
      <c r="E149" s="543"/>
      <c r="F149" s="543"/>
      <c r="G149" s="373" t="s">
        <v>1461</v>
      </c>
      <c r="H149" s="543"/>
      <c r="I149" s="543"/>
      <c r="J149" s="508"/>
      <c r="K149" s="508"/>
      <c r="L149" s="518"/>
      <c r="M149" s="545"/>
      <c r="N149" s="486"/>
      <c r="O149" s="466"/>
      <c r="P149" s="508"/>
      <c r="Q149" s="489"/>
      <c r="R149" s="466" t="e">
        <f>IF(OR(#REF!='[7]datos'!$AB$10,#REF!='[7]datos'!$AB$16),"",VLOOKUP(#REF!,'[7]datos'!$AA$10:$AC$21,3,0))</f>
        <v>#REF!</v>
      </c>
      <c r="S149" s="468"/>
      <c r="T149" s="374">
        <v>3</v>
      </c>
      <c r="U149" s="375" t="s">
        <v>1462</v>
      </c>
      <c r="V149" s="361" t="s">
        <v>1579</v>
      </c>
      <c r="W149" s="376" t="s">
        <v>1443</v>
      </c>
      <c r="X149" s="373" t="s">
        <v>1463</v>
      </c>
      <c r="Y149" s="373" t="s">
        <v>1464</v>
      </c>
      <c r="Z149" s="373" t="s">
        <v>1465</v>
      </c>
      <c r="AA149" s="373" t="s">
        <v>1466</v>
      </c>
      <c r="AB149" s="373" t="s">
        <v>1467</v>
      </c>
      <c r="AC149" s="375" t="s">
        <v>1468</v>
      </c>
      <c r="AD149" s="327" t="str">
        <f>IF(AE149="","",VLOOKUP(AE149,'[7]datos'!$AT$6:$AU$9,2,0))</f>
        <v>Probabilidad</v>
      </c>
      <c r="AE149" s="339" t="s">
        <v>80</v>
      </c>
      <c r="AF149" s="339" t="s">
        <v>84</v>
      </c>
      <c r="AG149" s="93">
        <f>IF(AND(AE149="",AF149=""),"",IF(AE149="",0,VLOOKUP(AE149,'[7]datos'!$AP$3:$AR$7,3,0))+IF(AF149="",0,VLOOKUP(AF149,'[7]datos'!$AP$3:$AR$7,3,0)))</f>
        <v>0.4</v>
      </c>
      <c r="AH149" s="112" t="str">
        <f>IF(OR(AI149="",AI149=0),"",IF(AI149&lt;='[7]datos'!$AC$3,'[7]datos'!$AE$3,IF(AI149&lt;='[7]datos'!$AC$4,'[7]datos'!$AE$4,IF(AI149&lt;='[7]datos'!$AC$5,'[7]datos'!$AE$5,IF(AI149&lt;='[7]datos'!$AC$6,'[7]datos'!$AE$6,IF(AI149&lt;='[7]datos'!$AC$7,'[7]datos'!$AE$7,""))))))</f>
        <v>Muy Baja</v>
      </c>
      <c r="AI149" s="109">
        <f t="shared" si="6"/>
        <v>0.043199999999999995</v>
      </c>
      <c r="AJ149" s="110" t="str">
        <f>+IF(AK149&lt;='[7]datos'!$AD$11,'[7]datos'!$AC$11,IF(AK149&lt;='[7]datos'!$AD$12,'[7]datos'!$AC$12,IF(AK149&lt;='[7]datos'!$AD$13,'[7]datos'!$AC$13,IF(AK149&lt;='[7]datos'!$AD$14,'[7]datos'!$AC$14,IF(AK149&lt;='[7]datos'!$AD$15,'[7]datos'!$AC$15,"")))))</f>
        <v>Moderado</v>
      </c>
      <c r="AK149" s="109">
        <f>IF(AD149="","",IF(T149=1,IF(AD149="Impacto",R149-(R149*AG149),R149),IF(AD149="Impacto",AK148-(AK148*AG149),AK148)))</f>
        <v>0.6</v>
      </c>
      <c r="AL149" s="110" t="str">
        <f ca="1">_xlfn.IFERROR(INDIRECT("datos!"&amp;HLOOKUP(AJ149,calculo_imp,2,FALSE)&amp;VLOOKUP(AH149,calculo_prob,2,FALSE)),"")</f>
        <v>Moderado</v>
      </c>
      <c r="AM149" s="377" t="s">
        <v>92</v>
      </c>
      <c r="AN149" s="541"/>
      <c r="AO149" s="508"/>
      <c r="AP149" s="378"/>
      <c r="AQ149" s="339"/>
      <c r="AR149" s="501"/>
    </row>
    <row r="150" spans="1:44" ht="142.5">
      <c r="A150" s="490">
        <v>71</v>
      </c>
      <c r="B150" s="473" t="s">
        <v>46</v>
      </c>
      <c r="C150" s="509" t="s">
        <v>1437</v>
      </c>
      <c r="D150" s="475" t="s">
        <v>142</v>
      </c>
      <c r="E150" s="473" t="s">
        <v>54</v>
      </c>
      <c r="F150" s="473" t="s">
        <v>1469</v>
      </c>
      <c r="G150" s="379" t="s">
        <v>1470</v>
      </c>
      <c r="H150" s="473" t="s">
        <v>208</v>
      </c>
      <c r="I150" s="473" t="s">
        <v>276</v>
      </c>
      <c r="J150" s="473" t="s">
        <v>1471</v>
      </c>
      <c r="K150" s="473" t="s">
        <v>175</v>
      </c>
      <c r="L150" s="516" t="s">
        <v>180</v>
      </c>
      <c r="M150" s="538">
        <v>31</v>
      </c>
      <c r="N150" s="485" t="str">
        <f>_xlfn.IFERROR(VLOOKUP(O150,'[7]datos'!$AC$2:$AE$7,3,0),"")</f>
        <v>Media</v>
      </c>
      <c r="O150" s="487">
        <f>+IF(OR(M150="",M150=0),"",IF(M150&lt;='[7]datos'!$AD$3,'[7]datos'!$AC$3,IF(AND(M150&gt;'[7]datos'!$AD$3,M150&lt;='[7]datos'!$AD$4),'[7]datos'!$AC$4,IF(AND(M150&gt;'[7]datos'!$AD$4,M150&lt;='[7]datos'!$AD$5),'[7]datos'!$AC$5,IF(AND(M150&gt;'[7]datos'!$AD$5,M150&lt;='[7]datos'!$AD$6),'[7]datos'!$AC$6,IF(M150&gt;'[7]datos'!$AD$7,'[7]datos'!$AC$7,0))))))</f>
        <v>0.6</v>
      </c>
      <c r="P150" s="473" t="s">
        <v>158</v>
      </c>
      <c r="Q150" s="488" t="str">
        <f>_xlfn.IFERROR(VLOOKUP(P150,'[7]datos'!$AB$10:$AC$21,2,0),"")</f>
        <v>Moderado</v>
      </c>
      <c r="R150" s="465">
        <f>_xlfn.IFERROR(IF(OR(P150='[7]datos'!$AB$10,P150='[7]datos'!$AB$16),"",VLOOKUP(P150,'[7]datos'!$AB$10:$AD$21,3,0)),"")</f>
        <v>0.6</v>
      </c>
      <c r="S150" s="467" t="str">
        <f ca="1">_xlfn.IFERROR(INDIRECT("datos!"&amp;HLOOKUP(Q150,calculo_imp,2,FALSE)&amp;VLOOKUP(N150,calculo_prob,2,FALSE)),"")</f>
        <v>Moderado</v>
      </c>
      <c r="T150" s="96">
        <v>1</v>
      </c>
      <c r="U150" s="367" t="s">
        <v>1472</v>
      </c>
      <c r="V150" s="382" t="s">
        <v>1578</v>
      </c>
      <c r="W150" s="368" t="s">
        <v>314</v>
      </c>
      <c r="X150" s="366" t="s">
        <v>1473</v>
      </c>
      <c r="Y150" s="366" t="s">
        <v>1474</v>
      </c>
      <c r="Z150" s="223" t="s">
        <v>1475</v>
      </c>
      <c r="AA150" s="367" t="s">
        <v>1476</v>
      </c>
      <c r="AB150" s="367" t="s">
        <v>1477</v>
      </c>
      <c r="AC150" s="380" t="s">
        <v>1478</v>
      </c>
      <c r="AD150" s="327" t="str">
        <f>IF(AE150="","",VLOOKUP(AE150,'[7]datos'!$AT$6:$AU$9,2,0))</f>
        <v>Probabilidad</v>
      </c>
      <c r="AE150" s="325" t="s">
        <v>80</v>
      </c>
      <c r="AF150" s="325" t="s">
        <v>84</v>
      </c>
      <c r="AG150" s="93">
        <f>IF(AND(AE150="",AF150=""),"",IF(AE150="",0,VLOOKUP(AE150,'[7]datos'!$AP$3:$AR$7,3,0))+IF(AF150="",0,VLOOKUP(AF150,'[7]datos'!$AP$3:$AR$7,3,0)))</f>
        <v>0.4</v>
      </c>
      <c r="AH150" s="112" t="str">
        <f>IF(OR(AI150="",AI150=0),"",IF(AI150&lt;='[7]datos'!$AC$3,'[7]datos'!$AE$3,IF(AI150&lt;='[7]datos'!$AC$4,'[7]datos'!$AE$4,IF(AI150&lt;='[7]datos'!$AC$5,'[7]datos'!$AE$5,IF(AI150&lt;='[7]datos'!$AC$6,'[7]datos'!$AE$6,IF(AI150&lt;='[7]datos'!$AC$7,'[7]datos'!$AE$7,""))))))</f>
        <v>Baja</v>
      </c>
      <c r="AI150" s="109">
        <f t="shared" si="6"/>
        <v>0.36</v>
      </c>
      <c r="AJ150" s="110" t="str">
        <f>+IF(AK150&lt;='[7]datos'!$AD$11,'[7]datos'!$AC$11,IF(AK150&lt;='[7]datos'!$AD$12,'[7]datos'!$AC$12,IF(AK150&lt;='[7]datos'!$AD$13,'[7]datos'!$AC$13,IF(AK150&lt;='[7]datos'!$AD$14,'[7]datos'!$AC$14,IF(AK150&lt;='[7]datos'!$AD$15,'[7]datos'!$AC$15,"")))))</f>
        <v>Moderado</v>
      </c>
      <c r="AK150" s="109">
        <f>IF(AD150="","",IF(T150=1,IF(AD150="Impacto",R150-(R150*AG150),R150),IF(AD150="Impacto",AK149-(AK149*AG150),AK149)))</f>
        <v>0.6</v>
      </c>
      <c r="AL150" s="110" t="str">
        <f ca="1">_xlfn.IFERROR(INDIRECT("datos!"&amp;HLOOKUP(AJ150,calculo_imp,2,FALSE)&amp;VLOOKUP(AH150,calculo_prob,2,FALSE)),"")</f>
        <v>Moderado</v>
      </c>
      <c r="AM150" s="89" t="s">
        <v>92</v>
      </c>
      <c r="AN150" s="483" t="s">
        <v>1479</v>
      </c>
      <c r="AO150" s="473" t="s">
        <v>1480</v>
      </c>
      <c r="AP150" s="88"/>
      <c r="AQ150" s="325"/>
      <c r="AR150" s="469" t="s">
        <v>1452</v>
      </c>
    </row>
    <row r="151" spans="1:44" ht="117.75" thickBot="1">
      <c r="A151" s="507"/>
      <c r="B151" s="508"/>
      <c r="C151" s="511"/>
      <c r="D151" s="512"/>
      <c r="E151" s="508"/>
      <c r="F151" s="508"/>
      <c r="G151" s="361" t="s">
        <v>1461</v>
      </c>
      <c r="H151" s="508"/>
      <c r="I151" s="508"/>
      <c r="J151" s="508"/>
      <c r="K151" s="508"/>
      <c r="L151" s="518"/>
      <c r="M151" s="539"/>
      <c r="N151" s="486"/>
      <c r="O151" s="466"/>
      <c r="P151" s="508"/>
      <c r="Q151" s="489"/>
      <c r="R151" s="466" t="e">
        <f>IF(OR(#REF!='[7]datos'!$AB$10,#REF!='[7]datos'!$AB$16),"",VLOOKUP(#REF!,'[7]datos'!$AA$10:$AC$21,3,0))</f>
        <v>#REF!</v>
      </c>
      <c r="S151" s="468"/>
      <c r="T151" s="374">
        <v>2</v>
      </c>
      <c r="U151" s="375" t="s">
        <v>1462</v>
      </c>
      <c r="V151" s="361" t="s">
        <v>1481</v>
      </c>
      <c r="W151" s="376" t="s">
        <v>1443</v>
      </c>
      <c r="X151" s="373" t="s">
        <v>1482</v>
      </c>
      <c r="Y151" s="373" t="s">
        <v>1483</v>
      </c>
      <c r="Z151" s="373" t="s">
        <v>1465</v>
      </c>
      <c r="AA151" s="373" t="s">
        <v>1466</v>
      </c>
      <c r="AB151" s="373" t="s">
        <v>1467</v>
      </c>
      <c r="AC151" s="381" t="s">
        <v>1484</v>
      </c>
      <c r="AD151" s="327" t="str">
        <f>IF(AE151="","",VLOOKUP(AE151,'[7]datos'!$AT$6:$AU$9,2,0))</f>
        <v>Probabilidad</v>
      </c>
      <c r="AE151" s="339" t="s">
        <v>80</v>
      </c>
      <c r="AF151" s="339" t="s">
        <v>84</v>
      </c>
      <c r="AG151" s="93">
        <f>IF(AND(AE151="",AF151=""),"",IF(AE151="",0,VLOOKUP(AE151,'[7]datos'!$AP$3:$AR$7,3,0))+IF(AF151="",0,VLOOKUP(AF151,'[7]datos'!$AP$3:$AR$7,3,0)))</f>
        <v>0.4</v>
      </c>
      <c r="AH151" s="112" t="str">
        <f>IF(OR(AI151="",AI151=0),"",IF(AI151&lt;='[7]datos'!$AC$3,'[7]datos'!$AE$3,IF(AI151&lt;='[7]datos'!$AC$4,'[7]datos'!$AE$4,IF(AI151&lt;='[7]datos'!$AC$5,'[7]datos'!$AE$5,IF(AI151&lt;='[7]datos'!$AC$6,'[7]datos'!$AE$6,IF(AI151&lt;='[7]datos'!$AC$7,'[7]datos'!$AE$7,""))))))</f>
        <v>Baja</v>
      </c>
      <c r="AI151" s="109">
        <f t="shared" si="6"/>
        <v>0.216</v>
      </c>
      <c r="AJ151" s="110" t="str">
        <f>+IF(AK151&lt;='[7]datos'!$AD$11,'[7]datos'!$AC$11,IF(AK151&lt;='[7]datos'!$AD$12,'[7]datos'!$AC$12,IF(AK151&lt;='[7]datos'!$AD$13,'[7]datos'!$AC$13,IF(AK151&lt;='[7]datos'!$AD$14,'[7]datos'!$AC$14,IF(AK151&lt;='[7]datos'!$AD$15,'[7]datos'!$AC$15,"")))))</f>
        <v>Moderado</v>
      </c>
      <c r="AK151" s="109">
        <f>IF(AD151="","",IF(T151=1,IF(AD151="Impacto",R151-(R151*AG151),R151),IF(AD151="Impacto",AK150-(AK150*AG151),AK150)))</f>
        <v>0.6</v>
      </c>
      <c r="AL151" s="110" t="str">
        <f ca="1">_xlfn.IFERROR(INDIRECT("datos!"&amp;HLOOKUP(AJ151,calculo_imp,2,FALSE)&amp;VLOOKUP(AH151,calculo_prob,2,FALSE)),"")</f>
        <v>Moderado</v>
      </c>
      <c r="AM151" s="377" t="s">
        <v>92</v>
      </c>
      <c r="AN151" s="529"/>
      <c r="AO151" s="508"/>
      <c r="AP151" s="378"/>
      <c r="AQ151" s="339"/>
      <c r="AR151" s="501"/>
    </row>
    <row r="152" spans="1:44" ht="168.75">
      <c r="A152" s="490">
        <v>72</v>
      </c>
      <c r="B152" s="473" t="s">
        <v>46</v>
      </c>
      <c r="C152" s="509" t="s">
        <v>1485</v>
      </c>
      <c r="D152" s="475" t="s">
        <v>142</v>
      </c>
      <c r="E152" s="473" t="s">
        <v>54</v>
      </c>
      <c r="F152" s="473" t="s">
        <v>1486</v>
      </c>
      <c r="G152" s="367" t="s">
        <v>1487</v>
      </c>
      <c r="H152" s="473" t="s">
        <v>208</v>
      </c>
      <c r="I152" s="473" t="s">
        <v>276</v>
      </c>
      <c r="J152" s="473" t="s">
        <v>1488</v>
      </c>
      <c r="K152" s="473" t="s">
        <v>175</v>
      </c>
      <c r="L152" s="516" t="s">
        <v>180</v>
      </c>
      <c r="M152" s="538">
        <v>1300</v>
      </c>
      <c r="N152" s="485" t="str">
        <f>_xlfn.IFERROR(VLOOKUP(O152,'[7]datos'!$AC$2:$AE$7,3,0),"")</f>
        <v>Alta</v>
      </c>
      <c r="O152" s="487">
        <f>+IF(OR(M152="",M152=0),"",IF(M152&lt;='[7]datos'!$AD$3,'[7]datos'!$AC$3,IF(AND(M152&gt;'[7]datos'!$AD$3,M152&lt;='[7]datos'!$AD$4),'[7]datos'!$AC$4,IF(AND(M152&gt;'[7]datos'!$AD$4,M152&lt;='[7]datos'!$AD$5),'[7]datos'!$AC$5,IF(AND(M152&gt;'[7]datos'!$AD$5,M152&lt;='[7]datos'!$AD$6),'[7]datos'!$AC$6,IF(M152&gt;'[7]datos'!$AD$7,'[7]datos'!$AC$7,0))))))</f>
        <v>0.8</v>
      </c>
      <c r="P152" s="473" t="s">
        <v>158</v>
      </c>
      <c r="Q152" s="488" t="str">
        <f>_xlfn.IFERROR(VLOOKUP(P152,'[7]datos'!$AB$10:$AC$21,2,0),"")</f>
        <v>Moderado</v>
      </c>
      <c r="R152" s="465">
        <f>_xlfn.IFERROR(IF(OR(P152='[7]datos'!$AB$10,P152='[7]datos'!$AB$16),"",VLOOKUP(P152,'[7]datos'!$AB$10:$AD$21,3,0)),"")</f>
        <v>0.6</v>
      </c>
      <c r="S152" s="467" t="str">
        <f ca="1">_xlfn.IFERROR(INDIRECT("datos!"&amp;HLOOKUP(Q152,calculo_imp,2,FALSE)&amp;VLOOKUP(N152,calculo_prob,2,FALSE)),"")</f>
        <v>Alto</v>
      </c>
      <c r="T152" s="96">
        <v>1</v>
      </c>
      <c r="U152" s="382" t="s">
        <v>1489</v>
      </c>
      <c r="V152" s="367" t="s">
        <v>1490</v>
      </c>
      <c r="W152" s="368" t="s">
        <v>1443</v>
      </c>
      <c r="X152" s="383" t="s">
        <v>1491</v>
      </c>
      <c r="Y152" s="383" t="s">
        <v>1492</v>
      </c>
      <c r="Z152" s="223" t="s">
        <v>1493</v>
      </c>
      <c r="AA152" s="367" t="s">
        <v>1494</v>
      </c>
      <c r="AB152" s="384" t="s">
        <v>1495</v>
      </c>
      <c r="AC152" s="380" t="s">
        <v>1478</v>
      </c>
      <c r="AD152" s="327" t="str">
        <f>IF(AE152="","",VLOOKUP(AE152,'[7]datos'!$AT$6:$AU$9,2,0))</f>
        <v>Probabilidad</v>
      </c>
      <c r="AE152" s="325" t="s">
        <v>80</v>
      </c>
      <c r="AF152" s="325" t="s">
        <v>84</v>
      </c>
      <c r="AG152" s="93">
        <f>IF(AND(AE152="",AF152=""),"",IF(AE152="",0,VLOOKUP(AE152,'[7]datos'!$AP$3:$AR$7,3,0))+IF(AF152="",0,VLOOKUP(AF152,'[7]datos'!$AP$3:$AR$7,3,0)))</f>
        <v>0.4</v>
      </c>
      <c r="AH152" s="112" t="str">
        <f>IF(OR(AI152="",AI152=0),"",IF(AI152&lt;='[7]datos'!$AC$3,'[7]datos'!$AE$3,IF(AI152&lt;='[7]datos'!$AC$4,'[7]datos'!$AE$4,IF(AI152&lt;='[7]datos'!$AC$5,'[7]datos'!$AE$5,IF(AI152&lt;='[7]datos'!$AC$6,'[7]datos'!$AE$6,IF(AI152&lt;='[7]datos'!$AC$7,'[7]datos'!$AE$7,""))))))</f>
        <v>Media</v>
      </c>
      <c r="AI152" s="109">
        <f t="shared" si="6"/>
        <v>0.48</v>
      </c>
      <c r="AJ152" s="110" t="str">
        <f>+IF(AK152&lt;='[7]datos'!$AD$11,'[7]datos'!$AC$11,IF(AK152&lt;='[7]datos'!$AD$12,'[7]datos'!$AC$12,IF(AK152&lt;='[7]datos'!$AD$13,'[7]datos'!$AC$13,IF(AK152&lt;='[7]datos'!$AD$14,'[7]datos'!$AC$14,IF(AK152&lt;='[7]datos'!$AD$15,'[7]datos'!$AC$15,"")))))</f>
        <v>Moderado</v>
      </c>
      <c r="AK152" s="109">
        <f>IF(AD152="","",IF(T152=1,IF(AD152="Impacto",R152-(R152*AG152),R152),IF(AD152="Impacto",AK151-(AK151*AG152),AK151)))</f>
        <v>0.6</v>
      </c>
      <c r="AL152" s="110" t="str">
        <f ca="1">_xlfn.IFERROR(INDIRECT("datos!"&amp;HLOOKUP(AJ152,calculo_imp,2,FALSE)&amp;VLOOKUP(AH152,calculo_prob,2,FALSE)),"")</f>
        <v>Moderado</v>
      </c>
      <c r="AM152" s="89" t="s">
        <v>92</v>
      </c>
      <c r="AN152" s="540" t="s">
        <v>1496</v>
      </c>
      <c r="AO152" s="542" t="s">
        <v>1497</v>
      </c>
      <c r="AP152" s="88"/>
      <c r="AQ152" s="325"/>
      <c r="AR152" s="469" t="s">
        <v>1452</v>
      </c>
    </row>
    <row r="153" spans="1:44" ht="117.75" thickBot="1">
      <c r="A153" s="507"/>
      <c r="B153" s="508"/>
      <c r="C153" s="511"/>
      <c r="D153" s="512"/>
      <c r="E153" s="508"/>
      <c r="F153" s="508"/>
      <c r="G153" s="361" t="s">
        <v>1498</v>
      </c>
      <c r="H153" s="508"/>
      <c r="I153" s="508"/>
      <c r="J153" s="508"/>
      <c r="K153" s="508"/>
      <c r="L153" s="518"/>
      <c r="M153" s="539"/>
      <c r="N153" s="486"/>
      <c r="O153" s="466"/>
      <c r="P153" s="508"/>
      <c r="Q153" s="489"/>
      <c r="R153" s="466" t="e">
        <f>IF(OR(#REF!='[7]datos'!$AB$10,#REF!='[7]datos'!$AB$16),"",VLOOKUP(#REF!,'[7]datos'!$AA$10:$AC$21,3,0))</f>
        <v>#REF!</v>
      </c>
      <c r="S153" s="468"/>
      <c r="T153" s="374">
        <v>2</v>
      </c>
      <c r="U153" s="375" t="s">
        <v>1462</v>
      </c>
      <c r="V153" s="375" t="s">
        <v>1499</v>
      </c>
      <c r="W153" s="376" t="s">
        <v>1443</v>
      </c>
      <c r="X153" s="373" t="s">
        <v>1500</v>
      </c>
      <c r="Y153" s="373" t="s">
        <v>1501</v>
      </c>
      <c r="Z153" s="373" t="s">
        <v>1465</v>
      </c>
      <c r="AA153" s="373" t="s">
        <v>1466</v>
      </c>
      <c r="AB153" s="373" t="s">
        <v>1467</v>
      </c>
      <c r="AC153" s="385" t="s">
        <v>1484</v>
      </c>
      <c r="AD153" s="327" t="str">
        <f>IF(AE153="","",VLOOKUP(AE153,'[7]datos'!$AT$6:$AU$9,2,0))</f>
        <v>Probabilidad</v>
      </c>
      <c r="AE153" s="339" t="s">
        <v>80</v>
      </c>
      <c r="AF153" s="339" t="s">
        <v>84</v>
      </c>
      <c r="AG153" s="93">
        <f>IF(AND(AE153="",AF153=""),"",IF(AE153="",0,VLOOKUP(AE153,'[7]datos'!$AP$3:$AR$7,3,0))+IF(AF153="",0,VLOOKUP(AF153,'[7]datos'!$AP$3:$AR$7,3,0)))</f>
        <v>0.4</v>
      </c>
      <c r="AH153" s="112" t="str">
        <f>IF(OR(AI153="",AI153=0),"",IF(AI153&lt;='[7]datos'!$AC$3,'[7]datos'!$AE$3,IF(AI153&lt;='[7]datos'!$AC$4,'[7]datos'!$AE$4,IF(AI153&lt;='[7]datos'!$AC$5,'[7]datos'!$AE$5,IF(AI153&lt;='[7]datos'!$AC$6,'[7]datos'!$AE$6,IF(AI153&lt;='[7]datos'!$AC$7,'[7]datos'!$AE$7,""))))))</f>
        <v>Baja</v>
      </c>
      <c r="AI153" s="109">
        <f t="shared" si="6"/>
        <v>0.288</v>
      </c>
      <c r="AJ153" s="110" t="str">
        <f>+IF(AK153&lt;='[7]datos'!$AD$11,'[7]datos'!$AC$11,IF(AK153&lt;='[7]datos'!$AD$12,'[7]datos'!$AC$12,IF(AK153&lt;='[7]datos'!$AD$13,'[7]datos'!$AC$13,IF(AK153&lt;='[7]datos'!$AD$14,'[7]datos'!$AC$14,IF(AK153&lt;='[7]datos'!$AD$15,'[7]datos'!$AC$15,"")))))</f>
        <v>Moderado</v>
      </c>
      <c r="AK153" s="109">
        <f>IF(AD153="","",IF(T153=1,IF(AD153="Impacto",R153-(R153*AG153),R153),IF(AD153="Impacto",AK152-(AK152*AG153),AK152)))</f>
        <v>0.6</v>
      </c>
      <c r="AL153" s="110" t="str">
        <f ca="1">_xlfn.IFERROR(INDIRECT("datos!"&amp;HLOOKUP(AJ153,calculo_imp,2,FALSE)&amp;VLOOKUP(AH153,calculo_prob,2,FALSE)),"")</f>
        <v>Moderado</v>
      </c>
      <c r="AM153" s="377" t="s">
        <v>92</v>
      </c>
      <c r="AN153" s="541"/>
      <c r="AO153" s="543"/>
      <c r="AP153" s="378"/>
      <c r="AQ153" s="339"/>
      <c r="AR153" s="501"/>
    </row>
    <row r="154" spans="1:44" ht="168.75">
      <c r="A154" s="490">
        <v>73</v>
      </c>
      <c r="B154" s="473" t="s">
        <v>46</v>
      </c>
      <c r="C154" s="509" t="s">
        <v>1485</v>
      </c>
      <c r="D154" s="475" t="s">
        <v>142</v>
      </c>
      <c r="E154" s="473" t="s">
        <v>54</v>
      </c>
      <c r="F154" s="473" t="s">
        <v>1502</v>
      </c>
      <c r="G154" s="382" t="s">
        <v>1503</v>
      </c>
      <c r="H154" s="473" t="s">
        <v>208</v>
      </c>
      <c r="I154" s="473" t="s">
        <v>276</v>
      </c>
      <c r="J154" s="509" t="s">
        <v>1504</v>
      </c>
      <c r="K154" s="473" t="s">
        <v>175</v>
      </c>
      <c r="L154" s="516" t="s">
        <v>180</v>
      </c>
      <c r="M154" s="531">
        <v>377</v>
      </c>
      <c r="N154" s="485" t="str">
        <f>_xlfn.IFERROR(VLOOKUP(O154,'[7]datos'!$AC$2:$AE$7,3,0),"")</f>
        <v>Media</v>
      </c>
      <c r="O154" s="487">
        <f>+IF(OR(M154="",M154=0),"",IF(M154&lt;='[7]datos'!$AD$3,'[7]datos'!$AC$3,IF(AND(M154&gt;'[7]datos'!$AD$3,M154&lt;='[7]datos'!$AD$4),'[7]datos'!$AC$4,IF(AND(M154&gt;'[7]datos'!$AD$4,M154&lt;='[7]datos'!$AD$5),'[7]datos'!$AC$5,IF(AND(M154&gt;'[7]datos'!$AD$5,M154&lt;='[7]datos'!$AD$6),'[7]datos'!$AC$6,IF(M154&gt;'[7]datos'!$AD$7,'[7]datos'!$AC$7,0))))))</f>
        <v>0.6</v>
      </c>
      <c r="P154" s="473" t="s">
        <v>163</v>
      </c>
      <c r="Q154" s="488" t="str">
        <f>_xlfn.IFERROR(VLOOKUP(P154,'[7]datos'!$AB$10:$AC$21,2,0),"")</f>
        <v>Mayor</v>
      </c>
      <c r="R154" s="465">
        <f>_xlfn.IFERROR(IF(OR(P154='[7]datos'!$AB$10,P154='[7]datos'!$AB$16),"",VLOOKUP(P154,'[7]datos'!$AB$10:$AD$21,3,0)),"")</f>
        <v>0.8</v>
      </c>
      <c r="S154" s="467" t="str">
        <f ca="1">_xlfn.IFERROR(INDIRECT("datos!"&amp;HLOOKUP(Q154,calculo_imp,2,FALSE)&amp;VLOOKUP(N154,calculo_prob,2,FALSE)),"")</f>
        <v>Alto</v>
      </c>
      <c r="T154" s="96">
        <v>1</v>
      </c>
      <c r="U154" s="382" t="s">
        <v>1505</v>
      </c>
      <c r="V154" s="382" t="s">
        <v>1506</v>
      </c>
      <c r="W154" s="386" t="s">
        <v>367</v>
      </c>
      <c r="X154" s="384" t="s">
        <v>1507</v>
      </c>
      <c r="Y154" s="384" t="s">
        <v>1508</v>
      </c>
      <c r="Z154" s="387" t="s">
        <v>1509</v>
      </c>
      <c r="AA154" s="382" t="s">
        <v>1510</v>
      </c>
      <c r="AB154" s="382" t="s">
        <v>1511</v>
      </c>
      <c r="AC154" s="388" t="s">
        <v>1512</v>
      </c>
      <c r="AD154" s="327" t="str">
        <f>IF(AE154="","",VLOOKUP(AE154,'[7]datos'!$AT$6:$AU$9,2,0))</f>
        <v>Probabilidad</v>
      </c>
      <c r="AE154" s="325" t="s">
        <v>80</v>
      </c>
      <c r="AF154" s="325" t="s">
        <v>84</v>
      </c>
      <c r="AG154" s="93">
        <f>IF(AND(AE154="",AF154=""),"",IF(AE154="",0,VLOOKUP(AE154,'[7]datos'!$AP$3:$AR$7,3,0))+IF(AF154="",0,VLOOKUP(AF154,'[7]datos'!$AP$3:$AR$7,3,0)))</f>
        <v>0.4</v>
      </c>
      <c r="AH154" s="112" t="str">
        <f>IF(OR(AI154="",AI154=0),"",IF(AI154&lt;='[7]datos'!$AC$3,'[7]datos'!$AE$3,IF(AI154&lt;='[7]datos'!$AC$4,'[7]datos'!$AE$4,IF(AI154&lt;='[7]datos'!$AC$5,'[7]datos'!$AE$5,IF(AI154&lt;='[7]datos'!$AC$6,'[7]datos'!$AE$6,IF(AI154&lt;='[7]datos'!$AC$7,'[7]datos'!$AE$7,""))))))</f>
        <v>Baja</v>
      </c>
      <c r="AI154" s="109">
        <f>IF(AD154="","",IF(T154=1,IF(AD154="Probabilidad",O154-(O154*AG154),O154),IF(AD154="Probabilidad",#REF!-(#REF!*AG154),#REF!)))</f>
        <v>0.36</v>
      </c>
      <c r="AJ154" s="110" t="str">
        <f>+IF(AK154&lt;='[7]datos'!$AD$11,'[7]datos'!$AC$11,IF(AK154&lt;='[7]datos'!$AD$12,'[7]datos'!$AC$12,IF(AK154&lt;='[7]datos'!$AD$13,'[7]datos'!$AC$13,IF(AK154&lt;='[7]datos'!$AD$14,'[7]datos'!$AC$14,IF(AK154&lt;='[7]datos'!$AD$15,'[7]datos'!$AC$15,"")))))</f>
        <v>Mayor</v>
      </c>
      <c r="AK154" s="109">
        <f>IF(AD154="","",IF(T154=1,IF(AD154="Impacto",R154-(R154*AG154),R154),IF(AD154="Impacto",#REF!-(#REF!*AG154),#REF!)))</f>
        <v>0.8</v>
      </c>
      <c r="AL154" s="110" t="str">
        <f aca="true" ca="1" t="shared" si="9" ref="AL154:AL163">_xlfn.IFERROR(INDIRECT("datos!"&amp;HLOOKUP(AJ154,calculo_imp,2,FALSE)&amp;VLOOKUP(AH154,calculo_prob,2,FALSE)),"")</f>
        <v>Alto</v>
      </c>
      <c r="AM154" s="89" t="s">
        <v>92</v>
      </c>
      <c r="AN154" s="483" t="s">
        <v>1513</v>
      </c>
      <c r="AO154" s="504">
        <v>44440</v>
      </c>
      <c r="AP154" s="88"/>
      <c r="AQ154" s="325"/>
      <c r="AR154" s="469" t="s">
        <v>1452</v>
      </c>
    </row>
    <row r="155" spans="1:44" ht="90.75">
      <c r="A155" s="491"/>
      <c r="B155" s="474"/>
      <c r="C155" s="510"/>
      <c r="D155" s="476"/>
      <c r="E155" s="474"/>
      <c r="F155" s="474"/>
      <c r="G155" s="370" t="s">
        <v>1514</v>
      </c>
      <c r="H155" s="474"/>
      <c r="I155" s="474"/>
      <c r="J155" s="510"/>
      <c r="K155" s="474"/>
      <c r="L155" s="517"/>
      <c r="M155" s="532"/>
      <c r="N155" s="486"/>
      <c r="O155" s="466"/>
      <c r="P155" s="474"/>
      <c r="Q155" s="489"/>
      <c r="R155" s="466" t="e">
        <f>IF(OR(#REF!='[7]datos'!$AB$10,#REF!='[7]datos'!$AB$16),"",VLOOKUP(#REF!,'[7]datos'!$AA$10:$AC$21,3,0))</f>
        <v>#REF!</v>
      </c>
      <c r="S155" s="468"/>
      <c r="T155" s="98">
        <v>2</v>
      </c>
      <c r="U155" s="389" t="s">
        <v>1515</v>
      </c>
      <c r="V155" s="389" t="s">
        <v>1506</v>
      </c>
      <c r="W155" s="390" t="s">
        <v>314</v>
      </c>
      <c r="X155" s="389" t="s">
        <v>1516</v>
      </c>
      <c r="Y155" s="389" t="s">
        <v>1517</v>
      </c>
      <c r="Z155" s="391" t="s">
        <v>1518</v>
      </c>
      <c r="AA155" s="389" t="s">
        <v>1519</v>
      </c>
      <c r="AB155" s="389" t="s">
        <v>1520</v>
      </c>
      <c r="AC155" s="392" t="s">
        <v>1512</v>
      </c>
      <c r="AD155" s="327" t="str">
        <f>IF(AE155="","",VLOOKUP(AE155,'[7]datos'!$AT$6:$AU$9,2,0))</f>
        <v>Probabilidad</v>
      </c>
      <c r="AE155" s="326" t="s">
        <v>80</v>
      </c>
      <c r="AF155" s="326" t="s">
        <v>84</v>
      </c>
      <c r="AG155" s="93">
        <f>IF(AND(AE155="",AF155=""),"",IF(AE155="",0,VLOOKUP(AE155,'[7]datos'!$AP$3:$AR$7,3,0))+IF(AF155="",0,VLOOKUP(AF155,'[7]datos'!$AP$3:$AR$7,3,0)))</f>
        <v>0.4</v>
      </c>
      <c r="AH155" s="112" t="str">
        <f>IF(OR(AI155="",AI155=0),"",IF(AI155&lt;='[7]datos'!$AC$3,'[7]datos'!$AE$3,IF(AI155&lt;='[7]datos'!$AC$4,'[7]datos'!$AE$4,IF(AI155&lt;='[7]datos'!$AC$5,'[7]datos'!$AE$5,IF(AI155&lt;='[7]datos'!$AC$6,'[7]datos'!$AE$6,IF(AI155&lt;='[7]datos'!$AC$7,'[7]datos'!$AE$7,""))))))</f>
        <v>Baja</v>
      </c>
      <c r="AI155" s="109">
        <f aca="true" t="shared" si="10" ref="AI155:AI161">IF(AD155="","",IF(T155=1,IF(AD155="Probabilidad",O155-(O155*AG155),O155),IF(AD155="Probabilidad",AI154-(AI154*AG155),AI154)))</f>
        <v>0.216</v>
      </c>
      <c r="AJ155" s="110" t="str">
        <f>+IF(AK155&lt;='[7]datos'!$AD$11,'[7]datos'!$AC$11,IF(AK155&lt;='[7]datos'!$AD$12,'[7]datos'!$AC$12,IF(AK155&lt;='[7]datos'!$AD$13,'[7]datos'!$AC$13,IF(AK155&lt;='[7]datos'!$AD$14,'[7]datos'!$AC$14,IF(AK155&lt;='[7]datos'!$AD$15,'[7]datos'!$AC$15,"")))))</f>
        <v>Mayor</v>
      </c>
      <c r="AK155" s="109">
        <f aca="true" t="shared" si="11" ref="AK155:AK161">IF(AD155="","",IF(T155=1,IF(AD155="Impacto",R155-(R155*AG155),R155),IF(AD155="Impacto",AK154-(AK154*AG155),AK154)))</f>
        <v>0.8</v>
      </c>
      <c r="AL155" s="110" t="str">
        <f ca="1" t="shared" si="9"/>
        <v>Alto</v>
      </c>
      <c r="AM155" s="90" t="s">
        <v>92</v>
      </c>
      <c r="AN155" s="484"/>
      <c r="AO155" s="474"/>
      <c r="AP155" s="354"/>
      <c r="AQ155" s="326"/>
      <c r="AR155" s="470"/>
    </row>
    <row r="156" spans="1:44" ht="142.5">
      <c r="A156" s="491"/>
      <c r="B156" s="474"/>
      <c r="C156" s="510"/>
      <c r="D156" s="476"/>
      <c r="E156" s="474"/>
      <c r="F156" s="474"/>
      <c r="G156" s="357" t="s">
        <v>1521</v>
      </c>
      <c r="H156" s="474"/>
      <c r="I156" s="474"/>
      <c r="J156" s="510"/>
      <c r="K156" s="474"/>
      <c r="L156" s="517"/>
      <c r="M156" s="532"/>
      <c r="N156" s="486"/>
      <c r="O156" s="466"/>
      <c r="P156" s="474"/>
      <c r="Q156" s="489"/>
      <c r="R156" s="466" t="e">
        <f>IF(OR(#REF!='[7]datos'!$AB$10,#REF!='[7]datos'!$AB$16),"",VLOOKUP(#REF!,'[7]datos'!$AA$10:$AC$21,3,0))</f>
        <v>#REF!</v>
      </c>
      <c r="S156" s="468"/>
      <c r="T156" s="98">
        <v>3</v>
      </c>
      <c r="U156" s="357" t="s">
        <v>1522</v>
      </c>
      <c r="V156" s="370" t="s">
        <v>1506</v>
      </c>
      <c r="W156" s="371" t="s">
        <v>367</v>
      </c>
      <c r="X156" s="389" t="s">
        <v>1523</v>
      </c>
      <c r="Y156" s="389" t="s">
        <v>1524</v>
      </c>
      <c r="Z156" s="391" t="s">
        <v>1525</v>
      </c>
      <c r="AA156" s="389" t="s">
        <v>1526</v>
      </c>
      <c r="AB156" s="389" t="s">
        <v>1527</v>
      </c>
      <c r="AC156" s="392" t="s">
        <v>1512</v>
      </c>
      <c r="AD156" s="327" t="str">
        <f>IF(AE156="","",VLOOKUP(AE156,'[7]datos'!$AT$6:$AU$9,2,0))</f>
        <v>Probabilidad</v>
      </c>
      <c r="AE156" s="326" t="s">
        <v>80</v>
      </c>
      <c r="AF156" s="326" t="s">
        <v>83</v>
      </c>
      <c r="AG156" s="93">
        <f>IF(AND(AE156="",AF156=""),"",IF(AE156="",0,VLOOKUP(AE156,'[7]datos'!$AP$3:$AR$7,3,0))+IF(AF156="",0,VLOOKUP(AF156,'[7]datos'!$AP$3:$AR$7,3,0)))</f>
        <v>0.5</v>
      </c>
      <c r="AH156" s="112" t="str">
        <f>IF(OR(AI156="",AI156=0),"",IF(AI156&lt;='[7]datos'!$AC$3,'[7]datos'!$AE$3,IF(AI156&lt;='[7]datos'!$AC$4,'[7]datos'!$AE$4,IF(AI156&lt;='[7]datos'!$AC$5,'[7]datos'!$AE$5,IF(AI156&lt;='[7]datos'!$AC$6,'[7]datos'!$AE$6,IF(AI156&lt;='[7]datos'!$AC$7,'[7]datos'!$AE$7,""))))))</f>
        <v>Muy Baja</v>
      </c>
      <c r="AI156" s="109">
        <f t="shared" si="10"/>
        <v>0.108</v>
      </c>
      <c r="AJ156" s="110" t="str">
        <f>+IF(AK156&lt;='[7]datos'!$AD$11,'[7]datos'!$AC$11,IF(AK156&lt;='[7]datos'!$AD$12,'[7]datos'!$AC$12,IF(AK156&lt;='[7]datos'!$AD$13,'[7]datos'!$AC$13,IF(AK156&lt;='[7]datos'!$AD$14,'[7]datos'!$AC$14,IF(AK156&lt;='[7]datos'!$AD$15,'[7]datos'!$AC$15,"")))))</f>
        <v>Mayor</v>
      </c>
      <c r="AK156" s="109">
        <f t="shared" si="11"/>
        <v>0.8</v>
      </c>
      <c r="AL156" s="110" t="str">
        <f ca="1" t="shared" si="9"/>
        <v>Alto</v>
      </c>
      <c r="AM156" s="90" t="s">
        <v>92</v>
      </c>
      <c r="AN156" s="484"/>
      <c r="AO156" s="474"/>
      <c r="AP156" s="354"/>
      <c r="AQ156" s="326"/>
      <c r="AR156" s="470"/>
    </row>
    <row r="157" spans="1:44" ht="195">
      <c r="A157" s="491"/>
      <c r="B157" s="474"/>
      <c r="C157" s="510"/>
      <c r="D157" s="476"/>
      <c r="E157" s="474"/>
      <c r="F157" s="474"/>
      <c r="G157" s="357" t="s">
        <v>1528</v>
      </c>
      <c r="H157" s="474"/>
      <c r="I157" s="474"/>
      <c r="J157" s="510"/>
      <c r="K157" s="474"/>
      <c r="L157" s="517"/>
      <c r="M157" s="532"/>
      <c r="N157" s="486"/>
      <c r="O157" s="466"/>
      <c r="P157" s="474"/>
      <c r="Q157" s="489"/>
      <c r="R157" s="466" t="e">
        <f>IF(OR(#REF!='[7]datos'!$AB$10,#REF!='[7]datos'!$AB$16),"",VLOOKUP(#REF!,'[7]datos'!$AA$10:$AC$21,3,0))</f>
        <v>#REF!</v>
      </c>
      <c r="S157" s="468"/>
      <c r="T157" s="98">
        <v>4</v>
      </c>
      <c r="U157" s="389" t="s">
        <v>1529</v>
      </c>
      <c r="V157" s="369" t="s">
        <v>1506</v>
      </c>
      <c r="W157" s="390" t="s">
        <v>367</v>
      </c>
      <c r="X157" s="389" t="s">
        <v>1530</v>
      </c>
      <c r="Y157" s="389" t="s">
        <v>1531</v>
      </c>
      <c r="Z157" s="358" t="s">
        <v>1532</v>
      </c>
      <c r="AA157" s="370" t="s">
        <v>1533</v>
      </c>
      <c r="AB157" s="369" t="s">
        <v>1534</v>
      </c>
      <c r="AC157" s="392" t="s">
        <v>1535</v>
      </c>
      <c r="AD157" s="327" t="str">
        <f>IF(AE157="","",VLOOKUP(AE157,'[7]datos'!$AT$6:$AU$9,2,0))</f>
        <v>Probabilidad</v>
      </c>
      <c r="AE157" s="326" t="s">
        <v>80</v>
      </c>
      <c r="AF157" s="326" t="s">
        <v>84</v>
      </c>
      <c r="AG157" s="93">
        <f>IF(AND(AE157="",AF157=""),"",IF(AE157="",0,VLOOKUP(AE157,'[7]datos'!$AP$3:$AR$7,3,0))+IF(AF157="",0,VLOOKUP(AF157,'[7]datos'!$AP$3:$AR$7,3,0)))</f>
        <v>0.4</v>
      </c>
      <c r="AH157" s="112" t="str">
        <f>IF(OR(AI157="",AI157=0),"",IF(AI157&lt;='[7]datos'!$AC$3,'[7]datos'!$AE$3,IF(AI157&lt;='[7]datos'!$AC$4,'[7]datos'!$AE$4,IF(AI157&lt;='[7]datos'!$AC$5,'[7]datos'!$AE$5,IF(AI157&lt;='[7]datos'!$AC$6,'[7]datos'!$AE$6,IF(AI157&lt;='[7]datos'!$AC$7,'[7]datos'!$AE$7,""))))))</f>
        <v>Muy Baja</v>
      </c>
      <c r="AI157" s="109">
        <f t="shared" si="10"/>
        <v>0.0648</v>
      </c>
      <c r="AJ157" s="110" t="str">
        <f>+IF(AK157&lt;='[7]datos'!$AD$11,'[7]datos'!$AC$11,IF(AK157&lt;='[7]datos'!$AD$12,'[7]datos'!$AC$12,IF(AK157&lt;='[7]datos'!$AD$13,'[7]datos'!$AC$13,IF(AK157&lt;='[7]datos'!$AD$14,'[7]datos'!$AC$14,IF(AK157&lt;='[7]datos'!$AD$15,'[7]datos'!$AC$15,"")))))</f>
        <v>Mayor</v>
      </c>
      <c r="AK157" s="109">
        <f t="shared" si="11"/>
        <v>0.8</v>
      </c>
      <c r="AL157" s="110" t="str">
        <f ca="1" t="shared" si="9"/>
        <v>Alto</v>
      </c>
      <c r="AM157" s="90" t="s">
        <v>92</v>
      </c>
      <c r="AN157" s="484"/>
      <c r="AO157" s="474"/>
      <c r="AP157" s="354"/>
      <c r="AQ157" s="326"/>
      <c r="AR157" s="470"/>
    </row>
    <row r="158" spans="1:44" ht="105" thickBot="1">
      <c r="A158" s="535"/>
      <c r="B158" s="505"/>
      <c r="C158" s="536"/>
      <c r="D158" s="537"/>
      <c r="E158" s="505"/>
      <c r="F158" s="505"/>
      <c r="G158" s="393" t="s">
        <v>1498</v>
      </c>
      <c r="H158" s="505"/>
      <c r="I158" s="505"/>
      <c r="J158" s="536"/>
      <c r="K158" s="505"/>
      <c r="L158" s="530"/>
      <c r="M158" s="533"/>
      <c r="N158" s="534"/>
      <c r="O158" s="466"/>
      <c r="P158" s="505"/>
      <c r="Q158" s="527"/>
      <c r="R158" s="528" t="e">
        <f>IF(OR(#REF!='[7]datos'!$AB$10,#REF!='[7]datos'!$AB$16),"",VLOOKUP(#REF!,'[7]datos'!$AA$10:$AC$21,3,0))</f>
        <v>#REF!</v>
      </c>
      <c r="S158" s="468"/>
      <c r="T158" s="394">
        <v>5</v>
      </c>
      <c r="U158" s="395" t="s">
        <v>1462</v>
      </c>
      <c r="V158" s="393" t="s">
        <v>1536</v>
      </c>
      <c r="W158" s="406" t="s">
        <v>1443</v>
      </c>
      <c r="X158" s="396" t="s">
        <v>1537</v>
      </c>
      <c r="Y158" s="396" t="s">
        <v>1538</v>
      </c>
      <c r="Z158" s="397" t="s">
        <v>1465</v>
      </c>
      <c r="AA158" s="398" t="s">
        <v>1466</v>
      </c>
      <c r="AB158" s="398" t="s">
        <v>1467</v>
      </c>
      <c r="AC158" s="399" t="s">
        <v>1468</v>
      </c>
      <c r="AD158" s="327" t="str">
        <f>IF(AE158="","",VLOOKUP(AE158,'[7]datos'!$AT$6:$AU$9,2,0))</f>
        <v>Probabilidad</v>
      </c>
      <c r="AE158" s="337" t="s">
        <v>80</v>
      </c>
      <c r="AF158" s="337" t="s">
        <v>84</v>
      </c>
      <c r="AG158" s="93">
        <f>IF(AND(AE158="",AF158=""),"",IF(AE158="",0,VLOOKUP(AE158,'[7]datos'!$AP$3:$AR$7,3,0))+IF(AF158="",0,VLOOKUP(AF158,'[7]datos'!$AP$3:$AR$7,3,0)))</f>
        <v>0.4</v>
      </c>
      <c r="AH158" s="112" t="str">
        <f>IF(OR(AI158="",AI158=0),"",IF(AI158&lt;='[7]datos'!$AC$3,'[7]datos'!$AE$3,IF(AI158&lt;='[7]datos'!$AC$4,'[7]datos'!$AE$4,IF(AI158&lt;='[7]datos'!$AC$5,'[7]datos'!$AE$5,IF(AI158&lt;='[7]datos'!$AC$6,'[7]datos'!$AE$6,IF(AI158&lt;='[7]datos'!$AC$7,'[7]datos'!$AE$7,""))))))</f>
        <v>Muy Baja</v>
      </c>
      <c r="AI158" s="109">
        <f t="shared" si="10"/>
        <v>0.03888</v>
      </c>
      <c r="AJ158" s="110" t="str">
        <f>+IF(AK158&lt;='[7]datos'!$AD$11,'[7]datos'!$AC$11,IF(AK158&lt;='[7]datos'!$AD$12,'[7]datos'!$AC$12,IF(AK158&lt;='[7]datos'!$AD$13,'[7]datos'!$AC$13,IF(AK158&lt;='[7]datos'!$AD$14,'[7]datos'!$AC$14,IF(AK158&lt;='[7]datos'!$AD$15,'[7]datos'!$AC$15,"")))))</f>
        <v>Mayor</v>
      </c>
      <c r="AK158" s="109">
        <f t="shared" si="11"/>
        <v>0.8</v>
      </c>
      <c r="AL158" s="110" t="str">
        <f ca="1" t="shared" si="9"/>
        <v>Alto</v>
      </c>
      <c r="AM158" s="400" t="s">
        <v>92</v>
      </c>
      <c r="AN158" s="503"/>
      <c r="AO158" s="505"/>
      <c r="AP158" s="401"/>
      <c r="AQ158" s="337"/>
      <c r="AR158" s="506"/>
    </row>
    <row r="159" spans="1:44" ht="168.75">
      <c r="A159" s="490">
        <v>74</v>
      </c>
      <c r="B159" s="473" t="s">
        <v>46</v>
      </c>
      <c r="C159" s="509" t="s">
        <v>1485</v>
      </c>
      <c r="D159" s="475" t="s">
        <v>142</v>
      </c>
      <c r="E159" s="473" t="s">
        <v>54</v>
      </c>
      <c r="F159" s="513" t="s">
        <v>1539</v>
      </c>
      <c r="G159" s="367" t="s">
        <v>1540</v>
      </c>
      <c r="H159" s="473" t="s">
        <v>208</v>
      </c>
      <c r="I159" s="473" t="s">
        <v>276</v>
      </c>
      <c r="J159" s="473" t="s">
        <v>1541</v>
      </c>
      <c r="K159" s="473" t="s">
        <v>175</v>
      </c>
      <c r="L159" s="516" t="s">
        <v>180</v>
      </c>
      <c r="M159" s="519">
        <v>1400</v>
      </c>
      <c r="N159" s="522" t="str">
        <f>_xlfn.IFERROR(VLOOKUP(O159,'[7]datos'!$AC$2:$AE$7,3,0),"")</f>
        <v>Alta</v>
      </c>
      <c r="O159" s="525">
        <f>+IF(OR(M159="",M159=0),"",IF(M159&lt;='[7]datos'!$AD$3,'[7]datos'!$AC$3,IF(AND(M159&gt;'[7]datos'!$AD$3,M159&lt;='[7]datos'!$AD$4),'[7]datos'!$AC$4,IF(AND(M159&gt;'[7]datos'!$AD$4,M159&lt;='[7]datos'!$AD$5),'[7]datos'!$AC$5,IF(AND(M159&gt;'[7]datos'!$AD$5,M159&lt;='[7]datos'!$AD$6),'[7]datos'!$AC$6,IF(M159&gt;'[7]datos'!$AD$7,'[7]datos'!$AC$7,0))))))</f>
        <v>0.8</v>
      </c>
      <c r="P159" s="473" t="s">
        <v>163</v>
      </c>
      <c r="Q159" s="488" t="str">
        <f>_xlfn.IFERROR(VLOOKUP(P159,'[7]datos'!$AB$10:$AC$21,2,0),"")</f>
        <v>Mayor</v>
      </c>
      <c r="R159" s="465">
        <f>_xlfn.IFERROR(IF(OR(P159='[7]datos'!$AB$10,P159='[7]datos'!$AB$16),"",VLOOKUP(P159,'[7]datos'!$AB$10:$AD$21,3,0)),"")</f>
        <v>0.8</v>
      </c>
      <c r="S159" s="467" t="str">
        <f ca="1">_xlfn.IFERROR(INDIRECT("datos!"&amp;HLOOKUP(Q159,calculo_imp,2,FALSE)&amp;VLOOKUP(N159,calculo_prob,2,FALSE)),"")</f>
        <v>Alto</v>
      </c>
      <c r="T159" s="96">
        <v>1</v>
      </c>
      <c r="U159" s="367" t="s">
        <v>1542</v>
      </c>
      <c r="V159" s="382" t="s">
        <v>1578</v>
      </c>
      <c r="W159" s="368" t="s">
        <v>314</v>
      </c>
      <c r="X159" s="366" t="s">
        <v>1543</v>
      </c>
      <c r="Y159" s="366" t="s">
        <v>1544</v>
      </c>
      <c r="Z159" s="223" t="s">
        <v>1545</v>
      </c>
      <c r="AA159" s="367" t="s">
        <v>1546</v>
      </c>
      <c r="AB159" s="367" t="s">
        <v>1547</v>
      </c>
      <c r="AC159" s="380" t="s">
        <v>1478</v>
      </c>
      <c r="AD159" s="327" t="str">
        <f>IF(AE159="","",VLOOKUP(AE159,'[7]datos'!$AT$6:$AU$9,2,0))</f>
        <v>Probabilidad</v>
      </c>
      <c r="AE159" s="325" t="s">
        <v>80</v>
      </c>
      <c r="AF159" s="325" t="s">
        <v>84</v>
      </c>
      <c r="AG159" s="93">
        <f>IF(AND(AE159="",AF159=""),"",IF(AE159="",0,VLOOKUP(AE159,'[7]datos'!$AP$3:$AR$7,3,0))+IF(AF159="",0,VLOOKUP(AF159,'[7]datos'!$AP$3:$AR$7,3,0)))</f>
        <v>0.4</v>
      </c>
      <c r="AH159" s="112" t="str">
        <f>IF(OR(AI159="",AI159=0),"",IF(AI159&lt;='[7]datos'!$AC$3,'[7]datos'!$AE$3,IF(AI159&lt;='[7]datos'!$AC$4,'[7]datos'!$AE$4,IF(AI159&lt;='[7]datos'!$AC$5,'[7]datos'!$AE$5,IF(AI159&lt;='[7]datos'!$AC$6,'[7]datos'!$AE$6,IF(AI159&lt;='[7]datos'!$AC$7,'[7]datos'!$AE$7,""))))))</f>
        <v>Media</v>
      </c>
      <c r="AI159" s="109">
        <f t="shared" si="10"/>
        <v>0.48</v>
      </c>
      <c r="AJ159" s="110" t="str">
        <f>+IF(AK159&lt;='[7]datos'!$AD$11,'[7]datos'!$AC$11,IF(AK159&lt;='[7]datos'!$AD$12,'[7]datos'!$AC$12,IF(AK159&lt;='[7]datos'!$AD$13,'[7]datos'!$AC$13,IF(AK159&lt;='[7]datos'!$AD$14,'[7]datos'!$AC$14,IF(AK159&lt;='[7]datos'!$AD$15,'[7]datos'!$AC$15,"")))))</f>
        <v>Mayor</v>
      </c>
      <c r="AK159" s="109">
        <f t="shared" si="11"/>
        <v>0.8</v>
      </c>
      <c r="AL159" s="110" t="str">
        <f ca="1" t="shared" si="9"/>
        <v>Alto</v>
      </c>
      <c r="AM159" s="89" t="s">
        <v>92</v>
      </c>
      <c r="AN159" s="483" t="s">
        <v>1548</v>
      </c>
      <c r="AO159" s="473" t="s">
        <v>1549</v>
      </c>
      <c r="AP159" s="88"/>
      <c r="AQ159" s="325"/>
      <c r="AR159" s="469" t="s">
        <v>1452</v>
      </c>
    </row>
    <row r="160" spans="1:44" ht="195">
      <c r="A160" s="491"/>
      <c r="B160" s="474"/>
      <c r="C160" s="510"/>
      <c r="D160" s="476"/>
      <c r="E160" s="474"/>
      <c r="F160" s="514"/>
      <c r="G160" s="502" t="s">
        <v>1550</v>
      </c>
      <c r="H160" s="474"/>
      <c r="I160" s="474"/>
      <c r="J160" s="474"/>
      <c r="K160" s="474"/>
      <c r="L160" s="517"/>
      <c r="M160" s="520"/>
      <c r="N160" s="523"/>
      <c r="O160" s="526"/>
      <c r="P160" s="474"/>
      <c r="Q160" s="489"/>
      <c r="R160" s="466"/>
      <c r="S160" s="468"/>
      <c r="T160" s="98">
        <v>2</v>
      </c>
      <c r="U160" s="357" t="s">
        <v>1551</v>
      </c>
      <c r="V160" s="370" t="s">
        <v>1552</v>
      </c>
      <c r="W160" s="402" t="s">
        <v>367</v>
      </c>
      <c r="X160" s="389" t="s">
        <v>1553</v>
      </c>
      <c r="Y160" s="389" t="s">
        <v>1554</v>
      </c>
      <c r="Z160" s="358" t="s">
        <v>1555</v>
      </c>
      <c r="AA160" s="389" t="s">
        <v>1556</v>
      </c>
      <c r="AB160" s="389" t="s">
        <v>1557</v>
      </c>
      <c r="AC160" s="392" t="s">
        <v>1558</v>
      </c>
      <c r="AD160" s="327" t="str">
        <f>IF(AE160="","",VLOOKUP(AE160,'[7]datos'!$AT$6:$AU$9,2,0))</f>
        <v>Probabilidad</v>
      </c>
      <c r="AE160" s="326" t="s">
        <v>80</v>
      </c>
      <c r="AF160" s="326" t="s">
        <v>84</v>
      </c>
      <c r="AG160" s="93">
        <f>IF(AND(AE160="",AF160=""),"",IF(AE160="",0,VLOOKUP(AE160,'[7]datos'!$AP$3:$AR$7,3,0))+IF(AF160="",0,VLOOKUP(AF160,'[7]datos'!$AP$3:$AR$7,3,0)))</f>
        <v>0.4</v>
      </c>
      <c r="AH160" s="112" t="str">
        <f>IF(OR(AI160="",AI160=0),"",IF(AI160&lt;='[7]datos'!$AC$3,'[7]datos'!$AE$3,IF(AI160&lt;='[7]datos'!$AC$4,'[7]datos'!$AE$4,IF(AI160&lt;='[7]datos'!$AC$5,'[7]datos'!$AE$5,IF(AI160&lt;='[7]datos'!$AC$6,'[7]datos'!$AE$6,IF(AI160&lt;='[7]datos'!$AC$7,'[7]datos'!$AE$7,""))))))</f>
        <v>Baja</v>
      </c>
      <c r="AI160" s="109">
        <f t="shared" si="10"/>
        <v>0.288</v>
      </c>
      <c r="AJ160" s="110" t="str">
        <f>+IF(AK160&lt;='[7]datos'!$AD$11,'[7]datos'!$AC$11,IF(AK160&lt;='[7]datos'!$AD$12,'[7]datos'!$AC$12,IF(AK160&lt;='[7]datos'!$AD$13,'[7]datos'!$AC$13,IF(AK160&lt;='[7]datos'!$AD$14,'[7]datos'!$AC$14,IF(AK160&lt;='[7]datos'!$AD$15,'[7]datos'!$AC$15,"")))))</f>
        <v>Mayor</v>
      </c>
      <c r="AK160" s="109">
        <f t="shared" si="11"/>
        <v>0.8</v>
      </c>
      <c r="AL160" s="110" t="str">
        <f ca="1">_xlfn.IFERROR(INDIRECT("datos!"&amp;HLOOKUP(AJ160,calculo_imp,2,FALSE)&amp;VLOOKUP(AH160,calculo_prob,2,FALSE)),"")</f>
        <v>Alto</v>
      </c>
      <c r="AM160" s="90" t="s">
        <v>92</v>
      </c>
      <c r="AN160" s="484"/>
      <c r="AO160" s="474"/>
      <c r="AP160" s="354"/>
      <c r="AQ160" s="326"/>
      <c r="AR160" s="470"/>
    </row>
    <row r="161" spans="1:44" ht="234">
      <c r="A161" s="491"/>
      <c r="B161" s="474"/>
      <c r="C161" s="510"/>
      <c r="D161" s="476"/>
      <c r="E161" s="474"/>
      <c r="F161" s="514"/>
      <c r="G161" s="502"/>
      <c r="H161" s="474"/>
      <c r="I161" s="474"/>
      <c r="J161" s="474"/>
      <c r="K161" s="474"/>
      <c r="L161" s="517"/>
      <c r="M161" s="520"/>
      <c r="N161" s="523"/>
      <c r="O161" s="526"/>
      <c r="P161" s="474"/>
      <c r="Q161" s="489"/>
      <c r="R161" s="466" t="e">
        <f>IF(OR(#REF!='[7]datos'!$AB$10,#REF!='[7]datos'!$AB$16),"",VLOOKUP(#REF!,'[7]datos'!$AA$10:$AC$21,3,0))</f>
        <v>#REF!</v>
      </c>
      <c r="S161" s="468"/>
      <c r="T161" s="98">
        <v>3</v>
      </c>
      <c r="U161" s="389" t="s">
        <v>1559</v>
      </c>
      <c r="V161" s="389" t="s">
        <v>1552</v>
      </c>
      <c r="W161" s="390" t="s">
        <v>367</v>
      </c>
      <c r="X161" s="389" t="s">
        <v>1560</v>
      </c>
      <c r="Y161" s="389" t="s">
        <v>1561</v>
      </c>
      <c r="Z161" s="391" t="s">
        <v>1562</v>
      </c>
      <c r="AA161" s="389" t="s">
        <v>1563</v>
      </c>
      <c r="AB161" s="389" t="s">
        <v>1564</v>
      </c>
      <c r="AC161" s="392" t="s">
        <v>1565</v>
      </c>
      <c r="AD161" s="327" t="str">
        <f>IF(AE161="","",VLOOKUP(AE161,'[7]datos'!$AT$6:$AU$9,2,0))</f>
        <v>Probabilidad</v>
      </c>
      <c r="AE161" s="326" t="s">
        <v>80</v>
      </c>
      <c r="AF161" s="326" t="s">
        <v>84</v>
      </c>
      <c r="AG161" s="93">
        <f>IF(AND(AE161="",AF161=""),"",IF(AE161="",0,VLOOKUP(AE161,'[7]datos'!$AP$3:$AR$7,3,0))+IF(AF161="",0,VLOOKUP(AF161,'[7]datos'!$AP$3:$AR$7,3,0)))</f>
        <v>0.4</v>
      </c>
      <c r="AH161" s="112" t="str">
        <f>IF(OR(AI161="",AI161=0),"",IF(AI161&lt;='[7]datos'!$AC$3,'[7]datos'!$AE$3,IF(AI161&lt;='[7]datos'!$AC$4,'[7]datos'!$AE$4,IF(AI161&lt;='[7]datos'!$AC$5,'[7]datos'!$AE$5,IF(AI161&lt;='[7]datos'!$AC$6,'[7]datos'!$AE$6,IF(AI161&lt;='[7]datos'!$AC$7,'[7]datos'!$AE$7,""))))))</f>
        <v>Muy Baja</v>
      </c>
      <c r="AI161" s="109">
        <f t="shared" si="10"/>
        <v>0.17279999999999998</v>
      </c>
      <c r="AJ161" s="110" t="str">
        <f>+IF(AK161&lt;='[7]datos'!$AD$11,'[7]datos'!$AC$11,IF(AK161&lt;='[7]datos'!$AD$12,'[7]datos'!$AC$12,IF(AK161&lt;='[7]datos'!$AD$13,'[7]datos'!$AC$13,IF(AK161&lt;='[7]datos'!$AD$14,'[7]datos'!$AC$14,IF(AK161&lt;='[7]datos'!$AD$15,'[7]datos'!$AC$15,"")))))</f>
        <v>Mayor</v>
      </c>
      <c r="AK161" s="109">
        <f t="shared" si="11"/>
        <v>0.8</v>
      </c>
      <c r="AL161" s="110" t="str">
        <f ca="1">_xlfn.IFERROR(INDIRECT("datos!"&amp;HLOOKUP(AJ161,calculo_imp,2,FALSE)&amp;VLOOKUP(AH161,calculo_prob,2,FALSE)),"")</f>
        <v>Alto</v>
      </c>
      <c r="AM161" s="90" t="s">
        <v>92</v>
      </c>
      <c r="AN161" s="484"/>
      <c r="AO161" s="474"/>
      <c r="AP161" s="354"/>
      <c r="AQ161" s="326"/>
      <c r="AR161" s="470"/>
    </row>
    <row r="162" spans="1:44" ht="142.5">
      <c r="A162" s="491"/>
      <c r="B162" s="474"/>
      <c r="C162" s="510"/>
      <c r="D162" s="476"/>
      <c r="E162" s="474"/>
      <c r="F162" s="514"/>
      <c r="G162" s="357" t="s">
        <v>1566</v>
      </c>
      <c r="H162" s="474"/>
      <c r="I162" s="474"/>
      <c r="J162" s="474"/>
      <c r="K162" s="474"/>
      <c r="L162" s="517"/>
      <c r="M162" s="520"/>
      <c r="N162" s="523"/>
      <c r="O162" s="526"/>
      <c r="P162" s="474"/>
      <c r="Q162" s="489"/>
      <c r="R162" s="466"/>
      <c r="S162" s="468"/>
      <c r="T162" s="98">
        <v>4</v>
      </c>
      <c r="U162" s="357" t="s">
        <v>1567</v>
      </c>
      <c r="V162" s="370" t="s">
        <v>1552</v>
      </c>
      <c r="W162" s="402" t="s">
        <v>367</v>
      </c>
      <c r="X162" s="389" t="s">
        <v>1568</v>
      </c>
      <c r="Y162" s="389" t="s">
        <v>1569</v>
      </c>
      <c r="Z162" s="358" t="s">
        <v>1570</v>
      </c>
      <c r="AA162" s="389" t="s">
        <v>1571</v>
      </c>
      <c r="AB162" s="369" t="s">
        <v>1572</v>
      </c>
      <c r="AC162" s="392" t="s">
        <v>1573</v>
      </c>
      <c r="AD162" s="327" t="str">
        <f>IF(AE162="","",VLOOKUP(AE162,'[7]datos'!$AT$6:$AU$9,2,0))</f>
        <v>Probabilidad</v>
      </c>
      <c r="AE162" s="326" t="s">
        <v>80</v>
      </c>
      <c r="AF162" s="326" t="s">
        <v>84</v>
      </c>
      <c r="AG162" s="93">
        <f>IF(AND(AE162="",AF162=""),"",IF(AE162="",0,VLOOKUP(AE162,'[7]datos'!$AP$3:$AR$7,3,0))+IF(AF162="",0,VLOOKUP(AF162,'[7]datos'!$AP$3:$AR$7,3,0)))</f>
        <v>0.4</v>
      </c>
      <c r="AH162" s="112" t="str">
        <f>IF(OR(AI162="",AI162=0),"",IF(AI162&lt;='[7]datos'!$AC$3,'[7]datos'!$AE$3,IF(AI162&lt;='[7]datos'!$AC$4,'[7]datos'!$AE$4,IF(AI162&lt;='[7]datos'!$AC$5,'[7]datos'!$AE$5,IF(AI162&lt;='[7]datos'!$AC$6,'[7]datos'!$AE$6,IF(AI162&lt;='[7]datos'!$AC$7,'[7]datos'!$AE$7,""))))))</f>
        <v>Muy Baja</v>
      </c>
      <c r="AI162" s="109">
        <f>IF(AD162="","",IF(T162=1,IF(AD162="Probabilidad",O162-(O162*AG162),O162),IF(AD162="Probabilidad",AI161-(AI161*AG162),AI161)))</f>
        <v>0.10367999999999998</v>
      </c>
      <c r="AJ162" s="110" t="str">
        <f>+IF(AK162&lt;='[7]datos'!$AD$11,'[7]datos'!$AC$11,IF(AK162&lt;='[7]datos'!$AD$12,'[7]datos'!$AC$12,IF(AK162&lt;='[7]datos'!$AD$13,'[7]datos'!$AC$13,IF(AK162&lt;='[7]datos'!$AD$14,'[7]datos'!$AC$14,IF(AK162&lt;='[7]datos'!$AD$15,'[7]datos'!$AC$15,"")))))</f>
        <v>Mayor</v>
      </c>
      <c r="AK162" s="109">
        <f>IF(AD162="","",IF(T162=1,IF(AD162="Impacto",R162-(R162*AG162),R162),IF(AD162="Impacto",AK161-(AK161*AG162),AK161)))</f>
        <v>0.8</v>
      </c>
      <c r="AL162" s="110" t="str">
        <f ca="1">_xlfn.IFERROR(INDIRECT("datos!"&amp;HLOOKUP(AJ162,calculo_imp,2,FALSE)&amp;VLOOKUP(AH162,calculo_prob,2,FALSE)),"")</f>
        <v>Alto</v>
      </c>
      <c r="AM162" s="90" t="s">
        <v>92</v>
      </c>
      <c r="AN162" s="484"/>
      <c r="AO162" s="474"/>
      <c r="AP162" s="354"/>
      <c r="AQ162" s="326"/>
      <c r="AR162" s="470"/>
    </row>
    <row r="163" spans="1:44" ht="117.75" thickBot="1">
      <c r="A163" s="507"/>
      <c r="B163" s="508"/>
      <c r="C163" s="511"/>
      <c r="D163" s="512"/>
      <c r="E163" s="508"/>
      <c r="F163" s="515"/>
      <c r="G163" s="361" t="s">
        <v>1574</v>
      </c>
      <c r="H163" s="508"/>
      <c r="I163" s="508"/>
      <c r="J163" s="508"/>
      <c r="K163" s="508"/>
      <c r="L163" s="518"/>
      <c r="M163" s="521"/>
      <c r="N163" s="524"/>
      <c r="O163" s="487"/>
      <c r="P163" s="508"/>
      <c r="Q163" s="527"/>
      <c r="R163" s="528" t="e">
        <f>IF(OR(#REF!='[7]datos'!$AB$10,#REF!='[7]datos'!$AB$16),"",VLOOKUP(#REF!,'[7]datos'!$AA$10:$AC$21,3,0))</f>
        <v>#REF!</v>
      </c>
      <c r="S163" s="468"/>
      <c r="T163" s="374">
        <v>5</v>
      </c>
      <c r="U163" s="403" t="s">
        <v>1462</v>
      </c>
      <c r="V163" s="403" t="s">
        <v>1575</v>
      </c>
      <c r="W163" s="404" t="s">
        <v>1443</v>
      </c>
      <c r="X163" s="403" t="s">
        <v>1576</v>
      </c>
      <c r="Y163" s="403" t="s">
        <v>1577</v>
      </c>
      <c r="Z163" s="405" t="s">
        <v>1465</v>
      </c>
      <c r="AA163" s="403" t="s">
        <v>1466</v>
      </c>
      <c r="AB163" s="403" t="s">
        <v>1467</v>
      </c>
      <c r="AC163" s="385" t="s">
        <v>1468</v>
      </c>
      <c r="AD163" s="327" t="str">
        <f>IF(AE163="","",VLOOKUP(AE163,'[7]datos'!$AT$6:$AU$9,2,0))</f>
        <v>Probabilidad</v>
      </c>
      <c r="AE163" s="339" t="s">
        <v>80</v>
      </c>
      <c r="AF163" s="339" t="s">
        <v>84</v>
      </c>
      <c r="AG163" s="93">
        <f>IF(AND(AE163="",AF163=""),"",IF(AE163="",0,VLOOKUP(AE163,'[7]datos'!$AP$3:$AR$7,3,0))+IF(AF163="",0,VLOOKUP(AF163,'[7]datos'!$AP$3:$AR$7,3,0)))</f>
        <v>0.4</v>
      </c>
      <c r="AH163" s="112" t="str">
        <f>IF(OR(AI163="",AI163=0),"",IF(AI163&lt;='[7]datos'!$AC$3,'[7]datos'!$AE$3,IF(AI163&lt;='[7]datos'!$AC$4,'[7]datos'!$AE$4,IF(AI163&lt;='[7]datos'!$AC$5,'[7]datos'!$AE$5,IF(AI163&lt;='[7]datos'!$AC$6,'[7]datos'!$AE$6,IF(AI163&lt;='[7]datos'!$AC$7,'[7]datos'!$AE$7,""))))))</f>
        <v>Muy Baja</v>
      </c>
      <c r="AI163" s="109">
        <f>IF(AD163="","",IF(T163=1,IF(AD163="Probabilidad",O163-(O163*AG163),O163),IF(AD163="Probabilidad",AI162-(AI162*AG163),AI162)))</f>
        <v>0.062207999999999986</v>
      </c>
      <c r="AJ163" s="110" t="str">
        <f>+IF(AK163&lt;='[7]datos'!$AD$11,'[7]datos'!$AC$11,IF(AK163&lt;='[7]datos'!$AD$12,'[7]datos'!$AC$12,IF(AK163&lt;='[7]datos'!$AD$13,'[7]datos'!$AC$13,IF(AK163&lt;='[7]datos'!$AD$14,'[7]datos'!$AC$14,IF(AK163&lt;='[7]datos'!$AD$15,'[7]datos'!$AC$15,"")))))</f>
        <v>Mayor</v>
      </c>
      <c r="AK163" s="109">
        <f>IF(AD163="","",IF(T163=1,IF(AD163="Impacto",R163-(R163*AG163),R163),IF(AD163="Impacto",AK161-(AK161*AG163),AK161)))</f>
        <v>0.8</v>
      </c>
      <c r="AL163" s="110" t="str">
        <f ca="1" t="shared" si="9"/>
        <v>Alto</v>
      </c>
      <c r="AM163" s="377" t="s">
        <v>92</v>
      </c>
      <c r="AN163" s="529"/>
      <c r="AO163" s="508"/>
      <c r="AP163" s="378"/>
      <c r="AQ163" s="339"/>
      <c r="AR163" s="501"/>
    </row>
    <row r="164" spans="1:44" ht="144" thickBot="1">
      <c r="A164" s="451">
        <v>75</v>
      </c>
      <c r="B164" s="325" t="s">
        <v>43</v>
      </c>
      <c r="C164" s="335" t="s">
        <v>1580</v>
      </c>
      <c r="D164" s="437" t="s">
        <v>139</v>
      </c>
      <c r="E164" s="325" t="s">
        <v>54</v>
      </c>
      <c r="F164" s="335" t="s">
        <v>1581</v>
      </c>
      <c r="G164" s="335" t="s">
        <v>1582</v>
      </c>
      <c r="H164" s="335" t="s">
        <v>208</v>
      </c>
      <c r="I164" s="335" t="s">
        <v>1068</v>
      </c>
      <c r="J164" s="335" t="s">
        <v>1583</v>
      </c>
      <c r="K164" s="335" t="s">
        <v>175</v>
      </c>
      <c r="L164" s="324" t="s">
        <v>180</v>
      </c>
      <c r="M164" s="348">
        <v>1900</v>
      </c>
      <c r="N164" s="330" t="str">
        <f>_xlfn.IFERROR(VLOOKUP(O164,'[8]datos'!$AC$2:$AE$7,3,0),"")</f>
        <v>Alta</v>
      </c>
      <c r="O164" s="331">
        <f>+IF(OR(M164="",M164=0),"",IF(M164&lt;='[8]datos'!$AD$3,'[8]datos'!$AC$3,IF(AND(M164&gt;'[8]datos'!$AD$3,M164&lt;='[8]datos'!$AD$4),'[8]datos'!$AC$4,IF(AND(M164&gt;'[8]datos'!$AD$4,M164&lt;='[8]datos'!$AD$5),'[8]datos'!$AC$5,IF(AND(M164&gt;'[8]datos'!$AD$5,M164&lt;='[8]datos'!$AD$6),'[8]datos'!$AC$6,IF(M164&gt;'[8]datos'!$AD$7,'[8]datos'!$AC$7,0))))))</f>
        <v>0.8</v>
      </c>
      <c r="P164" s="326" t="s">
        <v>158</v>
      </c>
      <c r="Q164" s="332" t="str">
        <f>_xlfn.IFERROR(VLOOKUP(P164,'[8]datos'!$AB$10:$AC$21,2,0),"")</f>
        <v>Moderado</v>
      </c>
      <c r="R164" s="333">
        <f>_xlfn.IFERROR(IF(OR(P164='[8]datos'!$AB$10,P164='[8]datos'!$AB$16),"",VLOOKUP(P164,'[8]datos'!$AB$10:$AD$21,3,0)),"")</f>
        <v>0.6</v>
      </c>
      <c r="S164" s="334" t="str">
        <f ca="1">_xlfn.IFERROR(INDIRECT("datos!"&amp;HLOOKUP(Q164,calculo_imp,2,FALSE)&amp;VLOOKUP(N164,calculo_prob,2,FALSE)),"")</f>
        <v>Alto</v>
      </c>
      <c r="T164" s="96">
        <v>1</v>
      </c>
      <c r="U164" s="335" t="s">
        <v>1584</v>
      </c>
      <c r="V164" s="318" t="s">
        <v>1585</v>
      </c>
      <c r="W164" s="318" t="s">
        <v>1586</v>
      </c>
      <c r="X164" s="318" t="s">
        <v>1587</v>
      </c>
      <c r="Y164" s="318" t="s">
        <v>1588</v>
      </c>
      <c r="Z164" s="318" t="s">
        <v>1589</v>
      </c>
      <c r="AA164" s="318" t="s">
        <v>1590</v>
      </c>
      <c r="AB164" s="318" t="s">
        <v>1591</v>
      </c>
      <c r="AC164" s="152" t="s">
        <v>1592</v>
      </c>
      <c r="AD164" s="327" t="str">
        <f>IF(AE164="","",VLOOKUP(AE164,'[8]datos'!$AT$6:$AU$9,2,0))</f>
        <v>Probabilidad</v>
      </c>
      <c r="AE164" s="339" t="s">
        <v>80</v>
      </c>
      <c r="AF164" s="339" t="s">
        <v>84</v>
      </c>
      <c r="AG164" s="93">
        <f>IF(AND(AE164="",AF164=""),"",IF(AE164="",0,VLOOKUP(AE164,'[8]datos'!$AP$3:$AR$7,3,0))+IF(AF164="",0,VLOOKUP(AF164,'[8]datos'!$AP$3:$AR$7,3,0)))</f>
        <v>0.4</v>
      </c>
      <c r="AH164" s="112" t="str">
        <f>IF(OR(AI164="",AI164=0),"",IF(AI164&lt;='[8]datos'!$AC$3,'[8]datos'!$AE$3,IF(AI164&lt;='[8]datos'!$AC$4,'[8]datos'!$AE$4,IF(AI164&lt;='[8]datos'!$AC$5,'[8]datos'!$AE$5,IF(AI164&lt;='[8]datos'!$AC$6,'[8]datos'!$AE$6,IF(AI164&lt;='[8]datos'!$AC$7,'[8]datos'!$AE$7,""))))))</f>
        <v>Media</v>
      </c>
      <c r="AI164" s="109">
        <f>IF(AD164="","",IF(T164=1,IF(AD164="Probabilidad",O164-(O164*AG164),O164),IF(AD164="Probabilidad",AI163-(AI163*AG164),AI163)))</f>
        <v>0.48</v>
      </c>
      <c r="AJ164" s="110" t="str">
        <f>+IF(AK164&lt;='[8]datos'!$AD$11,'[8]datos'!$AC$11,IF(AK164&lt;='[8]datos'!$AD$12,'[8]datos'!$AC$12,IF(AK164&lt;='[8]datos'!$AD$13,'[8]datos'!$AC$13,IF(AK164&lt;='[8]datos'!$AD$14,'[8]datos'!$AC$14,IF(AK164&lt;='[8]datos'!$AD$15,'[8]datos'!$AC$15,"")))))</f>
        <v>Moderado</v>
      </c>
      <c r="AK164" s="109">
        <f>IF(AD164="","",IF(T164=1,IF(AD164="Impacto",R164-(R164*AG164),R164),IF(AD164="Impacto",AK163-(AK163*AG164),AK163)))</f>
        <v>0.6</v>
      </c>
      <c r="AL164" s="110" t="str">
        <f ca="1">_xlfn.IFERROR(INDIRECT("datos!"&amp;HLOOKUP(AJ164,calculo_imp,2,FALSE)&amp;VLOOKUP(AH164,calculo_prob,2,FALSE)),"")</f>
        <v>Moderado</v>
      </c>
      <c r="AM164" s="377" t="s">
        <v>92</v>
      </c>
      <c r="AN164" s="348" t="s">
        <v>1593</v>
      </c>
      <c r="AO164" s="155" t="s">
        <v>1594</v>
      </c>
      <c r="AP164" s="155" t="s">
        <v>1595</v>
      </c>
      <c r="AQ164" s="335"/>
      <c r="AR164" s="324" t="s">
        <v>1596</v>
      </c>
    </row>
    <row r="165" spans="1:44" ht="183" thickBot="1">
      <c r="A165" s="456">
        <v>76</v>
      </c>
      <c r="B165" s="227" t="s">
        <v>37</v>
      </c>
      <c r="C165" s="407" t="s">
        <v>1580</v>
      </c>
      <c r="D165" s="438" t="s">
        <v>134</v>
      </c>
      <c r="E165" s="227" t="s">
        <v>55</v>
      </c>
      <c r="F165" s="237" t="s">
        <v>1597</v>
      </c>
      <c r="G165" s="237" t="s">
        <v>1598</v>
      </c>
      <c r="H165" s="251" t="s">
        <v>208</v>
      </c>
      <c r="I165" s="251" t="s">
        <v>226</v>
      </c>
      <c r="J165" s="237" t="s">
        <v>1599</v>
      </c>
      <c r="K165" s="237" t="s">
        <v>175</v>
      </c>
      <c r="L165" s="237" t="s">
        <v>180</v>
      </c>
      <c r="M165" s="329">
        <v>80</v>
      </c>
      <c r="N165" s="330" t="s">
        <v>52</v>
      </c>
      <c r="O165" s="331">
        <v>0.6</v>
      </c>
      <c r="P165" s="326" t="s">
        <v>157</v>
      </c>
      <c r="Q165" s="332" t="s">
        <v>47</v>
      </c>
      <c r="R165" s="333">
        <v>0.2</v>
      </c>
      <c r="S165" s="334" t="s">
        <v>16</v>
      </c>
      <c r="T165" s="408">
        <v>1</v>
      </c>
      <c r="U165" s="251" t="s">
        <v>1600</v>
      </c>
      <c r="V165" s="391" t="s">
        <v>1601</v>
      </c>
      <c r="W165" s="391" t="s">
        <v>1602</v>
      </c>
      <c r="X165" s="391" t="s">
        <v>1603</v>
      </c>
      <c r="Y165" s="391" t="s">
        <v>1604</v>
      </c>
      <c r="Z165" s="391" t="s">
        <v>1605</v>
      </c>
      <c r="AA165" s="391" t="s">
        <v>1606</v>
      </c>
      <c r="AB165" s="391" t="s">
        <v>1607</v>
      </c>
      <c r="AC165" s="391" t="s">
        <v>320</v>
      </c>
      <c r="AD165" s="327" t="s">
        <v>62</v>
      </c>
      <c r="AE165" s="326" t="s">
        <v>80</v>
      </c>
      <c r="AF165" s="326" t="s">
        <v>84</v>
      </c>
      <c r="AG165" s="93">
        <v>0.4</v>
      </c>
      <c r="AH165" s="112" t="s">
        <v>50</v>
      </c>
      <c r="AI165" s="109">
        <v>0.36</v>
      </c>
      <c r="AJ165" s="110" t="s">
        <v>47</v>
      </c>
      <c r="AK165" s="109">
        <v>0.2</v>
      </c>
      <c r="AL165" s="110" t="s">
        <v>29</v>
      </c>
      <c r="AM165" s="99"/>
      <c r="AN165" s="326"/>
      <c r="AO165" s="354"/>
      <c r="AP165" s="354"/>
      <c r="AQ165" s="326"/>
      <c r="AR165" s="407" t="s">
        <v>1608</v>
      </c>
    </row>
    <row r="166" spans="1:44" ht="183" thickBot="1">
      <c r="A166" s="458">
        <v>77</v>
      </c>
      <c r="B166" s="409" t="s">
        <v>37</v>
      </c>
      <c r="C166" s="237" t="s">
        <v>1580</v>
      </c>
      <c r="D166" s="459" t="s">
        <v>134</v>
      </c>
      <c r="E166" s="409" t="s">
        <v>55</v>
      </c>
      <c r="F166" s="237" t="s">
        <v>1609</v>
      </c>
      <c r="G166" s="237" t="s">
        <v>1610</v>
      </c>
      <c r="H166" s="251" t="s">
        <v>208</v>
      </c>
      <c r="I166" s="251" t="s">
        <v>226</v>
      </c>
      <c r="J166" s="237" t="s">
        <v>1611</v>
      </c>
      <c r="K166" s="237" t="s">
        <v>175</v>
      </c>
      <c r="L166" s="237" t="s">
        <v>180</v>
      </c>
      <c r="M166" s="251">
        <v>62</v>
      </c>
      <c r="N166" s="330" t="s">
        <v>52</v>
      </c>
      <c r="O166" s="331">
        <v>0.6</v>
      </c>
      <c r="P166" s="328" t="s">
        <v>157</v>
      </c>
      <c r="Q166" s="332" t="s">
        <v>47</v>
      </c>
      <c r="R166" s="333">
        <v>0.2</v>
      </c>
      <c r="S166" s="334" t="s">
        <v>16</v>
      </c>
      <c r="T166" s="408">
        <v>1</v>
      </c>
      <c r="U166" s="251" t="s">
        <v>1612</v>
      </c>
      <c r="V166" s="251" t="s">
        <v>1613</v>
      </c>
      <c r="W166" s="391" t="s">
        <v>1614</v>
      </c>
      <c r="X166" s="391" t="s">
        <v>1615</v>
      </c>
      <c r="Y166" s="391" t="s">
        <v>1616</v>
      </c>
      <c r="Z166" s="391" t="s">
        <v>1617</v>
      </c>
      <c r="AA166" s="391" t="s">
        <v>1618</v>
      </c>
      <c r="AB166" s="391" t="s">
        <v>1619</v>
      </c>
      <c r="AC166" s="391" t="s">
        <v>1620</v>
      </c>
      <c r="AD166" s="327" t="s">
        <v>62</v>
      </c>
      <c r="AE166" s="328" t="s">
        <v>80</v>
      </c>
      <c r="AF166" s="328" t="s">
        <v>84</v>
      </c>
      <c r="AG166" s="93">
        <v>0.4</v>
      </c>
      <c r="AH166" s="112" t="s">
        <v>50</v>
      </c>
      <c r="AI166" s="109">
        <v>0.36</v>
      </c>
      <c r="AJ166" s="110" t="s">
        <v>47</v>
      </c>
      <c r="AK166" s="109">
        <v>0.2</v>
      </c>
      <c r="AL166" s="110" t="s">
        <v>29</v>
      </c>
      <c r="AM166" s="410"/>
      <c r="AN166" s="328"/>
      <c r="AO166" s="196"/>
      <c r="AP166" s="196"/>
      <c r="AQ166" s="328"/>
      <c r="AR166" s="237" t="s">
        <v>1621</v>
      </c>
    </row>
    <row r="167" spans="1:44" ht="183" thickBot="1">
      <c r="A167" s="456">
        <v>78</v>
      </c>
      <c r="B167" s="227" t="s">
        <v>37</v>
      </c>
      <c r="C167" s="407" t="s">
        <v>221</v>
      </c>
      <c r="D167" s="438" t="s">
        <v>134</v>
      </c>
      <c r="E167" s="227" t="s">
        <v>54</v>
      </c>
      <c r="F167" s="237" t="s">
        <v>1622</v>
      </c>
      <c r="G167" s="237" t="s">
        <v>1623</v>
      </c>
      <c r="H167" s="251" t="s">
        <v>208</v>
      </c>
      <c r="I167" s="251" t="s">
        <v>226</v>
      </c>
      <c r="J167" s="237" t="s">
        <v>1624</v>
      </c>
      <c r="K167" s="237" t="s">
        <v>175</v>
      </c>
      <c r="L167" s="237" t="s">
        <v>180</v>
      </c>
      <c r="M167" s="326">
        <v>36</v>
      </c>
      <c r="N167" s="330" t="s">
        <v>52</v>
      </c>
      <c r="O167" s="331">
        <v>0.6</v>
      </c>
      <c r="P167" s="326" t="s">
        <v>157</v>
      </c>
      <c r="Q167" s="332" t="s">
        <v>47</v>
      </c>
      <c r="R167" s="333">
        <v>0.2</v>
      </c>
      <c r="S167" s="334" t="s">
        <v>16</v>
      </c>
      <c r="T167" s="408">
        <v>1</v>
      </c>
      <c r="U167" s="251" t="s">
        <v>1625</v>
      </c>
      <c r="V167" s="391" t="s">
        <v>1626</v>
      </c>
      <c r="W167" s="391" t="s">
        <v>1627</v>
      </c>
      <c r="X167" s="391" t="s">
        <v>1628</v>
      </c>
      <c r="Y167" s="391" t="s">
        <v>1629</v>
      </c>
      <c r="Z167" s="391" t="s">
        <v>1630</v>
      </c>
      <c r="AA167" s="391" t="s">
        <v>1631</v>
      </c>
      <c r="AB167" s="391" t="s">
        <v>1632</v>
      </c>
      <c r="AC167" s="391" t="s">
        <v>1620</v>
      </c>
      <c r="AD167" s="327" t="s">
        <v>62</v>
      </c>
      <c r="AE167" s="326" t="s">
        <v>80</v>
      </c>
      <c r="AF167" s="326" t="s">
        <v>84</v>
      </c>
      <c r="AG167" s="93">
        <v>0.4</v>
      </c>
      <c r="AH167" s="112" t="s">
        <v>50</v>
      </c>
      <c r="AI167" s="109">
        <v>0.36</v>
      </c>
      <c r="AJ167" s="110" t="s">
        <v>47</v>
      </c>
      <c r="AK167" s="109">
        <v>0.2</v>
      </c>
      <c r="AL167" s="110" t="s">
        <v>29</v>
      </c>
      <c r="AM167" s="99"/>
      <c r="AN167" s="326"/>
      <c r="AO167" s="354"/>
      <c r="AP167" s="354"/>
      <c r="AQ167" s="326"/>
      <c r="AR167" s="407" t="s">
        <v>1621</v>
      </c>
    </row>
    <row r="168" spans="1:44" ht="183" thickBot="1">
      <c r="A168" s="456">
        <v>79</v>
      </c>
      <c r="B168" s="227" t="s">
        <v>37</v>
      </c>
      <c r="C168" s="407" t="s">
        <v>221</v>
      </c>
      <c r="D168" s="438" t="s">
        <v>134</v>
      </c>
      <c r="E168" s="227" t="s">
        <v>55</v>
      </c>
      <c r="F168" s="237" t="s">
        <v>1633</v>
      </c>
      <c r="G168" s="237" t="s">
        <v>1634</v>
      </c>
      <c r="H168" s="251" t="s">
        <v>208</v>
      </c>
      <c r="I168" s="251" t="s">
        <v>226</v>
      </c>
      <c r="J168" s="237" t="s">
        <v>1635</v>
      </c>
      <c r="K168" s="237" t="s">
        <v>175</v>
      </c>
      <c r="L168" s="237" t="s">
        <v>180</v>
      </c>
      <c r="M168" s="326">
        <v>25</v>
      </c>
      <c r="N168" s="330" t="s">
        <v>52</v>
      </c>
      <c r="O168" s="331">
        <v>0.6</v>
      </c>
      <c r="P168" s="326" t="s">
        <v>157</v>
      </c>
      <c r="Q168" s="332" t="s">
        <v>47</v>
      </c>
      <c r="R168" s="333">
        <v>0.2</v>
      </c>
      <c r="S168" s="334" t="s">
        <v>16</v>
      </c>
      <c r="T168" s="408">
        <v>1</v>
      </c>
      <c r="U168" s="251" t="s">
        <v>1636</v>
      </c>
      <c r="V168" s="391" t="s">
        <v>1637</v>
      </c>
      <c r="W168" s="391" t="s">
        <v>561</v>
      </c>
      <c r="X168" s="391" t="s">
        <v>1638</v>
      </c>
      <c r="Y168" s="391" t="s">
        <v>1639</v>
      </c>
      <c r="Z168" s="391" t="s">
        <v>1640</v>
      </c>
      <c r="AA168" s="391" t="s">
        <v>1641</v>
      </c>
      <c r="AB168" s="391" t="s">
        <v>1642</v>
      </c>
      <c r="AC168" s="391" t="s">
        <v>1620</v>
      </c>
      <c r="AD168" s="327" t="s">
        <v>62</v>
      </c>
      <c r="AE168" s="326" t="s">
        <v>80</v>
      </c>
      <c r="AF168" s="326" t="s">
        <v>84</v>
      </c>
      <c r="AG168" s="93">
        <v>0.4</v>
      </c>
      <c r="AH168" s="112" t="s">
        <v>50</v>
      </c>
      <c r="AI168" s="109">
        <v>0.36</v>
      </c>
      <c r="AJ168" s="110" t="s">
        <v>47</v>
      </c>
      <c r="AK168" s="109">
        <v>0.2</v>
      </c>
      <c r="AL168" s="110" t="s">
        <v>29</v>
      </c>
      <c r="AM168" s="99"/>
      <c r="AN168" s="326"/>
      <c r="AO168" s="354"/>
      <c r="AP168" s="354"/>
      <c r="AQ168" s="326"/>
      <c r="AR168" s="407" t="s">
        <v>1621</v>
      </c>
    </row>
    <row r="169" spans="1:44" ht="183" thickBot="1">
      <c r="A169" s="456">
        <v>80</v>
      </c>
      <c r="B169" s="227" t="s">
        <v>37</v>
      </c>
      <c r="C169" s="407" t="s">
        <v>221</v>
      </c>
      <c r="D169" s="438" t="s">
        <v>134</v>
      </c>
      <c r="E169" s="326" t="s">
        <v>55</v>
      </c>
      <c r="F169" s="237" t="s">
        <v>1643</v>
      </c>
      <c r="G169" s="237" t="s">
        <v>1644</v>
      </c>
      <c r="H169" s="251" t="s">
        <v>208</v>
      </c>
      <c r="I169" s="251" t="s">
        <v>226</v>
      </c>
      <c r="J169" s="237" t="s">
        <v>1645</v>
      </c>
      <c r="K169" s="237" t="s">
        <v>175</v>
      </c>
      <c r="L169" s="237" t="s">
        <v>180</v>
      </c>
      <c r="M169" s="326">
        <v>24</v>
      </c>
      <c r="N169" s="330" t="s">
        <v>50</v>
      </c>
      <c r="O169" s="331">
        <v>0.4</v>
      </c>
      <c r="P169" s="326" t="s">
        <v>157</v>
      </c>
      <c r="Q169" s="332" t="s">
        <v>47</v>
      </c>
      <c r="R169" s="333">
        <v>0.2</v>
      </c>
      <c r="S169" s="334" t="s">
        <v>29</v>
      </c>
      <c r="T169" s="408">
        <v>1</v>
      </c>
      <c r="U169" s="251" t="s">
        <v>1646</v>
      </c>
      <c r="V169" s="391" t="s">
        <v>1647</v>
      </c>
      <c r="W169" s="391" t="s">
        <v>852</v>
      </c>
      <c r="X169" s="391" t="s">
        <v>1648</v>
      </c>
      <c r="Y169" s="391" t="s">
        <v>1649</v>
      </c>
      <c r="Z169" s="391" t="s">
        <v>1630</v>
      </c>
      <c r="AA169" s="188" t="s">
        <v>1650</v>
      </c>
      <c r="AB169" s="188" t="s">
        <v>1651</v>
      </c>
      <c r="AC169" s="391" t="s">
        <v>1620</v>
      </c>
      <c r="AD169" s="327" t="s">
        <v>62</v>
      </c>
      <c r="AE169" s="326" t="s">
        <v>81</v>
      </c>
      <c r="AF169" s="326" t="s">
        <v>84</v>
      </c>
      <c r="AG169" s="93">
        <v>0.3</v>
      </c>
      <c r="AH169" s="112" t="s">
        <v>50</v>
      </c>
      <c r="AI169" s="109">
        <v>0.28</v>
      </c>
      <c r="AJ169" s="110" t="s">
        <v>47</v>
      </c>
      <c r="AK169" s="109">
        <v>0.2</v>
      </c>
      <c r="AL169" s="110" t="s">
        <v>29</v>
      </c>
      <c r="AM169" s="99"/>
      <c r="AN169" s="326"/>
      <c r="AO169" s="354"/>
      <c r="AP169" s="354"/>
      <c r="AQ169" s="326"/>
      <c r="AR169" s="407" t="s">
        <v>1621</v>
      </c>
    </row>
    <row r="170" spans="1:44" ht="183" thickBot="1">
      <c r="A170" s="456">
        <v>81</v>
      </c>
      <c r="B170" s="227" t="s">
        <v>37</v>
      </c>
      <c r="C170" s="407" t="s">
        <v>221</v>
      </c>
      <c r="D170" s="438" t="s">
        <v>134</v>
      </c>
      <c r="E170" s="227" t="s">
        <v>55</v>
      </c>
      <c r="F170" s="237" t="s">
        <v>1652</v>
      </c>
      <c r="G170" s="237" t="s">
        <v>1653</v>
      </c>
      <c r="H170" s="251" t="s">
        <v>208</v>
      </c>
      <c r="I170" s="251" t="s">
        <v>226</v>
      </c>
      <c r="J170" s="237" t="s">
        <v>1654</v>
      </c>
      <c r="K170" s="237" t="s">
        <v>175</v>
      </c>
      <c r="L170" s="237" t="s">
        <v>180</v>
      </c>
      <c r="M170" s="326">
        <v>21</v>
      </c>
      <c r="N170" s="330" t="s">
        <v>50</v>
      </c>
      <c r="O170" s="331">
        <v>0.4</v>
      </c>
      <c r="P170" s="326" t="s">
        <v>72</v>
      </c>
      <c r="Q170" s="332" t="s">
        <v>16</v>
      </c>
      <c r="R170" s="333">
        <v>0.6</v>
      </c>
      <c r="S170" s="334" t="s">
        <v>16</v>
      </c>
      <c r="T170" s="408">
        <v>1</v>
      </c>
      <c r="U170" s="251" t="s">
        <v>1655</v>
      </c>
      <c r="V170" s="391" t="s">
        <v>1656</v>
      </c>
      <c r="W170" s="391" t="s">
        <v>561</v>
      </c>
      <c r="X170" s="391" t="s">
        <v>1657</v>
      </c>
      <c r="Y170" s="391" t="s">
        <v>1658</v>
      </c>
      <c r="Z170" s="391" t="s">
        <v>1659</v>
      </c>
      <c r="AA170" s="391" t="s">
        <v>1660</v>
      </c>
      <c r="AB170" s="411" t="s">
        <v>1661</v>
      </c>
      <c r="AC170" s="391" t="s">
        <v>320</v>
      </c>
      <c r="AD170" s="327" t="s">
        <v>62</v>
      </c>
      <c r="AE170" s="326" t="s">
        <v>80</v>
      </c>
      <c r="AF170" s="326" t="s">
        <v>84</v>
      </c>
      <c r="AG170" s="93">
        <v>0.4</v>
      </c>
      <c r="AH170" s="112" t="s">
        <v>50</v>
      </c>
      <c r="AI170" s="109">
        <v>0.24</v>
      </c>
      <c r="AJ170" s="110" t="s">
        <v>16</v>
      </c>
      <c r="AK170" s="109">
        <v>0.6</v>
      </c>
      <c r="AL170" s="110" t="s">
        <v>16</v>
      </c>
      <c r="AM170" s="99"/>
      <c r="AN170" s="326"/>
      <c r="AO170" s="354"/>
      <c r="AP170" s="354"/>
      <c r="AQ170" s="326"/>
      <c r="AR170" s="407" t="s">
        <v>1608</v>
      </c>
    </row>
    <row r="171" spans="1:44" ht="183" thickBot="1">
      <c r="A171" s="456">
        <v>82</v>
      </c>
      <c r="B171" s="227" t="s">
        <v>37</v>
      </c>
      <c r="C171" s="407" t="s">
        <v>221</v>
      </c>
      <c r="D171" s="438" t="s">
        <v>134</v>
      </c>
      <c r="E171" s="227" t="s">
        <v>54</v>
      </c>
      <c r="F171" s="237" t="s">
        <v>1662</v>
      </c>
      <c r="G171" s="237" t="s">
        <v>1663</v>
      </c>
      <c r="H171" s="251" t="s">
        <v>207</v>
      </c>
      <c r="I171" s="251" t="s">
        <v>1664</v>
      </c>
      <c r="J171" s="237" t="s">
        <v>1665</v>
      </c>
      <c r="K171" s="237" t="s">
        <v>175</v>
      </c>
      <c r="L171" s="237" t="s">
        <v>180</v>
      </c>
      <c r="M171" s="326">
        <v>20</v>
      </c>
      <c r="N171" s="330" t="s">
        <v>50</v>
      </c>
      <c r="O171" s="331">
        <v>0.4</v>
      </c>
      <c r="P171" s="326" t="s">
        <v>157</v>
      </c>
      <c r="Q171" s="332" t="s">
        <v>47</v>
      </c>
      <c r="R171" s="333">
        <v>0.2</v>
      </c>
      <c r="S171" s="334" t="s">
        <v>29</v>
      </c>
      <c r="T171" s="408">
        <v>1</v>
      </c>
      <c r="U171" s="251" t="s">
        <v>1666</v>
      </c>
      <c r="V171" s="391" t="s">
        <v>1667</v>
      </c>
      <c r="W171" s="391" t="s">
        <v>1668</v>
      </c>
      <c r="X171" s="391" t="s">
        <v>1669</v>
      </c>
      <c r="Y171" s="391" t="s">
        <v>1670</v>
      </c>
      <c r="Z171" s="391" t="s">
        <v>1671</v>
      </c>
      <c r="AA171" s="391" t="s">
        <v>1672</v>
      </c>
      <c r="AB171" s="391" t="s">
        <v>1666</v>
      </c>
      <c r="AC171" s="391" t="s">
        <v>320</v>
      </c>
      <c r="AD171" s="327" t="s">
        <v>62</v>
      </c>
      <c r="AE171" s="326" t="s">
        <v>80</v>
      </c>
      <c r="AF171" s="326" t="s">
        <v>84</v>
      </c>
      <c r="AG171" s="93">
        <v>0.4</v>
      </c>
      <c r="AH171" s="112" t="s">
        <v>50</v>
      </c>
      <c r="AI171" s="109">
        <v>0.24</v>
      </c>
      <c r="AJ171" s="110" t="s">
        <v>47</v>
      </c>
      <c r="AK171" s="109">
        <v>0.2</v>
      </c>
      <c r="AL171" s="110" t="s">
        <v>29</v>
      </c>
      <c r="AM171" s="99"/>
      <c r="AN171" s="326"/>
      <c r="AO171" s="354"/>
      <c r="AP171" s="354"/>
      <c r="AQ171" s="326"/>
      <c r="AR171" s="407" t="s">
        <v>1621</v>
      </c>
    </row>
    <row r="172" spans="1:44" ht="183" thickBot="1">
      <c r="A172" s="456">
        <v>83</v>
      </c>
      <c r="B172" s="227" t="s">
        <v>37</v>
      </c>
      <c r="C172" s="407" t="s">
        <v>1580</v>
      </c>
      <c r="D172" s="438" t="s">
        <v>134</v>
      </c>
      <c r="E172" s="227" t="s">
        <v>53</v>
      </c>
      <c r="F172" s="237" t="s">
        <v>1673</v>
      </c>
      <c r="G172" s="237" t="s">
        <v>1674</v>
      </c>
      <c r="H172" s="251" t="s">
        <v>207</v>
      </c>
      <c r="I172" s="251" t="s">
        <v>1664</v>
      </c>
      <c r="J172" s="237" t="s">
        <v>1675</v>
      </c>
      <c r="K172" s="237" t="s">
        <v>175</v>
      </c>
      <c r="L172" s="237" t="s">
        <v>180</v>
      </c>
      <c r="M172" s="326">
        <v>240</v>
      </c>
      <c r="N172" s="330" t="s">
        <v>52</v>
      </c>
      <c r="O172" s="331">
        <v>0.6</v>
      </c>
      <c r="P172" s="326" t="s">
        <v>75</v>
      </c>
      <c r="Q172" s="332" t="s">
        <v>47</v>
      </c>
      <c r="R172" s="333">
        <v>0.2</v>
      </c>
      <c r="S172" s="334" t="s">
        <v>16</v>
      </c>
      <c r="T172" s="408">
        <v>1</v>
      </c>
      <c r="U172" s="251" t="s">
        <v>1676</v>
      </c>
      <c r="V172" s="391" t="s">
        <v>1677</v>
      </c>
      <c r="W172" s="391" t="s">
        <v>561</v>
      </c>
      <c r="X172" s="188" t="s">
        <v>1678</v>
      </c>
      <c r="Y172" s="391" t="s">
        <v>1679</v>
      </c>
      <c r="Z172" s="391" t="s">
        <v>1680</v>
      </c>
      <c r="AA172" s="188" t="s">
        <v>1681</v>
      </c>
      <c r="AB172" s="188" t="s">
        <v>1682</v>
      </c>
      <c r="AC172" s="391" t="s">
        <v>1683</v>
      </c>
      <c r="AD172" s="327" t="s">
        <v>62</v>
      </c>
      <c r="AE172" s="326" t="s">
        <v>81</v>
      </c>
      <c r="AF172" s="326" t="s">
        <v>84</v>
      </c>
      <c r="AG172" s="93">
        <v>0.3</v>
      </c>
      <c r="AH172" s="112" t="s">
        <v>52</v>
      </c>
      <c r="AI172" s="109">
        <v>0.42</v>
      </c>
      <c r="AJ172" s="110" t="s">
        <v>47</v>
      </c>
      <c r="AK172" s="109">
        <v>0.2</v>
      </c>
      <c r="AL172" s="110" t="s">
        <v>16</v>
      </c>
      <c r="AM172" s="99"/>
      <c r="AN172" s="326"/>
      <c r="AO172" s="354"/>
      <c r="AP172" s="354"/>
      <c r="AQ172" s="326"/>
      <c r="AR172" s="407" t="s">
        <v>1608</v>
      </c>
    </row>
    <row r="173" spans="1:44" ht="183" thickBot="1">
      <c r="A173" s="456">
        <v>84</v>
      </c>
      <c r="B173" s="227" t="s">
        <v>37</v>
      </c>
      <c r="C173" s="407" t="s">
        <v>1580</v>
      </c>
      <c r="D173" s="438" t="s">
        <v>134</v>
      </c>
      <c r="E173" s="227" t="s">
        <v>53</v>
      </c>
      <c r="F173" s="237" t="s">
        <v>1684</v>
      </c>
      <c r="G173" s="237" t="s">
        <v>1685</v>
      </c>
      <c r="H173" s="251" t="s">
        <v>208</v>
      </c>
      <c r="I173" s="251" t="s">
        <v>226</v>
      </c>
      <c r="J173" s="237" t="s">
        <v>1686</v>
      </c>
      <c r="K173" s="237" t="s">
        <v>175</v>
      </c>
      <c r="L173" s="237" t="s">
        <v>180</v>
      </c>
      <c r="M173" s="326">
        <v>83</v>
      </c>
      <c r="N173" s="330" t="s">
        <v>52</v>
      </c>
      <c r="O173" s="331">
        <v>0.6</v>
      </c>
      <c r="P173" s="326" t="s">
        <v>72</v>
      </c>
      <c r="Q173" s="332" t="s">
        <v>16</v>
      </c>
      <c r="R173" s="333">
        <v>0.6</v>
      </c>
      <c r="S173" s="334" t="s">
        <v>16</v>
      </c>
      <c r="T173" s="408">
        <v>1</v>
      </c>
      <c r="U173" s="251" t="s">
        <v>1687</v>
      </c>
      <c r="V173" s="391" t="s">
        <v>1656</v>
      </c>
      <c r="W173" s="391" t="s">
        <v>561</v>
      </c>
      <c r="X173" s="391" t="s">
        <v>1688</v>
      </c>
      <c r="Y173" s="391" t="s">
        <v>1689</v>
      </c>
      <c r="Z173" s="391" t="s">
        <v>1690</v>
      </c>
      <c r="AA173" s="391" t="s">
        <v>1691</v>
      </c>
      <c r="AB173" s="391" t="s">
        <v>1692</v>
      </c>
      <c r="AC173" s="391" t="s">
        <v>1683</v>
      </c>
      <c r="AD173" s="327" t="s">
        <v>62</v>
      </c>
      <c r="AE173" s="326" t="s">
        <v>81</v>
      </c>
      <c r="AF173" s="326" t="s">
        <v>84</v>
      </c>
      <c r="AG173" s="93">
        <v>0.3</v>
      </c>
      <c r="AH173" s="112" t="s">
        <v>52</v>
      </c>
      <c r="AI173" s="109">
        <v>0.42</v>
      </c>
      <c r="AJ173" s="110" t="s">
        <v>16</v>
      </c>
      <c r="AK173" s="109">
        <v>0.6</v>
      </c>
      <c r="AL173" s="110" t="s">
        <v>16</v>
      </c>
      <c r="AM173" s="99"/>
      <c r="AN173" s="326"/>
      <c r="AO173" s="354"/>
      <c r="AP173" s="354"/>
      <c r="AQ173" s="326"/>
      <c r="AR173" s="407" t="s">
        <v>1608</v>
      </c>
    </row>
    <row r="174" spans="1:44" ht="183" thickBot="1">
      <c r="A174" s="456">
        <v>85</v>
      </c>
      <c r="B174" s="227" t="s">
        <v>37</v>
      </c>
      <c r="C174" s="329" t="s">
        <v>1693</v>
      </c>
      <c r="D174" s="438" t="s">
        <v>134</v>
      </c>
      <c r="E174" s="227" t="s">
        <v>55</v>
      </c>
      <c r="F174" s="187" t="s">
        <v>1694</v>
      </c>
      <c r="G174" s="251" t="s">
        <v>1695</v>
      </c>
      <c r="H174" s="251" t="s">
        <v>208</v>
      </c>
      <c r="I174" s="251" t="s">
        <v>226</v>
      </c>
      <c r="J174" s="251" t="s">
        <v>1696</v>
      </c>
      <c r="K174" s="251" t="s">
        <v>171</v>
      </c>
      <c r="L174" s="237" t="s">
        <v>180</v>
      </c>
      <c r="M174" s="326">
        <v>15</v>
      </c>
      <c r="N174" s="330" t="s">
        <v>50</v>
      </c>
      <c r="O174" s="331">
        <v>0.4</v>
      </c>
      <c r="P174" s="326" t="s">
        <v>157</v>
      </c>
      <c r="Q174" s="332" t="s">
        <v>47</v>
      </c>
      <c r="R174" s="333">
        <v>0.2</v>
      </c>
      <c r="S174" s="334" t="s">
        <v>29</v>
      </c>
      <c r="T174" s="408">
        <v>1</v>
      </c>
      <c r="U174" s="251" t="s">
        <v>1697</v>
      </c>
      <c r="V174" s="391" t="s">
        <v>1698</v>
      </c>
      <c r="W174" s="391" t="s">
        <v>1699</v>
      </c>
      <c r="X174" s="391" t="s">
        <v>1700</v>
      </c>
      <c r="Y174" s="391" t="s">
        <v>1701</v>
      </c>
      <c r="Z174" s="391" t="s">
        <v>1702</v>
      </c>
      <c r="AA174" s="391" t="s">
        <v>1703</v>
      </c>
      <c r="AB174" s="391" t="s">
        <v>1704</v>
      </c>
      <c r="AC174" s="391" t="s">
        <v>1683</v>
      </c>
      <c r="AD174" s="327" t="s">
        <v>62</v>
      </c>
      <c r="AE174" s="326" t="s">
        <v>80</v>
      </c>
      <c r="AF174" s="326" t="s">
        <v>84</v>
      </c>
      <c r="AG174" s="93">
        <v>0.4</v>
      </c>
      <c r="AH174" s="112" t="s">
        <v>50</v>
      </c>
      <c r="AI174" s="109">
        <v>0.24</v>
      </c>
      <c r="AJ174" s="110" t="s">
        <v>47</v>
      </c>
      <c r="AK174" s="109">
        <v>0.2</v>
      </c>
      <c r="AL174" s="110" t="s">
        <v>29</v>
      </c>
      <c r="AM174" s="99"/>
      <c r="AN174" s="326"/>
      <c r="AO174" s="354"/>
      <c r="AP174" s="354"/>
      <c r="AQ174" s="326"/>
      <c r="AR174" s="407" t="s">
        <v>1705</v>
      </c>
    </row>
    <row r="175" spans="1:44" ht="183" thickBot="1">
      <c r="A175" s="456">
        <v>86</v>
      </c>
      <c r="B175" s="227" t="s">
        <v>37</v>
      </c>
      <c r="C175" s="227" t="s">
        <v>1580</v>
      </c>
      <c r="D175" s="438" t="s">
        <v>134</v>
      </c>
      <c r="E175" s="227" t="s">
        <v>54</v>
      </c>
      <c r="F175" s="237" t="s">
        <v>1706</v>
      </c>
      <c r="G175" s="237" t="s">
        <v>1707</v>
      </c>
      <c r="H175" s="251" t="s">
        <v>208</v>
      </c>
      <c r="I175" s="251" t="s">
        <v>226</v>
      </c>
      <c r="J175" s="237" t="s">
        <v>1708</v>
      </c>
      <c r="K175" s="237" t="s">
        <v>175</v>
      </c>
      <c r="L175" s="237" t="s">
        <v>180</v>
      </c>
      <c r="M175" s="326">
        <v>450</v>
      </c>
      <c r="N175" s="330" t="s">
        <v>52</v>
      </c>
      <c r="O175" s="331">
        <v>0.6</v>
      </c>
      <c r="P175" s="326" t="s">
        <v>157</v>
      </c>
      <c r="Q175" s="332" t="s">
        <v>47</v>
      </c>
      <c r="R175" s="333">
        <v>0.2</v>
      </c>
      <c r="S175" s="334" t="s">
        <v>16</v>
      </c>
      <c r="T175" s="408">
        <v>1</v>
      </c>
      <c r="U175" s="251" t="s">
        <v>1709</v>
      </c>
      <c r="V175" s="391" t="s">
        <v>1710</v>
      </c>
      <c r="W175" s="391" t="s">
        <v>1699</v>
      </c>
      <c r="X175" s="391" t="s">
        <v>1711</v>
      </c>
      <c r="Y175" s="391" t="s">
        <v>1712</v>
      </c>
      <c r="Z175" s="391" t="s">
        <v>1713</v>
      </c>
      <c r="AA175" s="391" t="s">
        <v>1714</v>
      </c>
      <c r="AB175" s="391" t="s">
        <v>1715</v>
      </c>
      <c r="AC175" s="391" t="s">
        <v>1716</v>
      </c>
      <c r="AD175" s="327" t="s">
        <v>62</v>
      </c>
      <c r="AE175" s="326" t="s">
        <v>80</v>
      </c>
      <c r="AF175" s="326" t="s">
        <v>84</v>
      </c>
      <c r="AG175" s="93">
        <v>0.4</v>
      </c>
      <c r="AH175" s="112" t="s">
        <v>50</v>
      </c>
      <c r="AI175" s="109">
        <v>0.36</v>
      </c>
      <c r="AJ175" s="110" t="s">
        <v>47</v>
      </c>
      <c r="AK175" s="109">
        <v>0.2</v>
      </c>
      <c r="AL175" s="110" t="s">
        <v>29</v>
      </c>
      <c r="AM175" s="99"/>
      <c r="AN175" s="326"/>
      <c r="AO175" s="354"/>
      <c r="AP175" s="354"/>
      <c r="AQ175" s="326"/>
      <c r="AR175" s="227" t="s">
        <v>1705</v>
      </c>
    </row>
    <row r="176" spans="1:44" ht="216.75" customHeight="1" thickBot="1">
      <c r="A176" s="490">
        <v>87</v>
      </c>
      <c r="B176" s="473" t="s">
        <v>33</v>
      </c>
      <c r="C176" s="493" t="s">
        <v>221</v>
      </c>
      <c r="D176" s="475" t="s">
        <v>131</v>
      </c>
      <c r="E176" s="473" t="s">
        <v>53</v>
      </c>
      <c r="F176" s="473" t="s">
        <v>1717</v>
      </c>
      <c r="G176" s="473" t="s">
        <v>1718</v>
      </c>
      <c r="H176" s="473" t="s">
        <v>208</v>
      </c>
      <c r="I176" s="473" t="s">
        <v>226</v>
      </c>
      <c r="J176" s="493" t="s">
        <v>1719</v>
      </c>
      <c r="K176" s="473" t="s">
        <v>172</v>
      </c>
      <c r="L176" s="469" t="s">
        <v>180</v>
      </c>
      <c r="M176" s="483">
        <v>48</v>
      </c>
      <c r="N176" s="485" t="s">
        <v>52</v>
      </c>
      <c r="O176" s="487">
        <v>0.6</v>
      </c>
      <c r="P176" s="473" t="s">
        <v>74</v>
      </c>
      <c r="Q176" s="488" t="s">
        <v>18</v>
      </c>
      <c r="R176" s="465">
        <v>1</v>
      </c>
      <c r="S176" s="467" t="s">
        <v>24</v>
      </c>
      <c r="T176" s="96">
        <v>1</v>
      </c>
      <c r="U176" s="87" t="s">
        <v>1720</v>
      </c>
      <c r="V176" s="436" t="s">
        <v>1721</v>
      </c>
      <c r="W176" s="436" t="s">
        <v>1722</v>
      </c>
      <c r="X176" s="436" t="s">
        <v>1723</v>
      </c>
      <c r="Y176" s="436" t="s">
        <v>1724</v>
      </c>
      <c r="Z176" s="436" t="s">
        <v>1725</v>
      </c>
      <c r="AA176" s="219" t="s">
        <v>1726</v>
      </c>
      <c r="AB176" s="87"/>
      <c r="AC176" s="443" t="s">
        <v>1727</v>
      </c>
      <c r="AD176" s="424" t="s">
        <v>62</v>
      </c>
      <c r="AE176" s="416" t="s">
        <v>80</v>
      </c>
      <c r="AF176" s="416" t="s">
        <v>84</v>
      </c>
      <c r="AG176" s="93">
        <v>0.4</v>
      </c>
      <c r="AH176" s="112" t="s">
        <v>50</v>
      </c>
      <c r="AI176" s="109">
        <v>0.36</v>
      </c>
      <c r="AJ176" s="110" t="s">
        <v>18</v>
      </c>
      <c r="AK176" s="109">
        <v>1</v>
      </c>
      <c r="AL176" s="110" t="s">
        <v>24</v>
      </c>
      <c r="AM176" s="89" t="s">
        <v>92</v>
      </c>
      <c r="AN176" s="413" t="s">
        <v>1728</v>
      </c>
      <c r="AO176" s="88">
        <v>44201</v>
      </c>
      <c r="AP176" s="88"/>
      <c r="AQ176" s="416"/>
      <c r="AR176" s="469" t="s">
        <v>1729</v>
      </c>
    </row>
    <row r="177" spans="1:44" ht="195.75" thickBot="1">
      <c r="A177" s="491"/>
      <c r="B177" s="474"/>
      <c r="C177" s="494"/>
      <c r="D177" s="476"/>
      <c r="E177" s="474"/>
      <c r="F177" s="474"/>
      <c r="G177" s="474"/>
      <c r="H177" s="474"/>
      <c r="I177" s="474"/>
      <c r="J177" s="494"/>
      <c r="K177" s="474"/>
      <c r="L177" s="470"/>
      <c r="M177" s="484"/>
      <c r="N177" s="486"/>
      <c r="O177" s="466"/>
      <c r="P177" s="474"/>
      <c r="Q177" s="489"/>
      <c r="R177" s="466" t="e">
        <v>#REF!</v>
      </c>
      <c r="S177" s="468"/>
      <c r="T177" s="98">
        <v>2</v>
      </c>
      <c r="U177" s="87" t="s">
        <v>1730</v>
      </c>
      <c r="V177" s="436" t="s">
        <v>1731</v>
      </c>
      <c r="W177" s="436" t="s">
        <v>1732</v>
      </c>
      <c r="X177" s="436" t="s">
        <v>1733</v>
      </c>
      <c r="Y177" s="436" t="s">
        <v>1734</v>
      </c>
      <c r="Z177" s="436" t="s">
        <v>1735</v>
      </c>
      <c r="AA177" s="219" t="s">
        <v>1736</v>
      </c>
      <c r="AB177" s="83"/>
      <c r="AC177" s="83" t="s">
        <v>1737</v>
      </c>
      <c r="AD177" s="424" t="s">
        <v>62</v>
      </c>
      <c r="AE177" s="415" t="s">
        <v>80</v>
      </c>
      <c r="AF177" s="415" t="s">
        <v>84</v>
      </c>
      <c r="AG177" s="93">
        <v>0.4</v>
      </c>
      <c r="AH177" s="112" t="s">
        <v>50</v>
      </c>
      <c r="AI177" s="109">
        <v>0.216</v>
      </c>
      <c r="AJ177" s="110" t="s">
        <v>18</v>
      </c>
      <c r="AK177" s="109">
        <v>1</v>
      </c>
      <c r="AL177" s="110" t="s">
        <v>24</v>
      </c>
      <c r="AM177" s="90" t="s">
        <v>92</v>
      </c>
      <c r="AN177" s="414" t="s">
        <v>1738</v>
      </c>
      <c r="AO177" s="435">
        <v>44165</v>
      </c>
      <c r="AP177" s="435"/>
      <c r="AQ177" s="415"/>
      <c r="AR177" s="470"/>
    </row>
    <row r="178" spans="1:44" ht="169.5" thickBot="1">
      <c r="A178" s="491"/>
      <c r="B178" s="474"/>
      <c r="C178" s="494"/>
      <c r="D178" s="476"/>
      <c r="E178" s="474"/>
      <c r="F178" s="474"/>
      <c r="G178" s="474"/>
      <c r="H178" s="474"/>
      <c r="I178" s="474"/>
      <c r="J178" s="494"/>
      <c r="K178" s="474"/>
      <c r="L178" s="470"/>
      <c r="M178" s="484"/>
      <c r="N178" s="486"/>
      <c r="O178" s="466"/>
      <c r="P178" s="474"/>
      <c r="Q178" s="489"/>
      <c r="R178" s="466" t="e">
        <v>#REF!</v>
      </c>
      <c r="S178" s="468"/>
      <c r="T178" s="98">
        <v>3</v>
      </c>
      <c r="U178" s="87" t="s">
        <v>1739</v>
      </c>
      <c r="V178" s="436" t="s">
        <v>1072</v>
      </c>
      <c r="W178" s="436" t="s">
        <v>1740</v>
      </c>
      <c r="X178" s="436" t="s">
        <v>1741</v>
      </c>
      <c r="Y178" s="436" t="s">
        <v>1742</v>
      </c>
      <c r="Z178" s="436" t="s">
        <v>1743</v>
      </c>
      <c r="AA178" s="219" t="s">
        <v>1744</v>
      </c>
      <c r="AB178" s="83"/>
      <c r="AC178" s="83" t="s">
        <v>1745</v>
      </c>
      <c r="AD178" s="424" t="s">
        <v>62</v>
      </c>
      <c r="AE178" s="415" t="s">
        <v>80</v>
      </c>
      <c r="AF178" s="415" t="s">
        <v>84</v>
      </c>
      <c r="AG178" s="93">
        <v>0.4</v>
      </c>
      <c r="AH178" s="112" t="s">
        <v>51</v>
      </c>
      <c r="AI178" s="109">
        <v>0.1296</v>
      </c>
      <c r="AJ178" s="110" t="s">
        <v>18</v>
      </c>
      <c r="AK178" s="109">
        <v>1</v>
      </c>
      <c r="AL178" s="110" t="s">
        <v>24</v>
      </c>
      <c r="AM178" s="90" t="s">
        <v>92</v>
      </c>
      <c r="AN178" s="414" t="s">
        <v>1746</v>
      </c>
      <c r="AO178" s="435">
        <v>44211</v>
      </c>
      <c r="AP178" s="435"/>
      <c r="AQ178" s="415"/>
      <c r="AR178" s="470"/>
    </row>
    <row r="179" spans="1:44" ht="156.75" thickBot="1">
      <c r="A179" s="498">
        <v>88</v>
      </c>
      <c r="B179" s="492" t="s">
        <v>33</v>
      </c>
      <c r="C179" s="493" t="s">
        <v>221</v>
      </c>
      <c r="D179" s="475" t="s">
        <v>131</v>
      </c>
      <c r="E179" s="492" t="s">
        <v>54</v>
      </c>
      <c r="F179" s="492" t="s">
        <v>1747</v>
      </c>
      <c r="G179" s="492" t="s">
        <v>1748</v>
      </c>
      <c r="H179" s="473" t="s">
        <v>207</v>
      </c>
      <c r="I179" s="473" t="s">
        <v>1749</v>
      </c>
      <c r="J179" s="499" t="s">
        <v>1786</v>
      </c>
      <c r="K179" s="492" t="s">
        <v>176</v>
      </c>
      <c r="L179" s="497" t="s">
        <v>181</v>
      </c>
      <c r="M179" s="500">
        <v>8760</v>
      </c>
      <c r="N179" s="485" t="s">
        <v>48</v>
      </c>
      <c r="O179" s="487">
        <v>1</v>
      </c>
      <c r="P179" s="492" t="s">
        <v>159</v>
      </c>
      <c r="Q179" s="488" t="s">
        <v>18</v>
      </c>
      <c r="R179" s="465">
        <v>1</v>
      </c>
      <c r="S179" s="467" t="s">
        <v>24</v>
      </c>
      <c r="T179" s="100">
        <v>1</v>
      </c>
      <c r="U179" s="444" t="s">
        <v>1750</v>
      </c>
      <c r="V179" s="85" t="s">
        <v>1751</v>
      </c>
      <c r="W179" s="85" t="s">
        <v>1752</v>
      </c>
      <c r="X179" s="85" t="s">
        <v>1753</v>
      </c>
      <c r="Y179" s="85" t="s">
        <v>1754</v>
      </c>
      <c r="Z179" s="85" t="s">
        <v>1755</v>
      </c>
      <c r="AA179" s="146" t="s">
        <v>1756</v>
      </c>
      <c r="AB179" s="85" t="s">
        <v>1757</v>
      </c>
      <c r="AC179" s="85" t="s">
        <v>1758</v>
      </c>
      <c r="AD179" s="424" t="s">
        <v>62</v>
      </c>
      <c r="AE179" s="426" t="s">
        <v>80</v>
      </c>
      <c r="AF179" s="426" t="s">
        <v>84</v>
      </c>
      <c r="AG179" s="93">
        <v>0.4</v>
      </c>
      <c r="AH179" s="112" t="s">
        <v>52</v>
      </c>
      <c r="AI179" s="109">
        <v>0.6</v>
      </c>
      <c r="AJ179" s="110" t="s">
        <v>18</v>
      </c>
      <c r="AK179" s="109">
        <v>1</v>
      </c>
      <c r="AL179" s="110" t="s">
        <v>24</v>
      </c>
      <c r="AM179" s="89" t="s">
        <v>92</v>
      </c>
      <c r="AN179" s="413" t="s">
        <v>1759</v>
      </c>
      <c r="AO179" s="225" t="s">
        <v>1760</v>
      </c>
      <c r="AP179" s="88" t="s">
        <v>1095</v>
      </c>
      <c r="AQ179" s="416"/>
      <c r="AR179" s="469" t="s">
        <v>1761</v>
      </c>
    </row>
    <row r="180" spans="1:44" ht="156.75" thickBot="1">
      <c r="A180" s="491"/>
      <c r="B180" s="474"/>
      <c r="C180" s="494"/>
      <c r="D180" s="476"/>
      <c r="E180" s="474"/>
      <c r="F180" s="474"/>
      <c r="G180" s="474"/>
      <c r="H180" s="474"/>
      <c r="I180" s="474"/>
      <c r="J180" s="496"/>
      <c r="K180" s="474"/>
      <c r="L180" s="470"/>
      <c r="M180" s="484"/>
      <c r="N180" s="486"/>
      <c r="O180" s="466"/>
      <c r="P180" s="474"/>
      <c r="Q180" s="489"/>
      <c r="R180" s="466" t="e">
        <v>#REF!</v>
      </c>
      <c r="S180" s="468"/>
      <c r="T180" s="98">
        <v>2</v>
      </c>
      <c r="U180" s="444" t="s">
        <v>1762</v>
      </c>
      <c r="V180" s="85" t="s">
        <v>1751</v>
      </c>
      <c r="W180" s="83" t="s">
        <v>724</v>
      </c>
      <c r="X180" s="83" t="s">
        <v>1763</v>
      </c>
      <c r="Y180" s="83" t="s">
        <v>1764</v>
      </c>
      <c r="Z180" s="83" t="s">
        <v>1765</v>
      </c>
      <c r="AA180" s="436" t="s">
        <v>1766</v>
      </c>
      <c r="AB180" s="85" t="s">
        <v>1757</v>
      </c>
      <c r="AC180" s="85" t="s">
        <v>1758</v>
      </c>
      <c r="AD180" s="424" t="s">
        <v>62</v>
      </c>
      <c r="AE180" s="415" t="s">
        <v>80</v>
      </c>
      <c r="AF180" s="415" t="s">
        <v>84</v>
      </c>
      <c r="AG180" s="93">
        <v>0.4</v>
      </c>
      <c r="AH180" s="112" t="s">
        <v>50</v>
      </c>
      <c r="AI180" s="109">
        <v>0.36</v>
      </c>
      <c r="AJ180" s="110" t="s">
        <v>18</v>
      </c>
      <c r="AK180" s="109">
        <v>1</v>
      </c>
      <c r="AL180" s="110" t="s">
        <v>24</v>
      </c>
      <c r="AM180" s="90" t="s">
        <v>92</v>
      </c>
      <c r="AN180" s="413" t="s">
        <v>1759</v>
      </c>
      <c r="AO180" s="225" t="s">
        <v>1760</v>
      </c>
      <c r="AP180" s="435" t="s">
        <v>1095</v>
      </c>
      <c r="AQ180" s="415"/>
      <c r="AR180" s="470"/>
    </row>
    <row r="181" spans="1:44" ht="208.5" thickBot="1">
      <c r="A181" s="491"/>
      <c r="B181" s="474"/>
      <c r="C181" s="494"/>
      <c r="D181" s="476"/>
      <c r="E181" s="474"/>
      <c r="F181" s="474"/>
      <c r="G181" s="474"/>
      <c r="H181" s="474"/>
      <c r="I181" s="474"/>
      <c r="J181" s="496"/>
      <c r="K181" s="474"/>
      <c r="L181" s="470"/>
      <c r="M181" s="484"/>
      <c r="N181" s="486"/>
      <c r="O181" s="466"/>
      <c r="P181" s="474"/>
      <c r="Q181" s="489"/>
      <c r="R181" s="466" t="e">
        <v>#REF!</v>
      </c>
      <c r="S181" s="468"/>
      <c r="T181" s="98">
        <v>3</v>
      </c>
      <c r="U181" s="444" t="s">
        <v>1767</v>
      </c>
      <c r="V181" s="85" t="s">
        <v>1751</v>
      </c>
      <c r="W181" s="83" t="s">
        <v>713</v>
      </c>
      <c r="X181" s="83" t="s">
        <v>1768</v>
      </c>
      <c r="Y181" s="83" t="s">
        <v>1769</v>
      </c>
      <c r="Z181" s="83" t="s">
        <v>1770</v>
      </c>
      <c r="AA181" s="436" t="s">
        <v>1771</v>
      </c>
      <c r="AB181" s="85" t="s">
        <v>1757</v>
      </c>
      <c r="AC181" s="83" t="s">
        <v>1772</v>
      </c>
      <c r="AD181" s="424" t="s">
        <v>62</v>
      </c>
      <c r="AE181" s="415" t="s">
        <v>80</v>
      </c>
      <c r="AF181" s="415" t="s">
        <v>84</v>
      </c>
      <c r="AG181" s="93">
        <v>0.4</v>
      </c>
      <c r="AH181" s="112" t="s">
        <v>50</v>
      </c>
      <c r="AI181" s="109">
        <v>0.216</v>
      </c>
      <c r="AJ181" s="110" t="s">
        <v>18</v>
      </c>
      <c r="AK181" s="109">
        <v>1</v>
      </c>
      <c r="AL181" s="110" t="s">
        <v>24</v>
      </c>
      <c r="AM181" s="90" t="s">
        <v>92</v>
      </c>
      <c r="AN181" s="413" t="s">
        <v>1759</v>
      </c>
      <c r="AO181" s="225" t="s">
        <v>1760</v>
      </c>
      <c r="AP181" s="435" t="s">
        <v>1095</v>
      </c>
      <c r="AQ181" s="415"/>
      <c r="AR181" s="470"/>
    </row>
    <row r="182" spans="1:44" ht="130.5" thickBot="1">
      <c r="A182" s="490">
        <v>89</v>
      </c>
      <c r="B182" s="492" t="s">
        <v>33</v>
      </c>
      <c r="C182" s="493" t="s">
        <v>221</v>
      </c>
      <c r="D182" s="475" t="s">
        <v>131</v>
      </c>
      <c r="E182" s="473" t="s">
        <v>54</v>
      </c>
      <c r="F182" s="473" t="s">
        <v>1773</v>
      </c>
      <c r="G182" s="473" t="s">
        <v>1774</v>
      </c>
      <c r="H182" s="473" t="s">
        <v>207</v>
      </c>
      <c r="I182" s="473" t="s">
        <v>1749</v>
      </c>
      <c r="J182" s="495" t="s">
        <v>1787</v>
      </c>
      <c r="K182" s="492" t="s">
        <v>176</v>
      </c>
      <c r="L182" s="497" t="s">
        <v>181</v>
      </c>
      <c r="M182" s="483">
        <v>8760</v>
      </c>
      <c r="N182" s="485" t="s">
        <v>48</v>
      </c>
      <c r="O182" s="487">
        <v>1</v>
      </c>
      <c r="P182" s="473" t="s">
        <v>159</v>
      </c>
      <c r="Q182" s="488" t="s">
        <v>18</v>
      </c>
      <c r="R182" s="465">
        <v>1</v>
      </c>
      <c r="S182" s="467" t="s">
        <v>24</v>
      </c>
      <c r="T182" s="96">
        <v>1</v>
      </c>
      <c r="U182" s="444" t="s">
        <v>1775</v>
      </c>
      <c r="V182" s="85" t="s">
        <v>1751</v>
      </c>
      <c r="W182" s="87" t="s">
        <v>713</v>
      </c>
      <c r="X182" s="87" t="s">
        <v>1776</v>
      </c>
      <c r="Y182" s="87" t="s">
        <v>1777</v>
      </c>
      <c r="Z182" s="87" t="s">
        <v>1778</v>
      </c>
      <c r="AA182" s="129" t="s">
        <v>1779</v>
      </c>
      <c r="AB182" s="85" t="s">
        <v>1757</v>
      </c>
      <c r="AC182" s="85" t="s">
        <v>1758</v>
      </c>
      <c r="AD182" s="424" t="s">
        <v>62</v>
      </c>
      <c r="AE182" s="416" t="s">
        <v>80</v>
      </c>
      <c r="AF182" s="416" t="s">
        <v>84</v>
      </c>
      <c r="AG182" s="93">
        <v>0.4</v>
      </c>
      <c r="AH182" s="112" t="s">
        <v>52</v>
      </c>
      <c r="AI182" s="109">
        <v>0.6</v>
      </c>
      <c r="AJ182" s="110" t="s">
        <v>18</v>
      </c>
      <c r="AK182" s="109">
        <v>1</v>
      </c>
      <c r="AL182" s="110" t="s">
        <v>24</v>
      </c>
      <c r="AM182" s="89" t="s">
        <v>92</v>
      </c>
      <c r="AN182" s="413" t="s">
        <v>1759</v>
      </c>
      <c r="AO182" s="225" t="s">
        <v>1760</v>
      </c>
      <c r="AP182" s="435" t="s">
        <v>1095</v>
      </c>
      <c r="AQ182" s="416"/>
      <c r="AR182" s="469" t="s">
        <v>1780</v>
      </c>
    </row>
    <row r="183" spans="1:44" ht="195.75" thickBot="1">
      <c r="A183" s="491"/>
      <c r="B183" s="474"/>
      <c r="C183" s="494"/>
      <c r="D183" s="476"/>
      <c r="E183" s="474"/>
      <c r="F183" s="474"/>
      <c r="G183" s="474"/>
      <c r="H183" s="474"/>
      <c r="I183" s="474"/>
      <c r="J183" s="496"/>
      <c r="K183" s="474"/>
      <c r="L183" s="470"/>
      <c r="M183" s="484"/>
      <c r="N183" s="486"/>
      <c r="O183" s="466"/>
      <c r="P183" s="474"/>
      <c r="Q183" s="489"/>
      <c r="R183" s="466" t="e">
        <v>#REF!</v>
      </c>
      <c r="S183" s="468"/>
      <c r="T183" s="98">
        <v>2</v>
      </c>
      <c r="U183" s="444" t="s">
        <v>1781</v>
      </c>
      <c r="V183" s="85" t="s">
        <v>1751</v>
      </c>
      <c r="W183" s="83" t="s">
        <v>713</v>
      </c>
      <c r="X183" s="83" t="s">
        <v>1776</v>
      </c>
      <c r="Y183" s="83" t="s">
        <v>1782</v>
      </c>
      <c r="Z183" s="83" t="s">
        <v>1783</v>
      </c>
      <c r="AA183" s="436" t="s">
        <v>1784</v>
      </c>
      <c r="AB183" s="85" t="s">
        <v>1757</v>
      </c>
      <c r="AC183" s="85" t="s">
        <v>1758</v>
      </c>
      <c r="AD183" s="424" t="s">
        <v>62</v>
      </c>
      <c r="AE183" s="415" t="s">
        <v>80</v>
      </c>
      <c r="AF183" s="415" t="s">
        <v>84</v>
      </c>
      <c r="AG183" s="93">
        <v>0.4</v>
      </c>
      <c r="AH183" s="112" t="s">
        <v>50</v>
      </c>
      <c r="AI183" s="109">
        <v>0.36</v>
      </c>
      <c r="AJ183" s="110" t="s">
        <v>18</v>
      </c>
      <c r="AK183" s="109">
        <v>1</v>
      </c>
      <c r="AL183" s="110" t="s">
        <v>24</v>
      </c>
      <c r="AM183" s="90" t="s">
        <v>92</v>
      </c>
      <c r="AN183" s="413" t="s">
        <v>1759</v>
      </c>
      <c r="AO183" s="225" t="s">
        <v>1760</v>
      </c>
      <c r="AP183" s="435" t="s">
        <v>1095</v>
      </c>
      <c r="AQ183" s="415"/>
      <c r="AR183" s="470"/>
    </row>
    <row r="184" spans="1:44" ht="156.75" thickBot="1">
      <c r="A184" s="491"/>
      <c r="B184" s="474"/>
      <c r="C184" s="494"/>
      <c r="D184" s="476"/>
      <c r="E184" s="474"/>
      <c r="F184" s="474"/>
      <c r="G184" s="474"/>
      <c r="H184" s="474"/>
      <c r="I184" s="474"/>
      <c r="J184" s="496"/>
      <c r="K184" s="474"/>
      <c r="L184" s="470"/>
      <c r="M184" s="484"/>
      <c r="N184" s="486"/>
      <c r="O184" s="466"/>
      <c r="P184" s="474"/>
      <c r="Q184" s="489"/>
      <c r="R184" s="466" t="e">
        <v>#REF!</v>
      </c>
      <c r="S184" s="468"/>
      <c r="T184" s="98">
        <v>3</v>
      </c>
      <c r="U184" s="444" t="s">
        <v>1785</v>
      </c>
      <c r="V184" s="85" t="s">
        <v>1751</v>
      </c>
      <c r="W184" s="85" t="s">
        <v>1752</v>
      </c>
      <c r="X184" s="85" t="s">
        <v>1753</v>
      </c>
      <c r="Y184" s="85" t="s">
        <v>1754</v>
      </c>
      <c r="Z184" s="85" t="s">
        <v>1755</v>
      </c>
      <c r="AA184" s="146" t="s">
        <v>1756</v>
      </c>
      <c r="AB184" s="85" t="s">
        <v>1757</v>
      </c>
      <c r="AC184" s="85" t="s">
        <v>1758</v>
      </c>
      <c r="AD184" s="424" t="s">
        <v>62</v>
      </c>
      <c r="AE184" s="415" t="s">
        <v>80</v>
      </c>
      <c r="AF184" s="415" t="s">
        <v>84</v>
      </c>
      <c r="AG184" s="93">
        <v>0.4</v>
      </c>
      <c r="AH184" s="112" t="s">
        <v>50</v>
      </c>
      <c r="AI184" s="109">
        <v>0.216</v>
      </c>
      <c r="AJ184" s="110" t="s">
        <v>18</v>
      </c>
      <c r="AK184" s="109">
        <v>1</v>
      </c>
      <c r="AL184" s="110" t="s">
        <v>24</v>
      </c>
      <c r="AM184" s="90" t="s">
        <v>92</v>
      </c>
      <c r="AN184" s="413" t="s">
        <v>1759</v>
      </c>
      <c r="AO184" s="225" t="s">
        <v>1760</v>
      </c>
      <c r="AP184" s="435" t="s">
        <v>1095</v>
      </c>
      <c r="AQ184" s="415"/>
      <c r="AR184" s="470"/>
    </row>
    <row r="185" spans="1:44" ht="208.5" thickBot="1">
      <c r="A185" s="471">
        <v>90</v>
      </c>
      <c r="B185" s="473" t="s">
        <v>35</v>
      </c>
      <c r="C185" s="473" t="s">
        <v>220</v>
      </c>
      <c r="D185" s="475" t="s">
        <v>132</v>
      </c>
      <c r="E185" s="473" t="s">
        <v>54</v>
      </c>
      <c r="F185" s="477" t="s">
        <v>1788</v>
      </c>
      <c r="G185" s="479" t="s">
        <v>1789</v>
      </c>
      <c r="H185" s="473" t="s">
        <v>208</v>
      </c>
      <c r="I185" s="473" t="s">
        <v>226</v>
      </c>
      <c r="J185" s="481" t="s">
        <v>1790</v>
      </c>
      <c r="K185" s="473" t="s">
        <v>175</v>
      </c>
      <c r="L185" s="469" t="s">
        <v>180</v>
      </c>
      <c r="M185" s="483">
        <v>500000</v>
      </c>
      <c r="N185" s="485" t="str">
        <f>_xlfn.IFERROR(VLOOKUP(O185,'[9]datos'!$AC$2:$AE$7,3,0),"")</f>
        <v>Muy Alta</v>
      </c>
      <c r="O185" s="487">
        <f>+IF(OR(M185="",M185=0),"",IF(M185&lt;='[9]datos'!$AD$3,'[9]datos'!$AC$3,IF(AND(M185&gt;'[9]datos'!$AD$3,M185&lt;='[9]datos'!$AD$4),'[9]datos'!$AC$4,IF(AND(M185&gt;'[9]datos'!$AD$4,M185&lt;='[9]datos'!$AD$5),'[9]datos'!$AC$5,IF(AND(M185&gt;'[9]datos'!$AD$5,M185&lt;='[9]datos'!$AD$6),'[9]datos'!$AC$6,IF(M185&gt;'[9]datos'!$AD$7,'[9]datos'!$AC$7,0))))))</f>
        <v>1</v>
      </c>
      <c r="P185" s="473" t="s">
        <v>163</v>
      </c>
      <c r="Q185" s="488" t="str">
        <f>_xlfn.IFERROR(VLOOKUP(P185,'[9]datos'!$AB$10:$AC$21,2,0),"")</f>
        <v>Mayor</v>
      </c>
      <c r="R185" s="465">
        <f>_xlfn.IFERROR(IF(OR(P185='[9]datos'!$AB$10,P185='[9]datos'!$AB$16),"",VLOOKUP(P185,'[9]datos'!$AB$10:$AD$21,3,0)),"")</f>
        <v>0.8</v>
      </c>
      <c r="S185" s="467" t="str">
        <f ca="1">_xlfn.IFERROR(INDIRECT("datos!"&amp;HLOOKUP(Q185,calculo_imp,2,FALSE)&amp;VLOOKUP(N185,calculo_prob,2,FALSE)),"")</f>
        <v>Alto</v>
      </c>
      <c r="T185" s="96">
        <v>1</v>
      </c>
      <c r="U185" s="418" t="s">
        <v>1791</v>
      </c>
      <c r="V185" s="436" t="s">
        <v>1792</v>
      </c>
      <c r="W185" s="83" t="s">
        <v>1793</v>
      </c>
      <c r="X185" s="83" t="s">
        <v>1794</v>
      </c>
      <c r="Y185" s="83" t="s">
        <v>1795</v>
      </c>
      <c r="Z185" s="83" t="s">
        <v>1796</v>
      </c>
      <c r="AA185" s="83" t="s">
        <v>1797</v>
      </c>
      <c r="AB185" s="431" t="s">
        <v>1798</v>
      </c>
      <c r="AC185" s="417" t="s">
        <v>1799</v>
      </c>
      <c r="AD185" s="424" t="s">
        <v>62</v>
      </c>
      <c r="AE185" s="415" t="s">
        <v>81</v>
      </c>
      <c r="AF185" s="415" t="s">
        <v>84</v>
      </c>
      <c r="AG185" s="93">
        <f>IF(AND(AE185="",AF185=""),"",IF(AE185="",0,VLOOKUP(AE185,'[9]datos'!$AP$3:$AR$7,3,0))+IF(AF185="",0,VLOOKUP(AF185,'[9]datos'!$AP$3:$AR$7,3,0)))</f>
        <v>0.3</v>
      </c>
      <c r="AH185" s="112" t="str">
        <f>IF(OR(AI185="",AI185=0),"",IF(AI185&lt;='[9]datos'!$AC$3,'[9]datos'!$AE$3,IF(AI185&lt;='[9]datos'!$AC$4,'[9]datos'!$AE$4,IF(AI185&lt;='[9]datos'!$AC$5,'[9]datos'!$AE$5,IF(AI185&lt;='[9]datos'!$AC$6,'[9]datos'!$AE$6,IF(AI185&lt;='[9]datos'!$AC$7,'[9]datos'!$AE$7,""))))))</f>
        <v>Alta</v>
      </c>
      <c r="AI185" s="109">
        <f>IF(AD185="","",IF(T185=1,IF(AD185="Probabilidad",O185-(O185*AG185),O185),IF(AD185="Probabilidad",AI184-(AI184*AG185),AI184)))</f>
        <v>0.7</v>
      </c>
      <c r="AJ185" s="110" t="str">
        <f>+IF(AK185&lt;='[9]datos'!$AD$11,'[9]datos'!$AC$11,IF(AK185&lt;='[9]datos'!$AD$12,'[9]datos'!$AC$12,IF(AK185&lt;='[9]datos'!$AD$13,'[9]datos'!$AC$13,IF(AK185&lt;='[9]datos'!$AD$14,'[9]datos'!$AC$14,IF(AK185&lt;='[9]datos'!$AD$15,'[9]datos'!$AC$15,"")))))</f>
        <v>Mayor</v>
      </c>
      <c r="AK185" s="109">
        <f>IF(AD185="","",IF(T185=1,IF(AD185="Impacto",R185-(R185*AG185),R185),IF(AD185="Impacto",AK184-(AK184*AG185),AK184)))</f>
        <v>0.8</v>
      </c>
      <c r="AL185" s="110" t="str">
        <f ca="1">_xlfn.IFERROR(INDIRECT("datos!"&amp;HLOOKUP(AJ185,calculo_imp,2,FALSE)&amp;VLOOKUP(AH185,calculo_prob,2,FALSE)),"")</f>
        <v>Alto</v>
      </c>
      <c r="AM185" s="90" t="s">
        <v>26</v>
      </c>
      <c r="AN185" s="413"/>
      <c r="AO185" s="88"/>
      <c r="AP185" s="445"/>
      <c r="AQ185" s="416"/>
      <c r="AR185" s="469" t="s">
        <v>1800</v>
      </c>
    </row>
    <row r="186" spans="1:44" ht="207.75">
      <c r="A186" s="472"/>
      <c r="B186" s="474"/>
      <c r="C186" s="474"/>
      <c r="D186" s="476"/>
      <c r="E186" s="474"/>
      <c r="F186" s="478"/>
      <c r="G186" s="480"/>
      <c r="H186" s="474"/>
      <c r="I186" s="474"/>
      <c r="J186" s="482"/>
      <c r="K186" s="474"/>
      <c r="L186" s="470"/>
      <c r="M186" s="484"/>
      <c r="N186" s="486"/>
      <c r="O186" s="466"/>
      <c r="P186" s="474"/>
      <c r="Q186" s="489"/>
      <c r="R186" s="466" t="e">
        <f>IF(OR(#REF!='[9]datos'!$AB$10,#REF!='[9]datos'!$AB$16),"",VLOOKUP(#REF!,'[9]datos'!$AA$10:$AC$21,3,0))</f>
        <v>#REF!</v>
      </c>
      <c r="S186" s="468"/>
      <c r="T186" s="98">
        <v>2</v>
      </c>
      <c r="U186" s="418" t="s">
        <v>1801</v>
      </c>
      <c r="V186" s="321" t="s">
        <v>1802</v>
      </c>
      <c r="W186" s="321" t="s">
        <v>724</v>
      </c>
      <c r="X186" s="321" t="s">
        <v>1803</v>
      </c>
      <c r="Y186" s="321" t="s">
        <v>1804</v>
      </c>
      <c r="Z186" s="321" t="s">
        <v>1805</v>
      </c>
      <c r="AA186" s="321" t="s">
        <v>1806</v>
      </c>
      <c r="AB186" s="83" t="s">
        <v>1807</v>
      </c>
      <c r="AC186" s="417" t="s">
        <v>1799</v>
      </c>
      <c r="AD186" s="424" t="s">
        <v>62</v>
      </c>
      <c r="AE186" s="415" t="s">
        <v>81</v>
      </c>
      <c r="AF186" s="415" t="s">
        <v>84</v>
      </c>
      <c r="AG186" s="93">
        <f>IF(AND(AE186="",AF186=""),"",IF(AE186="",0,VLOOKUP(AE186,'[9]datos'!$AP$3:$AR$7,3,0))+IF(AF186="",0,VLOOKUP(AF186,'[9]datos'!$AP$3:$AR$7,3,0)))</f>
        <v>0.3</v>
      </c>
      <c r="AH186" s="112" t="str">
        <f>IF(OR(AI186="",AI186=0),"",IF(AI186&lt;='[9]datos'!$AC$3,'[9]datos'!$AE$3,IF(AI186&lt;='[9]datos'!$AC$4,'[9]datos'!$AE$4,IF(AI186&lt;='[9]datos'!$AC$5,'[9]datos'!$AE$5,IF(AI186&lt;='[9]datos'!$AC$6,'[9]datos'!$AE$6,IF(AI186&lt;='[9]datos'!$AC$7,'[9]datos'!$AE$7,""))))))</f>
        <v>Media</v>
      </c>
      <c r="AI186" s="109">
        <f>IF(AD186="","",IF(T186=1,IF(AD186="Probabilidad",O186-(O186*AG186),O186),IF(AD186="Probabilidad",AI185-(AI185*AG186),AI185)))</f>
        <v>0.49</v>
      </c>
      <c r="AJ186" s="110" t="str">
        <f>+IF(AK186&lt;='[9]datos'!$AD$11,'[9]datos'!$AC$11,IF(AK186&lt;='[9]datos'!$AD$12,'[9]datos'!$AC$12,IF(AK186&lt;='[9]datos'!$AD$13,'[9]datos'!$AC$13,IF(AK186&lt;='[9]datos'!$AD$14,'[9]datos'!$AC$14,IF(AK186&lt;='[9]datos'!$AD$15,'[9]datos'!$AC$15,"")))))</f>
        <v>Mayor</v>
      </c>
      <c r="AK186" s="109">
        <f>IF(AD186="","",IF(T186=1,IF(AD186="Impacto",R186-(R186*AG186),R186),IF(AD186="Impacto",AK185-(AK185*AG186),AK185)))</f>
        <v>0.8</v>
      </c>
      <c r="AL186" s="110" t="str">
        <f ca="1">_xlfn.IFERROR(INDIRECT("datos!"&amp;HLOOKUP(AJ186,calculo_imp,2,FALSE)&amp;VLOOKUP(AH186,calculo_prob,2,FALSE)),"")</f>
        <v>Alto</v>
      </c>
      <c r="AM186" s="90" t="s">
        <v>26</v>
      </c>
      <c r="AN186" s="414"/>
      <c r="AO186" s="435"/>
      <c r="AP186" s="435"/>
      <c r="AQ186" s="415"/>
      <c r="AR186" s="470"/>
    </row>
    <row r="187" spans="1:44" ht="117.75" thickBot="1">
      <c r="A187" s="472"/>
      <c r="B187" s="474"/>
      <c r="C187" s="474"/>
      <c r="D187" s="476"/>
      <c r="E187" s="474"/>
      <c r="F187" s="478"/>
      <c r="G187" s="480"/>
      <c r="H187" s="474"/>
      <c r="I187" s="474"/>
      <c r="J187" s="482"/>
      <c r="K187" s="474"/>
      <c r="L187" s="470"/>
      <c r="M187" s="484"/>
      <c r="N187" s="486"/>
      <c r="O187" s="466"/>
      <c r="P187" s="474"/>
      <c r="Q187" s="489"/>
      <c r="R187" s="466" t="e">
        <f>IF(OR(#REF!='[9]datos'!$AB$10,#REF!='[9]datos'!$AB$16),"",VLOOKUP(#REF!,'[9]datos'!$AA$10:$AC$21,3,0))</f>
        <v>#REF!</v>
      </c>
      <c r="S187" s="468"/>
      <c r="T187" s="98">
        <v>3</v>
      </c>
      <c r="U187" s="415" t="s">
        <v>1808</v>
      </c>
      <c r="V187" s="321" t="s">
        <v>1809</v>
      </c>
      <c r="W187" s="85" t="s">
        <v>724</v>
      </c>
      <c r="X187" s="446" t="s">
        <v>1810</v>
      </c>
      <c r="Y187" s="146" t="s">
        <v>1811</v>
      </c>
      <c r="Z187" s="321" t="s">
        <v>1812</v>
      </c>
      <c r="AA187" s="85" t="s">
        <v>1813</v>
      </c>
      <c r="AB187" s="146" t="s">
        <v>1814</v>
      </c>
      <c r="AC187" s="146" t="s">
        <v>1815</v>
      </c>
      <c r="AD187" s="424" t="s">
        <v>62</v>
      </c>
      <c r="AE187" s="415" t="s">
        <v>81</v>
      </c>
      <c r="AF187" s="415" t="s">
        <v>84</v>
      </c>
      <c r="AG187" s="93">
        <f>IF(AND(AE187="",AF187=""),"",IF(AE187="",0,VLOOKUP(AE187,'[9]datos'!$AP$3:$AR$7,3,0))+IF(AF187="",0,VLOOKUP(AF187,'[9]datos'!$AP$3:$AR$7,3,0)))</f>
        <v>0.3</v>
      </c>
      <c r="AH187" s="112" t="str">
        <f>IF(OR(AI187="",AI187=0),"",IF(AI187&lt;='[9]datos'!$AC$3,'[9]datos'!$AE$3,IF(AI187&lt;='[9]datos'!$AC$4,'[9]datos'!$AE$4,IF(AI187&lt;='[9]datos'!$AC$5,'[9]datos'!$AE$5,IF(AI187&lt;='[9]datos'!$AC$6,'[9]datos'!$AE$6,IF(AI187&lt;='[9]datos'!$AC$7,'[9]datos'!$AE$7,""))))))</f>
        <v>Baja</v>
      </c>
      <c r="AI187" s="109">
        <f>IF(AD187="","",IF(T187=1,IF(AD187="Probabilidad",O187-(O187*AG187),O187),IF(AD187="Probabilidad",AI186-(AI186*AG187),AI186)))</f>
        <v>0.34299999999999997</v>
      </c>
      <c r="AJ187" s="110" t="str">
        <f>+IF(AK187&lt;='[9]datos'!$AD$11,'[9]datos'!$AC$11,IF(AK187&lt;='[9]datos'!$AD$12,'[9]datos'!$AC$12,IF(AK187&lt;='[9]datos'!$AD$13,'[9]datos'!$AC$13,IF(AK187&lt;='[9]datos'!$AD$14,'[9]datos'!$AC$14,IF(AK187&lt;='[9]datos'!$AD$15,'[9]datos'!$AC$15,"")))))</f>
        <v>Mayor</v>
      </c>
      <c r="AK187" s="109">
        <f>IF(AD187="","",IF(T187=1,IF(AD187="Impacto",R187-(R187*AG187),R187),IF(AD187="Impacto",AK186-(AK186*AG187),AK186)))</f>
        <v>0.8</v>
      </c>
      <c r="AL187" s="110" t="str">
        <f ca="1">_xlfn.IFERROR(INDIRECT("datos!"&amp;HLOOKUP(AJ187,calculo_imp,2,FALSE)&amp;VLOOKUP(AH187,calculo_prob,2,FALSE)),"")</f>
        <v>Alto</v>
      </c>
      <c r="AM187" s="90" t="s">
        <v>26</v>
      </c>
      <c r="AN187" s="414"/>
      <c r="AO187" s="435"/>
      <c r="AP187" s="435"/>
      <c r="AQ187" s="415"/>
      <c r="AR187" s="470"/>
    </row>
    <row r="188" spans="1:44" ht="208.5" thickBot="1">
      <c r="A188" s="434">
        <v>91</v>
      </c>
      <c r="B188" s="426" t="s">
        <v>35</v>
      </c>
      <c r="C188" s="416" t="s">
        <v>220</v>
      </c>
      <c r="D188" s="438" t="str">
        <f>_xlfn.IFERROR(VLOOKUP(B188,'[9]datos'!$B$1:$C$21,2,0),"")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188" s="426" t="s">
        <v>54</v>
      </c>
      <c r="F188" s="442" t="s">
        <v>1816</v>
      </c>
      <c r="G188" s="441" t="s">
        <v>1817</v>
      </c>
      <c r="H188" s="416" t="s">
        <v>208</v>
      </c>
      <c r="I188" s="416" t="s">
        <v>226</v>
      </c>
      <c r="J188" s="429" t="s">
        <v>1818</v>
      </c>
      <c r="K188" s="426" t="s">
        <v>175</v>
      </c>
      <c r="L188" s="427" t="s">
        <v>180</v>
      </c>
      <c r="M188" s="432">
        <v>360</v>
      </c>
      <c r="N188" s="423" t="str">
        <f>_xlfn.IFERROR(VLOOKUP(O188,'[9]datos'!$AC$2:$AE$7,3,0),"")</f>
        <v>Media</v>
      </c>
      <c r="O188" s="419">
        <f>+IF(OR(M188="",M188=0),"",IF(M188&lt;='[9]datos'!$AD$3,'[9]datos'!$AC$3,IF(AND(M188&gt;'[9]datos'!$AD$3,M188&lt;='[9]datos'!$AD$4),'[9]datos'!$AC$4,IF(AND(M188&gt;'[9]datos'!$AD$4,M188&lt;='[9]datos'!$AD$5),'[9]datos'!$AC$5,IF(AND(M188&gt;'[9]datos'!$AD$5,M188&lt;='[9]datos'!$AD$6),'[9]datos'!$AC$6,IF(M188&gt;'[9]datos'!$AD$7,'[9]datos'!$AC$7,0))))))</f>
        <v>0.6</v>
      </c>
      <c r="P188" s="426" t="s">
        <v>158</v>
      </c>
      <c r="Q188" s="420" t="str">
        <f>_xlfn.IFERROR(VLOOKUP(P188,'[9]datos'!$AB$10:$AC$21,2,0),"")</f>
        <v>Moderado</v>
      </c>
      <c r="R188" s="421">
        <f>_xlfn.IFERROR(IF(OR(P188='[9]datos'!$AB$10,P188='[9]datos'!$AB$16),"",VLOOKUP(P188,'[9]datos'!$AB$10:$AD$21,3,0)),"")</f>
        <v>0.6</v>
      </c>
      <c r="S188" s="422" t="str">
        <f ca="1">_xlfn.IFERROR(INDIRECT("datos!"&amp;HLOOKUP(Q188,calculo_imp,2,FALSE)&amp;VLOOKUP(N188,calculo_prob,2,FALSE)),"")</f>
        <v>Moderado</v>
      </c>
      <c r="T188" s="100">
        <v>1</v>
      </c>
      <c r="U188" s="447" t="s">
        <v>1791</v>
      </c>
      <c r="V188" s="448" t="s">
        <v>1792</v>
      </c>
      <c r="W188" s="448" t="s">
        <v>1819</v>
      </c>
      <c r="X188" s="448" t="s">
        <v>1820</v>
      </c>
      <c r="Y188" s="448" t="s">
        <v>1821</v>
      </c>
      <c r="Z188" s="448" t="s">
        <v>1822</v>
      </c>
      <c r="AA188" s="448" t="s">
        <v>1823</v>
      </c>
      <c r="AB188" s="449" t="s">
        <v>1824</v>
      </c>
      <c r="AC188" s="447" t="s">
        <v>1799</v>
      </c>
      <c r="AD188" s="424" t="s">
        <v>1825</v>
      </c>
      <c r="AE188" s="426" t="s">
        <v>81</v>
      </c>
      <c r="AF188" s="426" t="s">
        <v>84</v>
      </c>
      <c r="AG188" s="93">
        <f>IF(AND(AE188="",AF188=""),"",IF(AE188="",0,VLOOKUP(AE188,'[9]datos'!$AP$3:$AR$7,3,0))+IF(AF188="",0,VLOOKUP(AF188,'[9]datos'!$AP$3:$AR$7,3,0)))</f>
        <v>0.3</v>
      </c>
      <c r="AH188" s="112" t="str">
        <f>IF(OR(AI188="",AI188=0),"",IF(AI188&lt;='[9]datos'!$AC$3,'[9]datos'!$AE$3,IF(AI188&lt;='[9]datos'!$AC$4,'[9]datos'!$AE$4,IF(AI188&lt;='[9]datos'!$AC$5,'[9]datos'!$AE$5,IF(AI188&lt;='[9]datos'!$AC$6,'[9]datos'!$AE$6,IF(AI188&lt;='[9]datos'!$AC$7,'[9]datos'!$AE$7,""))))))</f>
        <v>Media</v>
      </c>
      <c r="AI188" s="109">
        <f>IF(AD188="","",IF(T188=1,IF(AD188="Probabilidad",O188-(O188*AG188),O188),IF(AD188="Probabilidad",#REF!-(#REF!*AG188),#REF!)))</f>
        <v>0.42</v>
      </c>
      <c r="AJ188" s="110" t="str">
        <f>+IF(AK188&lt;='[9]datos'!$AD$11,'[9]datos'!$AC$11,IF(AK188&lt;='[9]datos'!$AD$12,'[9]datos'!$AC$12,IF(AK188&lt;='[9]datos'!$AD$13,'[9]datos'!$AC$13,IF(AK188&lt;='[9]datos'!$AD$14,'[9]datos'!$AC$14,IF(AK188&lt;='[9]datos'!$AD$15,'[9]datos'!$AC$15,"")))))</f>
        <v>Moderado</v>
      </c>
      <c r="AK188" s="109">
        <f>IF(AD188="","",IF(T188=1,IF(AD188="Impacto",R188-(R188*AG188),R188),IF(AD188="Impacto",#REF!-(#REF!*AG188),#REF!)))</f>
        <v>0.6</v>
      </c>
      <c r="AL188" s="110" t="str">
        <f ca="1">_xlfn.IFERROR(INDIRECT("datos!"&amp;HLOOKUP(AJ188,calculo_imp,2,FALSE)&amp;VLOOKUP(AH188,calculo_prob,2,FALSE)),"")</f>
        <v>Moderado</v>
      </c>
      <c r="AM188" s="91" t="s">
        <v>26</v>
      </c>
      <c r="AN188" s="432"/>
      <c r="AO188" s="86"/>
      <c r="AP188" s="86"/>
      <c r="AQ188" s="426"/>
      <c r="AR188" s="427" t="s">
        <v>1800</v>
      </c>
    </row>
    <row r="189" spans="1:44" ht="117.75" thickBot="1">
      <c r="A189" s="433">
        <v>92</v>
      </c>
      <c r="B189" s="416" t="s">
        <v>35</v>
      </c>
      <c r="C189" s="416" t="s">
        <v>220</v>
      </c>
      <c r="D189" s="438" t="str">
        <f>_xlfn.IFERROR(VLOOKUP(B189,'[9]datos'!$B$1:$C$21,2,0),"")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189" s="416" t="s">
        <v>54</v>
      </c>
      <c r="F189" s="440" t="s">
        <v>1826</v>
      </c>
      <c r="G189" s="440" t="s">
        <v>1827</v>
      </c>
      <c r="H189" s="416" t="s">
        <v>207</v>
      </c>
      <c r="I189" s="417" t="s">
        <v>1828</v>
      </c>
      <c r="J189" s="163" t="s">
        <v>1829</v>
      </c>
      <c r="K189" s="416" t="s">
        <v>175</v>
      </c>
      <c r="L189" s="412" t="s">
        <v>180</v>
      </c>
      <c r="M189" s="413">
        <v>300</v>
      </c>
      <c r="N189" s="423" t="str">
        <f>_xlfn.IFERROR(VLOOKUP(O189,'[9]datos'!$AC$2:$AE$7,3,0),"")</f>
        <v>Media</v>
      </c>
      <c r="O189" s="419">
        <f>+IF(OR(M189="",M189=0),"",IF(M189&lt;='[9]datos'!$AD$3,'[9]datos'!$AC$3,IF(AND(M189&gt;'[9]datos'!$AD$3,M189&lt;='[9]datos'!$AD$4),'[9]datos'!$AC$4,IF(AND(M189&gt;'[9]datos'!$AD$4,M189&lt;='[9]datos'!$AD$5),'[9]datos'!$AC$5,IF(AND(M189&gt;'[9]datos'!$AD$5,M189&lt;='[9]datos'!$AD$6),'[9]datos'!$AC$6,IF(M189&gt;'[9]datos'!$AD$7,'[9]datos'!$AC$7,0))))))</f>
        <v>0.6</v>
      </c>
      <c r="P189" s="416" t="s">
        <v>158</v>
      </c>
      <c r="Q189" s="420" t="str">
        <f>_xlfn.IFERROR(VLOOKUP(P189,'[9]datos'!$AB$10:$AC$21,2,0),"")</f>
        <v>Moderado</v>
      </c>
      <c r="R189" s="421">
        <f>_xlfn.IFERROR(IF(OR(P189='[9]datos'!$AB$10,P189='[9]datos'!$AB$16),"",VLOOKUP(P189,'[9]datos'!$AB$10:$AD$21,3,0)),"")</f>
        <v>0.6</v>
      </c>
      <c r="S189" s="422" t="str">
        <f ca="1">_xlfn.IFERROR(INDIRECT("datos!"&amp;HLOOKUP(Q189,calculo_imp,2,FALSE)&amp;VLOOKUP(N189,calculo_prob,2,FALSE)),"")</f>
        <v>Moderado</v>
      </c>
      <c r="T189" s="96">
        <v>1</v>
      </c>
      <c r="U189" s="417" t="s">
        <v>1830</v>
      </c>
      <c r="V189" s="321" t="s">
        <v>1831</v>
      </c>
      <c r="W189" s="321" t="s">
        <v>1219</v>
      </c>
      <c r="X189" s="431" t="s">
        <v>1832</v>
      </c>
      <c r="Y189" s="321" t="s">
        <v>1833</v>
      </c>
      <c r="Z189" s="431" t="s">
        <v>1834</v>
      </c>
      <c r="AA189" s="321" t="s">
        <v>1835</v>
      </c>
      <c r="AB189" s="152" t="s">
        <v>1836</v>
      </c>
      <c r="AC189" s="129" t="s">
        <v>1837</v>
      </c>
      <c r="AD189" s="424" t="s">
        <v>62</v>
      </c>
      <c r="AE189" s="416" t="s">
        <v>81</v>
      </c>
      <c r="AF189" s="416" t="s">
        <v>84</v>
      </c>
      <c r="AG189" s="93">
        <f>IF(AND(AE189="",AF189=""),"",IF(AE189="",0,VLOOKUP(AE189,'[9]datos'!$AP$3:$AR$7,3,0))+IF(AF189="",0,VLOOKUP(AF189,'[9]datos'!$AP$3:$AR$7,3,0)))</f>
        <v>0.3</v>
      </c>
      <c r="AH189" s="112" t="str">
        <f>IF(OR(AI189="",AI189=0),"",IF(AI189&lt;='[9]datos'!$AC$3,'[9]datos'!$AE$3,IF(AI189&lt;='[9]datos'!$AC$4,'[9]datos'!$AE$4,IF(AI189&lt;='[9]datos'!$AC$5,'[9]datos'!$AE$5,IF(AI189&lt;='[9]datos'!$AC$6,'[9]datos'!$AE$6,IF(AI189&lt;='[9]datos'!$AC$7,'[9]datos'!$AE$7,""))))))</f>
        <v>Media</v>
      </c>
      <c r="AI189" s="109">
        <f>IF(AD189="","",IF(T189=1,IF(AD189="Probabilidad",O189-(O189*AG189),O189),IF(AD189="Probabilidad",#REF!-(#REF!*AG189),#REF!)))</f>
        <v>0.42</v>
      </c>
      <c r="AJ189" s="110" t="str">
        <f>+IF(AK189&lt;='[9]datos'!$AD$11,'[9]datos'!$AC$11,IF(AK189&lt;='[9]datos'!$AD$12,'[9]datos'!$AC$12,IF(AK189&lt;='[9]datos'!$AD$13,'[9]datos'!$AC$13,IF(AK189&lt;='[9]datos'!$AD$14,'[9]datos'!$AC$14,IF(AK189&lt;='[9]datos'!$AD$15,'[9]datos'!$AC$15,"")))))</f>
        <v>Moderado</v>
      </c>
      <c r="AK189" s="109">
        <f>IF(AD189="","",IF(T189=1,IF(AD189="Impacto",R189-(R189*AG189),R189),IF(AD189="Impacto",#REF!-(#REF!*AG189),#REF!)))</f>
        <v>0.6</v>
      </c>
      <c r="AL189" s="110" t="str">
        <f ca="1">_xlfn.IFERROR(INDIRECT("datos!"&amp;HLOOKUP(AJ189,calculo_imp,2,FALSE)&amp;VLOOKUP(AH189,calculo_prob,2,FALSE)),"")</f>
        <v>Moderado</v>
      </c>
      <c r="AM189" s="89" t="s">
        <v>26</v>
      </c>
      <c r="AN189" s="413"/>
      <c r="AO189" s="88"/>
      <c r="AP189" s="88"/>
      <c r="AQ189" s="416"/>
      <c r="AR189" s="412" t="s">
        <v>1838</v>
      </c>
    </row>
    <row r="190" spans="1:44" ht="156.75" thickBot="1">
      <c r="A190" s="433">
        <v>93</v>
      </c>
      <c r="B190" s="416" t="s">
        <v>35</v>
      </c>
      <c r="C190" s="416" t="s">
        <v>220</v>
      </c>
      <c r="D190" s="438" t="str">
        <f>_xlfn.IFERROR(VLOOKUP(B190,'[9]datos'!$B$1:$C$21,2,0),"")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190" s="425" t="s">
        <v>54</v>
      </c>
      <c r="F190" s="460" t="s">
        <v>1839</v>
      </c>
      <c r="G190" s="440" t="s">
        <v>1827</v>
      </c>
      <c r="H190" s="416" t="s">
        <v>207</v>
      </c>
      <c r="I190" s="417" t="s">
        <v>1840</v>
      </c>
      <c r="J190" s="163" t="s">
        <v>1841</v>
      </c>
      <c r="K190" s="416" t="s">
        <v>175</v>
      </c>
      <c r="L190" s="412" t="s">
        <v>180</v>
      </c>
      <c r="M190" s="413">
        <v>20</v>
      </c>
      <c r="N190" s="423" t="str">
        <f>_xlfn.IFERROR(VLOOKUP(O190,'[9]datos'!$AC$2:$AE$7,3,0),"")</f>
        <v>Baja</v>
      </c>
      <c r="O190" s="419">
        <f>+IF(OR(M190="",M190=0),"",IF(M190&lt;='[9]datos'!$AD$3,'[9]datos'!$AC$3,IF(AND(M190&gt;'[9]datos'!$AD$3,M190&lt;='[9]datos'!$AD$4),'[9]datos'!$AC$4,IF(AND(M190&gt;'[9]datos'!$AD$4,M190&lt;='[9]datos'!$AD$5),'[9]datos'!$AC$5,IF(AND(M190&gt;'[9]datos'!$AD$5,M190&lt;='[9]datos'!$AD$6),'[9]datos'!$AC$6,IF(M190&gt;'[9]datos'!$AD$7,'[9]datos'!$AC$7,0))))))</f>
        <v>0.4</v>
      </c>
      <c r="P190" s="416" t="s">
        <v>163</v>
      </c>
      <c r="Q190" s="420" t="str">
        <f>_xlfn.IFERROR(VLOOKUP(P190,'[9]datos'!$AB$10:$AC$21,2,0),"")</f>
        <v>Mayor</v>
      </c>
      <c r="R190" s="421">
        <f>_xlfn.IFERROR(IF(OR(P190='[9]datos'!$AB$10,P190='[9]datos'!$AB$16),"",VLOOKUP(P190,'[9]datos'!$AB$10:$AD$21,3,0)),"")</f>
        <v>0.8</v>
      </c>
      <c r="S190" s="422" t="str">
        <f ca="1">_xlfn.IFERROR(INDIRECT("datos!"&amp;HLOOKUP(Q190,calculo_imp,2,FALSE)&amp;VLOOKUP(N190,calculo_prob,2,FALSE)),"")</f>
        <v>Alto</v>
      </c>
      <c r="T190" s="96">
        <v>1</v>
      </c>
      <c r="U190" s="417" t="s">
        <v>1830</v>
      </c>
      <c r="V190" s="321" t="s">
        <v>1831</v>
      </c>
      <c r="W190" s="321" t="s">
        <v>1219</v>
      </c>
      <c r="X190" s="431" t="s">
        <v>1832</v>
      </c>
      <c r="Y190" s="321" t="s">
        <v>1833</v>
      </c>
      <c r="Z190" s="431" t="s">
        <v>1834</v>
      </c>
      <c r="AA190" s="321" t="s">
        <v>1835</v>
      </c>
      <c r="AB190" s="152" t="s">
        <v>1842</v>
      </c>
      <c r="AC190" s="129" t="s">
        <v>1837</v>
      </c>
      <c r="AD190" s="424" t="s">
        <v>62</v>
      </c>
      <c r="AE190" s="416" t="s">
        <v>81</v>
      </c>
      <c r="AF190" s="416" t="s">
        <v>84</v>
      </c>
      <c r="AG190" s="93">
        <f>IF(AND(AE190="",AF190=""),"",IF(AE190="",0,VLOOKUP(AE190,'[9]datos'!$AP$3:$AR$7,3,0))+IF(AF190="",0,VLOOKUP(AF190,'[9]datos'!$AP$3:$AR$7,3,0)))</f>
        <v>0.3</v>
      </c>
      <c r="AH190" s="112" t="str">
        <f>IF(OR(AI190="",AI190=0),"",IF(AI190&lt;='[9]datos'!$AC$3,'[9]datos'!$AE$3,IF(AI190&lt;='[9]datos'!$AC$4,'[9]datos'!$AE$4,IF(AI190&lt;='[9]datos'!$AC$5,'[9]datos'!$AE$5,IF(AI190&lt;='[9]datos'!$AC$6,'[9]datos'!$AE$6,IF(AI190&lt;='[9]datos'!$AC$7,'[9]datos'!$AE$7,""))))))</f>
        <v>Baja</v>
      </c>
      <c r="AI190" s="109">
        <f>IF(AD190="","",IF(T190=1,IF(AD190="Probabilidad",O190-(O190*AG190),O190),IF(AD190="Probabilidad",#REF!-(#REF!*AG190),#REF!)))</f>
        <v>0.28</v>
      </c>
      <c r="AJ190" s="110" t="str">
        <f>+IF(AK190&lt;='[9]datos'!$AD$11,'[9]datos'!$AC$11,IF(AK190&lt;='[9]datos'!$AD$12,'[9]datos'!$AC$12,IF(AK190&lt;='[9]datos'!$AD$13,'[9]datos'!$AC$13,IF(AK190&lt;='[9]datos'!$AD$14,'[9]datos'!$AC$14,IF(AK190&lt;='[9]datos'!$AD$15,'[9]datos'!$AC$15,"")))))</f>
        <v>Mayor</v>
      </c>
      <c r="AK190" s="109">
        <f>IF(AD190="","",IF(T190=1,IF(AD190="Impacto",R190-(R190*AG190),R190),IF(AD190="Impacto",#REF!-(#REF!*AG190),#REF!)))</f>
        <v>0.8</v>
      </c>
      <c r="AL190" s="110" t="str">
        <f ca="1">_xlfn.IFERROR(INDIRECT("datos!"&amp;HLOOKUP(AJ190,calculo_imp,2,FALSE)&amp;VLOOKUP(AH190,calculo_prob,2,FALSE)),"")</f>
        <v>Alto</v>
      </c>
      <c r="AM190" s="89" t="s">
        <v>26</v>
      </c>
      <c r="AN190" s="413"/>
      <c r="AO190" s="88"/>
      <c r="AP190" s="88"/>
      <c r="AQ190" s="416"/>
      <c r="AR190" s="412" t="s">
        <v>1843</v>
      </c>
    </row>
    <row r="191" spans="1:44" ht="117">
      <c r="A191" s="433">
        <v>94</v>
      </c>
      <c r="B191" s="416" t="s">
        <v>35</v>
      </c>
      <c r="C191" s="416" t="s">
        <v>220</v>
      </c>
      <c r="D191" s="438" t="str">
        <f>_xlfn.IFERROR(VLOOKUP(B191,'[9]datos'!$B$1:$C$21,2,0),"")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191" s="425" t="s">
        <v>54</v>
      </c>
      <c r="F191" s="460" t="s">
        <v>1844</v>
      </c>
      <c r="G191" s="440" t="s">
        <v>1845</v>
      </c>
      <c r="H191" s="416" t="s">
        <v>207</v>
      </c>
      <c r="I191" s="416" t="s">
        <v>1846</v>
      </c>
      <c r="J191" s="428" t="s">
        <v>1847</v>
      </c>
      <c r="K191" s="416" t="s">
        <v>175</v>
      </c>
      <c r="L191" s="412" t="s">
        <v>180</v>
      </c>
      <c r="M191" s="413">
        <v>500</v>
      </c>
      <c r="N191" s="423" t="str">
        <f>_xlfn.IFERROR(VLOOKUP(O191,'[9]datos'!$AC$2:$AE$7,3,0),"")</f>
        <v>Media</v>
      </c>
      <c r="O191" s="419">
        <f>+IF(OR(M191="",M191=0),"",IF(M191&lt;='[9]datos'!$AD$3,'[9]datos'!$AC$3,IF(AND(M191&gt;'[9]datos'!$AD$3,M191&lt;='[9]datos'!$AD$4),'[9]datos'!$AC$4,IF(AND(M191&gt;'[9]datos'!$AD$4,M191&lt;='[9]datos'!$AD$5),'[9]datos'!$AC$5,IF(AND(M191&gt;'[9]datos'!$AD$5,M191&lt;='[9]datos'!$AD$6),'[9]datos'!$AC$6,IF(M191&gt;'[9]datos'!$AD$7,'[9]datos'!$AC$7,0))))))</f>
        <v>0.6</v>
      </c>
      <c r="P191" s="416" t="s">
        <v>158</v>
      </c>
      <c r="Q191" s="420" t="str">
        <f>_xlfn.IFERROR(VLOOKUP(P191,'[9]datos'!$AB$10:$AC$21,2,0),"")</f>
        <v>Moderado</v>
      </c>
      <c r="R191" s="421">
        <f>_xlfn.IFERROR(IF(OR(P191='[9]datos'!$AB$10,P191='[9]datos'!$AB$16),"",VLOOKUP(P191,'[9]datos'!$AB$10:$AD$21,3,0)),"")</f>
        <v>0.6</v>
      </c>
      <c r="S191" s="422" t="str">
        <f ca="1">_xlfn.IFERROR(INDIRECT("datos!"&amp;HLOOKUP(Q191,calculo_imp,2,FALSE)&amp;VLOOKUP(N191,calculo_prob,2,FALSE)),"")</f>
        <v>Moderado</v>
      </c>
      <c r="T191" s="96">
        <v>1</v>
      </c>
      <c r="U191" s="417" t="s">
        <v>1830</v>
      </c>
      <c r="V191" s="450" t="s">
        <v>1831</v>
      </c>
      <c r="W191" s="450" t="s">
        <v>1219</v>
      </c>
      <c r="X191" s="430" t="s">
        <v>1832</v>
      </c>
      <c r="Y191" s="450" t="s">
        <v>1833</v>
      </c>
      <c r="Z191" s="430" t="s">
        <v>1834</v>
      </c>
      <c r="AA191" s="450" t="s">
        <v>1835</v>
      </c>
      <c r="AB191" s="152" t="s">
        <v>1848</v>
      </c>
      <c r="AC191" s="129" t="s">
        <v>1837</v>
      </c>
      <c r="AD191" s="424" t="s">
        <v>62</v>
      </c>
      <c r="AE191" s="416" t="s">
        <v>80</v>
      </c>
      <c r="AF191" s="416" t="s">
        <v>84</v>
      </c>
      <c r="AG191" s="93">
        <f>IF(AND(AE191="",AF191=""),"",IF(AE191="",0,VLOOKUP(AE191,'[9]datos'!$AP$3:$AR$7,3,0))+IF(AF191="",0,VLOOKUP(AF191,'[9]datos'!$AP$3:$AR$7,3,0)))</f>
        <v>0.4</v>
      </c>
      <c r="AH191" s="112" t="str">
        <f>IF(OR(AI191="",AI191=0),"",IF(AI191&lt;='[9]datos'!$AC$3,'[9]datos'!$AE$3,IF(AI191&lt;='[9]datos'!$AC$4,'[9]datos'!$AE$4,IF(AI191&lt;='[9]datos'!$AC$5,'[9]datos'!$AE$5,IF(AI191&lt;='[9]datos'!$AC$6,'[9]datos'!$AE$6,IF(AI191&lt;='[9]datos'!$AC$7,'[9]datos'!$AE$7,""))))))</f>
        <v>Baja</v>
      </c>
      <c r="AI191" s="109">
        <f>IF(AD191="","",IF(T191=1,IF(AD191="Probabilidad",O191-(O191*AG191),O191),IF(AD191="Probabilidad",#REF!-(#REF!*AG191),#REF!)))</f>
        <v>0.36</v>
      </c>
      <c r="AJ191" s="110" t="str">
        <f>+IF(AK191&lt;='[9]datos'!$AD$11,'[9]datos'!$AC$11,IF(AK191&lt;='[9]datos'!$AD$12,'[9]datos'!$AC$12,IF(AK191&lt;='[9]datos'!$AD$13,'[9]datos'!$AC$13,IF(AK191&lt;='[9]datos'!$AD$14,'[9]datos'!$AC$14,IF(AK191&lt;='[9]datos'!$AD$15,'[9]datos'!$AC$15,"")))))</f>
        <v>Moderado</v>
      </c>
      <c r="AK191" s="109">
        <f>IF(AD191="","",IF(T191=1,IF(AD191="Impacto",R191-(R191*AG191),R191),IF(AD191="Impacto",#REF!-(#REF!*AG191),#REF!)))</f>
        <v>0.6</v>
      </c>
      <c r="AL191" s="110" t="str">
        <f ca="1">_xlfn.IFERROR(INDIRECT("datos!"&amp;HLOOKUP(AJ191,calculo_imp,2,FALSE)&amp;VLOOKUP(AH191,calculo_prob,2,FALSE)),"")</f>
        <v>Moderado</v>
      </c>
      <c r="AM191" s="89" t="s">
        <v>26</v>
      </c>
      <c r="AN191" s="413"/>
      <c r="AO191" s="88"/>
      <c r="AP191" s="88"/>
      <c r="AQ191" s="416"/>
      <c r="AR191" s="412" t="s">
        <v>1849</v>
      </c>
    </row>
  </sheetData>
  <sheetProtection password="D570" sheet="1" formatCells="0" formatColumns="0" formatRows="0" insertColumns="0" insertRows="0" insertHyperlinks="0" deleteColumns="0" deleteRows="0" sort="0" autoFilter="0" pivotTables="0"/>
  <protectedRanges>
    <protectedRange sqref="V145:AA146" name="Rango2_9"/>
    <protectedRange sqref="AC145:AC146" name="Rango2_9_1"/>
    <protectedRange sqref="G147:G149" name="Rango1"/>
    <protectedRange sqref="G152:G153" name="Rango1_2"/>
    <protectedRange sqref="G159:G163" name="Rango1_4"/>
    <protectedRange sqref="U163 U147:U159" name="Rango2_2"/>
    <protectedRange sqref="U160:U162" name="Rango2_3_1"/>
    <protectedRange sqref="Y150 Y154:Y157 Y159" name="Rango2_4"/>
    <protectedRange sqref="Y147:Y149 Y151 Y153" name="Rango2_1_2"/>
    <protectedRange sqref="Y160:Y162" name="Rango2_3_2"/>
    <protectedRange sqref="Y152 Y158 Y163" name="Rango2_5_1"/>
    <protectedRange sqref="AA147:AB163" name="Rango2_6"/>
    <protectedRange sqref="AC154:AC157" name="Rango2_7"/>
    <protectedRange sqref="AC147:AC149 AC153 AC151 AC158 AC163" name="Rango2_2_1"/>
    <protectedRange sqref="AC160:AC162" name="Rango2_4_1"/>
    <protectedRange sqref="AC152 AC150 AC159" name="Rango2_6_1"/>
    <protectedRange sqref="W147:W163" name="Rango2_8"/>
    <protectedRange sqref="V147:V163" name="Rango2_9_2"/>
    <protectedRange sqref="X150 X154:X157 X159" name="Rango2_10"/>
    <protectedRange sqref="X147:X149 X151 X153 X158 X163" name="Rango2_1_3"/>
    <protectedRange sqref="X160:X162" name="Rango2_3_3"/>
    <protectedRange sqref="X152" name="Rango2_5_2"/>
  </protectedRanges>
  <mergeCells count="1105">
    <mergeCell ref="R102:R106"/>
    <mergeCell ref="S102:S106"/>
    <mergeCell ref="AR102:AR106"/>
    <mergeCell ref="D119:D121"/>
    <mergeCell ref="E119:E121"/>
    <mergeCell ref="F119:F121"/>
    <mergeCell ref="G119:G121"/>
    <mergeCell ref="H119:H121"/>
    <mergeCell ref="I119:I121"/>
    <mergeCell ref="J119:J121"/>
    <mergeCell ref="K119:K121"/>
    <mergeCell ref="L119:L121"/>
    <mergeCell ref="M119:M121"/>
    <mergeCell ref="N119:N121"/>
    <mergeCell ref="O119:O121"/>
    <mergeCell ref="P119:P121"/>
    <mergeCell ref="Q119:Q121"/>
    <mergeCell ref="R119:R121"/>
    <mergeCell ref="S119:S121"/>
    <mergeCell ref="A102:A106"/>
    <mergeCell ref="B102:B106"/>
    <mergeCell ref="C102:C106"/>
    <mergeCell ref="D102:D106"/>
    <mergeCell ref="E102:E106"/>
    <mergeCell ref="F102:F106"/>
    <mergeCell ref="H102:H106"/>
    <mergeCell ref="I102:I106"/>
    <mergeCell ref="J102:J106"/>
    <mergeCell ref="K102:K106"/>
    <mergeCell ref="L102:L106"/>
    <mergeCell ref="M102:M106"/>
    <mergeCell ref="N102:N106"/>
    <mergeCell ref="O102:O106"/>
    <mergeCell ref="P102:P106"/>
    <mergeCell ref="Q102:Q106"/>
    <mergeCell ref="Q113:Q114"/>
    <mergeCell ref="R113:R114"/>
    <mergeCell ref="S113:S114"/>
    <mergeCell ref="AO119:AO121"/>
    <mergeCell ref="AR113:AR114"/>
    <mergeCell ref="A115:A116"/>
    <mergeCell ref="B115:B116"/>
    <mergeCell ref="C115:C116"/>
    <mergeCell ref="D115:D116"/>
    <mergeCell ref="E115:E116"/>
    <mergeCell ref="F115:F116"/>
    <mergeCell ref="G115:G116"/>
    <mergeCell ref="H115:H116"/>
    <mergeCell ref="I115:I116"/>
    <mergeCell ref="J115:J116"/>
    <mergeCell ref="K115:K116"/>
    <mergeCell ref="L115:L116"/>
    <mergeCell ref="M115:M116"/>
    <mergeCell ref="N115:N116"/>
    <mergeCell ref="O115:O116"/>
    <mergeCell ref="P115:P116"/>
    <mergeCell ref="Q115:Q116"/>
    <mergeCell ref="R115:R116"/>
    <mergeCell ref="S115:S116"/>
    <mergeCell ref="AR115:AR116"/>
    <mergeCell ref="AP119:AP121"/>
    <mergeCell ref="AQ119:AQ121"/>
    <mergeCell ref="AR119:AR121"/>
    <mergeCell ref="A119:A121"/>
    <mergeCell ref="B119:B121"/>
    <mergeCell ref="AN119:AN121"/>
    <mergeCell ref="C119:C121"/>
    <mergeCell ref="A107:A109"/>
    <mergeCell ref="B107:B109"/>
    <mergeCell ref="B113:B114"/>
    <mergeCell ref="C113:C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N107:N109"/>
    <mergeCell ref="O107:O109"/>
    <mergeCell ref="P107:P109"/>
    <mergeCell ref="Q107:Q109"/>
    <mergeCell ref="AR107:AR109"/>
    <mergeCell ref="R107:R109"/>
    <mergeCell ref="S107:S109"/>
    <mergeCell ref="C107:C109"/>
    <mergeCell ref="D107:D109"/>
    <mergeCell ref="E107:E109"/>
    <mergeCell ref="F107:F109"/>
    <mergeCell ref="G107:G109"/>
    <mergeCell ref="H107:H109"/>
    <mergeCell ref="I107:I109"/>
    <mergeCell ref="J107:J109"/>
    <mergeCell ref="K107:K109"/>
    <mergeCell ref="H110:H112"/>
    <mergeCell ref="I110:I112"/>
    <mergeCell ref="J110:J112"/>
    <mergeCell ref="K110:K112"/>
    <mergeCell ref="L110:L112"/>
    <mergeCell ref="M110:M112"/>
    <mergeCell ref="N110:N112"/>
    <mergeCell ref="O110:O112"/>
    <mergeCell ref="P110:P112"/>
    <mergeCell ref="Q110:Q112"/>
    <mergeCell ref="R110:R112"/>
    <mergeCell ref="S110:S112"/>
    <mergeCell ref="AR110:AR112"/>
    <mergeCell ref="A14:A15"/>
    <mergeCell ref="B14:B15"/>
    <mergeCell ref="A113:A114"/>
    <mergeCell ref="C14:C15"/>
    <mergeCell ref="D14:D15"/>
    <mergeCell ref="E14:E15"/>
    <mergeCell ref="L107:L109"/>
    <mergeCell ref="M107:M109"/>
    <mergeCell ref="A110:A112"/>
    <mergeCell ref="B110:B112"/>
    <mergeCell ref="C110:C112"/>
    <mergeCell ref="D110:D112"/>
    <mergeCell ref="E110:E112"/>
    <mergeCell ref="F110:F112"/>
    <mergeCell ref="G110:G112"/>
    <mergeCell ref="AH4:AM4"/>
    <mergeCell ref="AN4:AR4"/>
    <mergeCell ref="M4:S4"/>
    <mergeCell ref="T4:AG4"/>
    <mergeCell ref="AD5:AD6"/>
    <mergeCell ref="M5:M6"/>
    <mergeCell ref="N5:N6"/>
    <mergeCell ref="O5:O6"/>
    <mergeCell ref="P5:P6"/>
    <mergeCell ref="Q5:Q6"/>
    <mergeCell ref="R5:R6"/>
    <mergeCell ref="S5:S6"/>
    <mergeCell ref="AQ5:AQ6"/>
    <mergeCell ref="AR5:AR6"/>
    <mergeCell ref="AL5:AL6"/>
    <mergeCell ref="AM5:AM6"/>
    <mergeCell ref="AN5:AN6"/>
    <mergeCell ref="A7:A10"/>
    <mergeCell ref="B7:B10"/>
    <mergeCell ref="C7:C10"/>
    <mergeCell ref="D7:D10"/>
    <mergeCell ref="E7:E10"/>
    <mergeCell ref="F7:F10"/>
    <mergeCell ref="G7:G10"/>
    <mergeCell ref="H7:H10"/>
    <mergeCell ref="I7:I10"/>
    <mergeCell ref="AA1:AR1"/>
    <mergeCell ref="A1:B1"/>
    <mergeCell ref="C1:Z1"/>
    <mergeCell ref="E5:E6"/>
    <mergeCell ref="F5:F6"/>
    <mergeCell ref="G5:G6"/>
    <mergeCell ref="J5:J6"/>
    <mergeCell ref="B5:B6"/>
    <mergeCell ref="C5:C6"/>
    <mergeCell ref="D5:D6"/>
    <mergeCell ref="A4:L4"/>
    <mergeCell ref="L5:L6"/>
    <mergeCell ref="T5:T6"/>
    <mergeCell ref="V5:AB5"/>
    <mergeCell ref="K5:K6"/>
    <mergeCell ref="A5:A6"/>
    <mergeCell ref="AE5:AG5"/>
    <mergeCell ref="AH5:AH6"/>
    <mergeCell ref="AJ5:AJ6"/>
    <mergeCell ref="A11:A13"/>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S7:S10"/>
    <mergeCell ref="AR7:AR10"/>
    <mergeCell ref="R11:R13"/>
    <mergeCell ref="S11:S13"/>
    <mergeCell ref="AR11:AR13"/>
    <mergeCell ref="J7:J10"/>
    <mergeCell ref="K7:K10"/>
    <mergeCell ref="L7:L10"/>
    <mergeCell ref="M7:M10"/>
    <mergeCell ref="N7:N10"/>
    <mergeCell ref="O7:O10"/>
    <mergeCell ref="P7:P10"/>
    <mergeCell ref="Q7:Q10"/>
    <mergeCell ref="R7:R10"/>
    <mergeCell ref="AK5:AK6"/>
    <mergeCell ref="AI5:AI6"/>
    <mergeCell ref="H5:I5"/>
    <mergeCell ref="AP5:AP6"/>
    <mergeCell ref="AO5:AO6"/>
    <mergeCell ref="AC5:AC6"/>
    <mergeCell ref="E19:E20"/>
    <mergeCell ref="F19:F20"/>
    <mergeCell ref="G19:G20"/>
    <mergeCell ref="H19:H20"/>
    <mergeCell ref="I19:I20"/>
    <mergeCell ref="J19:J20"/>
    <mergeCell ref="F14:F15"/>
    <mergeCell ref="G14:G15"/>
    <mergeCell ref="H14:H15"/>
    <mergeCell ref="I14:I15"/>
    <mergeCell ref="S14:S15"/>
    <mergeCell ref="AR14:AR15"/>
    <mergeCell ref="J14:J15"/>
    <mergeCell ref="K14:K15"/>
    <mergeCell ref="L14:L15"/>
    <mergeCell ref="M14:M15"/>
    <mergeCell ref="N14:N15"/>
    <mergeCell ref="O14:O15"/>
    <mergeCell ref="P14:P15"/>
    <mergeCell ref="Q14:Q15"/>
    <mergeCell ref="R14:R15"/>
    <mergeCell ref="AR19:AR20"/>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AR21:AR22"/>
    <mergeCell ref="K19:K20"/>
    <mergeCell ref="L19:L20"/>
    <mergeCell ref="M19:M20"/>
    <mergeCell ref="N19:N20"/>
    <mergeCell ref="O19:O20"/>
    <mergeCell ref="P19:P20"/>
    <mergeCell ref="Q19:Q20"/>
    <mergeCell ref="R19:R20"/>
    <mergeCell ref="S19:S20"/>
    <mergeCell ref="B19:B20"/>
    <mergeCell ref="C19:C20"/>
    <mergeCell ref="D19:D20"/>
    <mergeCell ref="K23:K24"/>
    <mergeCell ref="L23:L24"/>
    <mergeCell ref="M23:M24"/>
    <mergeCell ref="N23:N24"/>
    <mergeCell ref="O23:O24"/>
    <mergeCell ref="P23:P24"/>
    <mergeCell ref="Q23:Q24"/>
    <mergeCell ref="R23:R24"/>
    <mergeCell ref="S23:S24"/>
    <mergeCell ref="B23:B24"/>
    <mergeCell ref="C23:C24"/>
    <mergeCell ref="D23:D24"/>
    <mergeCell ref="E23:E24"/>
    <mergeCell ref="F23:F24"/>
    <mergeCell ref="G23:G24"/>
    <mergeCell ref="H23:H24"/>
    <mergeCell ref="I23:I24"/>
    <mergeCell ref="J23:J24"/>
    <mergeCell ref="L29:L31"/>
    <mergeCell ref="M29:M31"/>
    <mergeCell ref="N29:N31"/>
    <mergeCell ref="O29:O31"/>
    <mergeCell ref="P29:P31"/>
    <mergeCell ref="Q29:Q31"/>
    <mergeCell ref="R29:R31"/>
    <mergeCell ref="S29:S31"/>
    <mergeCell ref="A21:A22"/>
    <mergeCell ref="A23:A24"/>
    <mergeCell ref="AR23:AR24"/>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AR16:AR17"/>
    <mergeCell ref="A19:A20"/>
    <mergeCell ref="AR29:AR31"/>
    <mergeCell ref="A32:A34"/>
    <mergeCell ref="B32:B34"/>
    <mergeCell ref="C32:C34"/>
    <mergeCell ref="D32:D34"/>
    <mergeCell ref="E32:E34"/>
    <mergeCell ref="F32:F34"/>
    <mergeCell ref="G32:G34"/>
    <mergeCell ref="H32:H34"/>
    <mergeCell ref="I32:I34"/>
    <mergeCell ref="J32:J34"/>
    <mergeCell ref="K32:K34"/>
    <mergeCell ref="L32:L34"/>
    <mergeCell ref="M32:M34"/>
    <mergeCell ref="N32:N34"/>
    <mergeCell ref="O32:O34"/>
    <mergeCell ref="P32:P34"/>
    <mergeCell ref="Q32:Q34"/>
    <mergeCell ref="R32:R34"/>
    <mergeCell ref="S32:S34"/>
    <mergeCell ref="AR32:AR34"/>
    <mergeCell ref="A29:A31"/>
    <mergeCell ref="B29:B31"/>
    <mergeCell ref="C29:C31"/>
    <mergeCell ref="D29:D31"/>
    <mergeCell ref="E29:E31"/>
    <mergeCell ref="F29:F31"/>
    <mergeCell ref="G29:G31"/>
    <mergeCell ref="H29:H31"/>
    <mergeCell ref="I29:I31"/>
    <mergeCell ref="J29:J31"/>
    <mergeCell ref="K29:K31"/>
    <mergeCell ref="AR40:AR41"/>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AR42:AR43"/>
    <mergeCell ref="J40:J41"/>
    <mergeCell ref="K40:K41"/>
    <mergeCell ref="L40:L41"/>
    <mergeCell ref="M40:M41"/>
    <mergeCell ref="N40:N41"/>
    <mergeCell ref="O40:O41"/>
    <mergeCell ref="P40:P41"/>
    <mergeCell ref="Q40:Q41"/>
    <mergeCell ref="R40:R41"/>
    <mergeCell ref="A40:A41"/>
    <mergeCell ref="B40:B41"/>
    <mergeCell ref="L45:L47"/>
    <mergeCell ref="M45:M47"/>
    <mergeCell ref="N45:N47"/>
    <mergeCell ref="O45:O47"/>
    <mergeCell ref="P45:P47"/>
    <mergeCell ref="Q45:Q47"/>
    <mergeCell ref="R45:R47"/>
    <mergeCell ref="A45:A47"/>
    <mergeCell ref="B45:B47"/>
    <mergeCell ref="C45:C47"/>
    <mergeCell ref="D45:D47"/>
    <mergeCell ref="E45:E47"/>
    <mergeCell ref="F45:F47"/>
    <mergeCell ref="G45:G47"/>
    <mergeCell ref="H45:H47"/>
    <mergeCell ref="I45:I47"/>
    <mergeCell ref="S40:S41"/>
    <mergeCell ref="C40:C41"/>
    <mergeCell ref="D40:D41"/>
    <mergeCell ref="E40:E41"/>
    <mergeCell ref="F40:F41"/>
    <mergeCell ref="G40:G41"/>
    <mergeCell ref="H40:H41"/>
    <mergeCell ref="I40:I41"/>
    <mergeCell ref="B52:B54"/>
    <mergeCell ref="C52:C54"/>
    <mergeCell ref="D52:D54"/>
    <mergeCell ref="E52:E54"/>
    <mergeCell ref="F52:F54"/>
    <mergeCell ref="G52:G54"/>
    <mergeCell ref="H52:H54"/>
    <mergeCell ref="I52:I54"/>
    <mergeCell ref="S45:S47"/>
    <mergeCell ref="AR45:AR47"/>
    <mergeCell ref="A49:A51"/>
    <mergeCell ref="B49:B51"/>
    <mergeCell ref="C49:C51"/>
    <mergeCell ref="D49:D51"/>
    <mergeCell ref="E49:E51"/>
    <mergeCell ref="F49:F51"/>
    <mergeCell ref="G49:G51"/>
    <mergeCell ref="H49:H51"/>
    <mergeCell ref="I49:I51"/>
    <mergeCell ref="J49:J51"/>
    <mergeCell ref="K49:K51"/>
    <mergeCell ref="L49:L51"/>
    <mergeCell ref="M49:M51"/>
    <mergeCell ref="N49:N51"/>
    <mergeCell ref="O49:O51"/>
    <mergeCell ref="P49:P51"/>
    <mergeCell ref="Q49:Q51"/>
    <mergeCell ref="R49:R51"/>
    <mergeCell ref="S49:S51"/>
    <mergeCell ref="AR49:AR51"/>
    <mergeCell ref="J45:J47"/>
    <mergeCell ref="K45:K47"/>
    <mergeCell ref="S52:S54"/>
    <mergeCell ref="AR52:AR54"/>
    <mergeCell ref="A55:A56"/>
    <mergeCell ref="B55:B56"/>
    <mergeCell ref="C55:C56"/>
    <mergeCell ref="D55:D56"/>
    <mergeCell ref="E55:E56"/>
    <mergeCell ref="F55:F56"/>
    <mergeCell ref="G55:G56"/>
    <mergeCell ref="H55:H56"/>
    <mergeCell ref="I55:I56"/>
    <mergeCell ref="J55:J56"/>
    <mergeCell ref="K55:K56"/>
    <mergeCell ref="L55:L56"/>
    <mergeCell ref="M55:M56"/>
    <mergeCell ref="N55:N56"/>
    <mergeCell ref="O55:O56"/>
    <mergeCell ref="P55:P56"/>
    <mergeCell ref="Q55:Q56"/>
    <mergeCell ref="R55:R56"/>
    <mergeCell ref="S55:S56"/>
    <mergeCell ref="AR55:AR56"/>
    <mergeCell ref="J52:J54"/>
    <mergeCell ref="K52:K54"/>
    <mergeCell ref="L52:L54"/>
    <mergeCell ref="M52:M54"/>
    <mergeCell ref="N52:N54"/>
    <mergeCell ref="O52:O54"/>
    <mergeCell ref="P52:P54"/>
    <mergeCell ref="Q52:Q54"/>
    <mergeCell ref="R52:R54"/>
    <mergeCell ref="A52:A54"/>
    <mergeCell ref="AR62:AR63"/>
    <mergeCell ref="A62:A63"/>
    <mergeCell ref="B62:B63"/>
    <mergeCell ref="C62:C63"/>
    <mergeCell ref="D62:D63"/>
    <mergeCell ref="E62:E63"/>
    <mergeCell ref="F62:F63"/>
    <mergeCell ref="J62:J63"/>
    <mergeCell ref="K62:K63"/>
    <mergeCell ref="L62:L63"/>
    <mergeCell ref="S57:S58"/>
    <mergeCell ref="AR57:AR58"/>
    <mergeCell ref="J57:J58"/>
    <mergeCell ref="K57:K58"/>
    <mergeCell ref="L57:L58"/>
    <mergeCell ref="M57:M58"/>
    <mergeCell ref="N57:N58"/>
    <mergeCell ref="O57:O58"/>
    <mergeCell ref="P57:P58"/>
    <mergeCell ref="Q57:Q58"/>
    <mergeCell ref="R57:R58"/>
    <mergeCell ref="A57:A58"/>
    <mergeCell ref="B57:B58"/>
    <mergeCell ref="C57:C58"/>
    <mergeCell ref="D57:D58"/>
    <mergeCell ref="E57:E58"/>
    <mergeCell ref="F57:F58"/>
    <mergeCell ref="G57:G58"/>
    <mergeCell ref="H57:H58"/>
    <mergeCell ref="I57:I58"/>
    <mergeCell ref="S67:S68"/>
    <mergeCell ref="AR67:AR68"/>
    <mergeCell ref="M64:M66"/>
    <mergeCell ref="N64:N66"/>
    <mergeCell ref="O64:O66"/>
    <mergeCell ref="P64:P66"/>
    <mergeCell ref="Q64:Q66"/>
    <mergeCell ref="R64:R66"/>
    <mergeCell ref="S64:S66"/>
    <mergeCell ref="AN64:AN66"/>
    <mergeCell ref="AO64:AO66"/>
    <mergeCell ref="A64:A66"/>
    <mergeCell ref="B64:B66"/>
    <mergeCell ref="C64:C66"/>
    <mergeCell ref="D64:D66"/>
    <mergeCell ref="E64:E66"/>
    <mergeCell ref="F64:F66"/>
    <mergeCell ref="J64:J66"/>
    <mergeCell ref="K64:K66"/>
    <mergeCell ref="L64:L66"/>
    <mergeCell ref="S59:S61"/>
    <mergeCell ref="M62:M63"/>
    <mergeCell ref="N62:N63"/>
    <mergeCell ref="O62:O63"/>
    <mergeCell ref="P62:P63"/>
    <mergeCell ref="Q62:Q63"/>
    <mergeCell ref="R62:R63"/>
    <mergeCell ref="S62:S63"/>
    <mergeCell ref="S69:S71"/>
    <mergeCell ref="AR59:AR61"/>
    <mergeCell ref="AN60:AN61"/>
    <mergeCell ref="AO60:AO61"/>
    <mergeCell ref="A59:A61"/>
    <mergeCell ref="B59:B61"/>
    <mergeCell ref="C59:C61"/>
    <mergeCell ref="D59:D61"/>
    <mergeCell ref="E59:E61"/>
    <mergeCell ref="F59:F61"/>
    <mergeCell ref="J59:J61"/>
    <mergeCell ref="K59:K61"/>
    <mergeCell ref="L59:L61"/>
    <mergeCell ref="AR64:AR66"/>
    <mergeCell ref="A67:A68"/>
    <mergeCell ref="B67:B68"/>
    <mergeCell ref="C67:C68"/>
    <mergeCell ref="D67:D68"/>
    <mergeCell ref="E67:E68"/>
    <mergeCell ref="F67:F68"/>
    <mergeCell ref="J67:J68"/>
    <mergeCell ref="K67:K68"/>
    <mergeCell ref="L67:L68"/>
    <mergeCell ref="M67:M68"/>
    <mergeCell ref="M69:M71"/>
    <mergeCell ref="N69:N71"/>
    <mergeCell ref="O69:O71"/>
    <mergeCell ref="P69:P71"/>
    <mergeCell ref="Q69:Q71"/>
    <mergeCell ref="R69:R71"/>
    <mergeCell ref="A69:A71"/>
    <mergeCell ref="B69:B71"/>
    <mergeCell ref="C69:C71"/>
    <mergeCell ref="D69:D71"/>
    <mergeCell ref="E69:E71"/>
    <mergeCell ref="F69:F71"/>
    <mergeCell ref="G69:G71"/>
    <mergeCell ref="H69:H71"/>
    <mergeCell ref="I69:I71"/>
    <mergeCell ref="M59:M61"/>
    <mergeCell ref="N59:N61"/>
    <mergeCell ref="O59:O61"/>
    <mergeCell ref="P59:P61"/>
    <mergeCell ref="Q59:Q61"/>
    <mergeCell ref="R59:R61"/>
    <mergeCell ref="N67:N68"/>
    <mergeCell ref="O67:O68"/>
    <mergeCell ref="P67:P68"/>
    <mergeCell ref="Q67:Q68"/>
    <mergeCell ref="R67:R68"/>
    <mergeCell ref="B77:B78"/>
    <mergeCell ref="C77:C78"/>
    <mergeCell ref="D77:D78"/>
    <mergeCell ref="E77:E78"/>
    <mergeCell ref="F77:F78"/>
    <mergeCell ref="G77:G78"/>
    <mergeCell ref="H77:H78"/>
    <mergeCell ref="I77:I78"/>
    <mergeCell ref="AR69:AR71"/>
    <mergeCell ref="A72:A76"/>
    <mergeCell ref="B72:B76"/>
    <mergeCell ref="C72:C76"/>
    <mergeCell ref="D72:D76"/>
    <mergeCell ref="E72:E76"/>
    <mergeCell ref="F72:F76"/>
    <mergeCell ref="G72:G75"/>
    <mergeCell ref="H72:H76"/>
    <mergeCell ref="I72:I76"/>
    <mergeCell ref="J72:J76"/>
    <mergeCell ref="K72:K76"/>
    <mergeCell ref="L72:L76"/>
    <mergeCell ref="M72:M76"/>
    <mergeCell ref="N72:N76"/>
    <mergeCell ref="O72:O76"/>
    <mergeCell ref="P72:P76"/>
    <mergeCell ref="Q72:Q76"/>
    <mergeCell ref="R72:R76"/>
    <mergeCell ref="S72:S76"/>
    <mergeCell ref="AR72:AR76"/>
    <mergeCell ref="J69:J71"/>
    <mergeCell ref="K69:K71"/>
    <mergeCell ref="L69:L71"/>
    <mergeCell ref="S77:S78"/>
    <mergeCell ref="AR77:AR78"/>
    <mergeCell ref="A79:A80"/>
    <mergeCell ref="B79:B80"/>
    <mergeCell ref="C79:C80"/>
    <mergeCell ref="D79:D80"/>
    <mergeCell ref="E79:E80"/>
    <mergeCell ref="F79:F80"/>
    <mergeCell ref="G79:G80"/>
    <mergeCell ref="H79:H80"/>
    <mergeCell ref="I79:I80"/>
    <mergeCell ref="J79:J80"/>
    <mergeCell ref="K79:K80"/>
    <mergeCell ref="L79:L80"/>
    <mergeCell ref="M79:M80"/>
    <mergeCell ref="N79:N80"/>
    <mergeCell ref="O79:O80"/>
    <mergeCell ref="P79:P80"/>
    <mergeCell ref="Q79:Q80"/>
    <mergeCell ref="R79:R80"/>
    <mergeCell ref="S79:S80"/>
    <mergeCell ref="AR79:AR80"/>
    <mergeCell ref="J77:J78"/>
    <mergeCell ref="K77:K78"/>
    <mergeCell ref="L77:L78"/>
    <mergeCell ref="M77:M78"/>
    <mergeCell ref="N77:N78"/>
    <mergeCell ref="O77:O78"/>
    <mergeCell ref="P77:P78"/>
    <mergeCell ref="Q77:Q78"/>
    <mergeCell ref="R77:R78"/>
    <mergeCell ref="A77:A78"/>
    <mergeCell ref="K81:K82"/>
    <mergeCell ref="L81:L82"/>
    <mergeCell ref="M81:M82"/>
    <mergeCell ref="N81:N82"/>
    <mergeCell ref="O81:O82"/>
    <mergeCell ref="P81:P82"/>
    <mergeCell ref="Q81:Q82"/>
    <mergeCell ref="R81:R82"/>
    <mergeCell ref="A81:A82"/>
    <mergeCell ref="B81:B82"/>
    <mergeCell ref="C81:C82"/>
    <mergeCell ref="D81:D82"/>
    <mergeCell ref="E81:E82"/>
    <mergeCell ref="F81:F82"/>
    <mergeCell ref="G81:G82"/>
    <mergeCell ref="H81:H82"/>
    <mergeCell ref="I81:I82"/>
    <mergeCell ref="A86:A87"/>
    <mergeCell ref="B86:B87"/>
    <mergeCell ref="C86:C87"/>
    <mergeCell ref="D86:D87"/>
    <mergeCell ref="E86:E87"/>
    <mergeCell ref="F86:F87"/>
    <mergeCell ref="G86:G87"/>
    <mergeCell ref="H86:H87"/>
    <mergeCell ref="I86:I87"/>
    <mergeCell ref="S81:S82"/>
    <mergeCell ref="AR81:AR82"/>
    <mergeCell ref="A83:A85"/>
    <mergeCell ref="B83:B85"/>
    <mergeCell ref="C83:C85"/>
    <mergeCell ref="D83:D85"/>
    <mergeCell ref="E83:E85"/>
    <mergeCell ref="F83:F85"/>
    <mergeCell ref="G83:G85"/>
    <mergeCell ref="H83:H85"/>
    <mergeCell ref="I83:I85"/>
    <mergeCell ref="J83:J85"/>
    <mergeCell ref="K83:K85"/>
    <mergeCell ref="L83:L85"/>
    <mergeCell ref="M83:M85"/>
    <mergeCell ref="N83:N85"/>
    <mergeCell ref="O83:O85"/>
    <mergeCell ref="P83:P85"/>
    <mergeCell ref="Q83:Q85"/>
    <mergeCell ref="R83:R85"/>
    <mergeCell ref="S83:S85"/>
    <mergeCell ref="AR83:AR85"/>
    <mergeCell ref="J81:J82"/>
    <mergeCell ref="B89:B90"/>
    <mergeCell ref="C89:C90"/>
    <mergeCell ref="D89:D90"/>
    <mergeCell ref="E89:E90"/>
    <mergeCell ref="F89:F90"/>
    <mergeCell ref="G89:G90"/>
    <mergeCell ref="H89:H90"/>
    <mergeCell ref="I89:I90"/>
    <mergeCell ref="S86:S87"/>
    <mergeCell ref="AR86:AR87"/>
    <mergeCell ref="J86:J87"/>
    <mergeCell ref="K86:K87"/>
    <mergeCell ref="L86:L87"/>
    <mergeCell ref="M86:M87"/>
    <mergeCell ref="N86:N87"/>
    <mergeCell ref="O86:O87"/>
    <mergeCell ref="P86:P87"/>
    <mergeCell ref="Q86:Q87"/>
    <mergeCell ref="R86:R87"/>
    <mergeCell ref="S89:S90"/>
    <mergeCell ref="AR89:AR90"/>
    <mergeCell ref="A91:A93"/>
    <mergeCell ref="B91:B93"/>
    <mergeCell ref="C91:C93"/>
    <mergeCell ref="D91:D93"/>
    <mergeCell ref="E91:E93"/>
    <mergeCell ref="F91:F93"/>
    <mergeCell ref="G91:G93"/>
    <mergeCell ref="H91:H93"/>
    <mergeCell ref="I91:I93"/>
    <mergeCell ref="J91:J93"/>
    <mergeCell ref="K91:K93"/>
    <mergeCell ref="L91:L93"/>
    <mergeCell ref="M91:M93"/>
    <mergeCell ref="N91:N93"/>
    <mergeCell ref="O91:O93"/>
    <mergeCell ref="P91:P93"/>
    <mergeCell ref="Q91:Q93"/>
    <mergeCell ref="R91:R93"/>
    <mergeCell ref="S91:S93"/>
    <mergeCell ref="AR91:AR93"/>
    <mergeCell ref="J89:J90"/>
    <mergeCell ref="K89:K90"/>
    <mergeCell ref="L89:L90"/>
    <mergeCell ref="M89:M90"/>
    <mergeCell ref="N89:N90"/>
    <mergeCell ref="O89:O90"/>
    <mergeCell ref="P89:P90"/>
    <mergeCell ref="Q89:Q90"/>
    <mergeCell ref="R89:R90"/>
    <mergeCell ref="A89:A90"/>
    <mergeCell ref="P97:P98"/>
    <mergeCell ref="Q97:Q98"/>
    <mergeCell ref="R97:R98"/>
    <mergeCell ref="S97:S98"/>
    <mergeCell ref="AR97:AR98"/>
    <mergeCell ref="I94:I95"/>
    <mergeCell ref="K94:K95"/>
    <mergeCell ref="L94:L95"/>
    <mergeCell ref="M94:M95"/>
    <mergeCell ref="N94:N95"/>
    <mergeCell ref="O94:O95"/>
    <mergeCell ref="P94:P95"/>
    <mergeCell ref="Q94:Q95"/>
    <mergeCell ref="R94:R95"/>
    <mergeCell ref="S94:S95"/>
    <mergeCell ref="A94:A95"/>
    <mergeCell ref="B94:B95"/>
    <mergeCell ref="C94:C95"/>
    <mergeCell ref="D94:D95"/>
    <mergeCell ref="E94:E95"/>
    <mergeCell ref="F94:F95"/>
    <mergeCell ref="G94:G95"/>
    <mergeCell ref="H94:H95"/>
    <mergeCell ref="J94:J95"/>
    <mergeCell ref="L122:L124"/>
    <mergeCell ref="M122:M124"/>
    <mergeCell ref="N122:N124"/>
    <mergeCell ref="O122:O124"/>
    <mergeCell ref="P122:P124"/>
    <mergeCell ref="Q122:Q124"/>
    <mergeCell ref="R122:R124"/>
    <mergeCell ref="A122:A124"/>
    <mergeCell ref="B122:B124"/>
    <mergeCell ref="C122:C124"/>
    <mergeCell ref="D122:D124"/>
    <mergeCell ref="E122:E124"/>
    <mergeCell ref="F122:F124"/>
    <mergeCell ref="G122:G124"/>
    <mergeCell ref="H122:H124"/>
    <mergeCell ref="I122:I124"/>
    <mergeCell ref="AR94:AR95"/>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B130:B131"/>
    <mergeCell ref="C130:C131"/>
    <mergeCell ref="D130:D131"/>
    <mergeCell ref="E130:E131"/>
    <mergeCell ref="F130:F131"/>
    <mergeCell ref="G130:G131"/>
    <mergeCell ref="H130:H131"/>
    <mergeCell ref="I130:I131"/>
    <mergeCell ref="S122:S124"/>
    <mergeCell ref="AR122:AR124"/>
    <mergeCell ref="A125:A129"/>
    <mergeCell ref="B125:B129"/>
    <mergeCell ref="C125:C129"/>
    <mergeCell ref="D125:D129"/>
    <mergeCell ref="E125:E129"/>
    <mergeCell ref="F125:F129"/>
    <mergeCell ref="G125:G129"/>
    <mergeCell ref="H125:H129"/>
    <mergeCell ref="I125:I129"/>
    <mergeCell ref="J125:J129"/>
    <mergeCell ref="K125:K129"/>
    <mergeCell ref="L125:L129"/>
    <mergeCell ref="M125:M129"/>
    <mergeCell ref="N125:N129"/>
    <mergeCell ref="O125:O129"/>
    <mergeCell ref="P125:P129"/>
    <mergeCell ref="Q125:Q129"/>
    <mergeCell ref="R125:R129"/>
    <mergeCell ref="S125:S129"/>
    <mergeCell ref="AR125:AR129"/>
    <mergeCell ref="J122:J124"/>
    <mergeCell ref="K122:K124"/>
    <mergeCell ref="S130:S131"/>
    <mergeCell ref="AR130:AR131"/>
    <mergeCell ref="A132:A134"/>
    <mergeCell ref="B132:B134"/>
    <mergeCell ref="C132:C134"/>
    <mergeCell ref="D132:D134"/>
    <mergeCell ref="E132:E134"/>
    <mergeCell ref="F132:F134"/>
    <mergeCell ref="G132:G134"/>
    <mergeCell ref="H132:H134"/>
    <mergeCell ref="I132:I134"/>
    <mergeCell ref="J132:J134"/>
    <mergeCell ref="K132:K134"/>
    <mergeCell ref="L132:L134"/>
    <mergeCell ref="M132:M134"/>
    <mergeCell ref="N132:N134"/>
    <mergeCell ref="O132:O134"/>
    <mergeCell ref="P132:P134"/>
    <mergeCell ref="Q132:Q134"/>
    <mergeCell ref="R132:R134"/>
    <mergeCell ref="S132:S134"/>
    <mergeCell ref="AR132:AR134"/>
    <mergeCell ref="J130:J131"/>
    <mergeCell ref="K130:K131"/>
    <mergeCell ref="L130:L131"/>
    <mergeCell ref="M130:M131"/>
    <mergeCell ref="N130:N131"/>
    <mergeCell ref="O130:O131"/>
    <mergeCell ref="P130:P131"/>
    <mergeCell ref="Q130:Q131"/>
    <mergeCell ref="R130:R131"/>
    <mergeCell ref="A130:A131"/>
    <mergeCell ref="S143:S144"/>
    <mergeCell ref="AR143:AR144"/>
    <mergeCell ref="J139:J140"/>
    <mergeCell ref="K139:K140"/>
    <mergeCell ref="L139:L140"/>
    <mergeCell ref="M139:M140"/>
    <mergeCell ref="N139:N140"/>
    <mergeCell ref="O139:O140"/>
    <mergeCell ref="P139:P140"/>
    <mergeCell ref="Q139:Q140"/>
    <mergeCell ref="R139:R140"/>
    <mergeCell ref="A139:A140"/>
    <mergeCell ref="B139:B140"/>
    <mergeCell ref="C139:C140"/>
    <mergeCell ref="D139:D140"/>
    <mergeCell ref="E139:E140"/>
    <mergeCell ref="F139:F140"/>
    <mergeCell ref="G139:G140"/>
    <mergeCell ref="H139:H140"/>
    <mergeCell ref="I139:I140"/>
    <mergeCell ref="P145:P146"/>
    <mergeCell ref="Q145:Q146"/>
    <mergeCell ref="R145:R146"/>
    <mergeCell ref="A145:A146"/>
    <mergeCell ref="B145:B146"/>
    <mergeCell ref="C145:C146"/>
    <mergeCell ref="D145:D146"/>
    <mergeCell ref="E145:E146"/>
    <mergeCell ref="F145:F146"/>
    <mergeCell ref="G145:G146"/>
    <mergeCell ref="H145:H146"/>
    <mergeCell ref="I145:I146"/>
    <mergeCell ref="S139:S140"/>
    <mergeCell ref="AR139:AR140"/>
    <mergeCell ref="A143:A144"/>
    <mergeCell ref="B143:B144"/>
    <mergeCell ref="C143:C144"/>
    <mergeCell ref="D143:D144"/>
    <mergeCell ref="E143:E144"/>
    <mergeCell ref="F143:F144"/>
    <mergeCell ref="G143:G144"/>
    <mergeCell ref="H143:H144"/>
    <mergeCell ref="I143:I144"/>
    <mergeCell ref="J143:J144"/>
    <mergeCell ref="K143:K144"/>
    <mergeCell ref="L143:L144"/>
    <mergeCell ref="M143:M144"/>
    <mergeCell ref="N143:N144"/>
    <mergeCell ref="O143:O144"/>
    <mergeCell ref="P143:P144"/>
    <mergeCell ref="Q143:Q144"/>
    <mergeCell ref="R143:R144"/>
    <mergeCell ref="AN150:AN151"/>
    <mergeCell ref="AO150:AO151"/>
    <mergeCell ref="AR150:AR151"/>
    <mergeCell ref="S145:S146"/>
    <mergeCell ref="AN145:AN146"/>
    <mergeCell ref="AQ145:AQ146"/>
    <mergeCell ref="AR145:AR146"/>
    <mergeCell ref="A147:A149"/>
    <mergeCell ref="B147:B149"/>
    <mergeCell ref="C147:C149"/>
    <mergeCell ref="D147:D149"/>
    <mergeCell ref="E147:E149"/>
    <mergeCell ref="F147:F149"/>
    <mergeCell ref="H147:H149"/>
    <mergeCell ref="I147:I149"/>
    <mergeCell ref="J147:J149"/>
    <mergeCell ref="K147:K149"/>
    <mergeCell ref="L147:L149"/>
    <mergeCell ref="M147:M149"/>
    <mergeCell ref="N147:N149"/>
    <mergeCell ref="O147:O149"/>
    <mergeCell ref="P147:P149"/>
    <mergeCell ref="Q147:Q149"/>
    <mergeCell ref="R147:R149"/>
    <mergeCell ref="S147:S149"/>
    <mergeCell ref="AN147:AN149"/>
    <mergeCell ref="J145:J146"/>
    <mergeCell ref="K145:K146"/>
    <mergeCell ref="L145:L146"/>
    <mergeCell ref="M145:M146"/>
    <mergeCell ref="N145:N146"/>
    <mergeCell ref="O145:O146"/>
    <mergeCell ref="K152:K153"/>
    <mergeCell ref="L152:L153"/>
    <mergeCell ref="M152:M153"/>
    <mergeCell ref="N152:N153"/>
    <mergeCell ref="O152:O153"/>
    <mergeCell ref="P152:P153"/>
    <mergeCell ref="Q152:Q153"/>
    <mergeCell ref="R152:R153"/>
    <mergeCell ref="S152:S153"/>
    <mergeCell ref="AN152:AN153"/>
    <mergeCell ref="AO152:AO153"/>
    <mergeCell ref="AR152:AR153"/>
    <mergeCell ref="AO147:AO149"/>
    <mergeCell ref="AR147:AR149"/>
    <mergeCell ref="A150:A151"/>
    <mergeCell ref="B150:B151"/>
    <mergeCell ref="C150:C151"/>
    <mergeCell ref="D150:D151"/>
    <mergeCell ref="E150:E151"/>
    <mergeCell ref="F150:F151"/>
    <mergeCell ref="H150:H151"/>
    <mergeCell ref="I150:I151"/>
    <mergeCell ref="J150:J151"/>
    <mergeCell ref="K150:K151"/>
    <mergeCell ref="L150:L151"/>
    <mergeCell ref="M150:M151"/>
    <mergeCell ref="N150:N151"/>
    <mergeCell ref="O150:O151"/>
    <mergeCell ref="P150:P151"/>
    <mergeCell ref="Q150:Q151"/>
    <mergeCell ref="R150:R151"/>
    <mergeCell ref="S150:S151"/>
    <mergeCell ref="A154:A158"/>
    <mergeCell ref="B154:B158"/>
    <mergeCell ref="C154:C158"/>
    <mergeCell ref="D154:D158"/>
    <mergeCell ref="E154:E158"/>
    <mergeCell ref="F154:F158"/>
    <mergeCell ref="H154:H158"/>
    <mergeCell ref="I154:I158"/>
    <mergeCell ref="J154:J158"/>
    <mergeCell ref="A152:A153"/>
    <mergeCell ref="B152:B153"/>
    <mergeCell ref="C152:C153"/>
    <mergeCell ref="D152:D153"/>
    <mergeCell ref="E152:E153"/>
    <mergeCell ref="F152:F153"/>
    <mergeCell ref="H152:H153"/>
    <mergeCell ref="I152:I153"/>
    <mergeCell ref="J152:J153"/>
    <mergeCell ref="AN154:AN158"/>
    <mergeCell ref="AO154:AO158"/>
    <mergeCell ref="AR154:AR158"/>
    <mergeCell ref="A159:A163"/>
    <mergeCell ref="B159:B163"/>
    <mergeCell ref="C159:C163"/>
    <mergeCell ref="D159:D163"/>
    <mergeCell ref="E159:E163"/>
    <mergeCell ref="F159:F163"/>
    <mergeCell ref="H159:H163"/>
    <mergeCell ref="I159:I163"/>
    <mergeCell ref="J159:J163"/>
    <mergeCell ref="K159:K163"/>
    <mergeCell ref="L159:L163"/>
    <mergeCell ref="M159:M163"/>
    <mergeCell ref="N159:N163"/>
    <mergeCell ref="O159:O163"/>
    <mergeCell ref="P159:P163"/>
    <mergeCell ref="Q159:Q163"/>
    <mergeCell ref="R159:R163"/>
    <mergeCell ref="S159:S163"/>
    <mergeCell ref="AN159:AN163"/>
    <mergeCell ref="AO159:AO163"/>
    <mergeCell ref="K154:K158"/>
    <mergeCell ref="L154:L158"/>
    <mergeCell ref="M154:M158"/>
    <mergeCell ref="N154:N158"/>
    <mergeCell ref="O154:O158"/>
    <mergeCell ref="P154:P158"/>
    <mergeCell ref="Q154:Q158"/>
    <mergeCell ref="R154:R158"/>
    <mergeCell ref="S154:S158"/>
    <mergeCell ref="B176:B178"/>
    <mergeCell ref="C176:C178"/>
    <mergeCell ref="D176:D178"/>
    <mergeCell ref="E176:E178"/>
    <mergeCell ref="F176:F178"/>
    <mergeCell ref="G176:G178"/>
    <mergeCell ref="H176:H178"/>
    <mergeCell ref="I176:I178"/>
    <mergeCell ref="J176:J178"/>
    <mergeCell ref="K176:K178"/>
    <mergeCell ref="L176:L178"/>
    <mergeCell ref="M176:M178"/>
    <mergeCell ref="N176:N178"/>
    <mergeCell ref="O176:O178"/>
    <mergeCell ref="P176:P178"/>
    <mergeCell ref="Q176:Q178"/>
    <mergeCell ref="AR159:AR163"/>
    <mergeCell ref="G160:G161"/>
    <mergeCell ref="J182:J184"/>
    <mergeCell ref="K182:K184"/>
    <mergeCell ref="L182:L184"/>
    <mergeCell ref="M182:M184"/>
    <mergeCell ref="N182:N184"/>
    <mergeCell ref="O182:O184"/>
    <mergeCell ref="P182:P184"/>
    <mergeCell ref="Q182:Q184"/>
    <mergeCell ref="R176:R178"/>
    <mergeCell ref="S176:S178"/>
    <mergeCell ref="AR176:AR178"/>
    <mergeCell ref="A179:A181"/>
    <mergeCell ref="B179:B181"/>
    <mergeCell ref="C179:C181"/>
    <mergeCell ref="D179:D181"/>
    <mergeCell ref="E179:E181"/>
    <mergeCell ref="F179:F181"/>
    <mergeCell ref="G179:G181"/>
    <mergeCell ref="H179:H181"/>
    <mergeCell ref="I179:I181"/>
    <mergeCell ref="J179:J181"/>
    <mergeCell ref="K179:K181"/>
    <mergeCell ref="L179:L181"/>
    <mergeCell ref="M179:M181"/>
    <mergeCell ref="N179:N181"/>
    <mergeCell ref="O179:O181"/>
    <mergeCell ref="P179:P181"/>
    <mergeCell ref="Q179:Q181"/>
    <mergeCell ref="R179:R181"/>
    <mergeCell ref="S179:S181"/>
    <mergeCell ref="AR179:AR181"/>
    <mergeCell ref="A176:A178"/>
    <mergeCell ref="R182:R184"/>
    <mergeCell ref="S182:S184"/>
    <mergeCell ref="AR182:AR184"/>
    <mergeCell ref="A185:A187"/>
    <mergeCell ref="B185:B187"/>
    <mergeCell ref="C185:C187"/>
    <mergeCell ref="D185:D187"/>
    <mergeCell ref="E185:E187"/>
    <mergeCell ref="F185:F187"/>
    <mergeCell ref="G185:G187"/>
    <mergeCell ref="H185:H187"/>
    <mergeCell ref="I185:I187"/>
    <mergeCell ref="J185:J187"/>
    <mergeCell ref="K185:K187"/>
    <mergeCell ref="L185:L187"/>
    <mergeCell ref="M185:M187"/>
    <mergeCell ref="N185:N187"/>
    <mergeCell ref="O185:O187"/>
    <mergeCell ref="P185:P187"/>
    <mergeCell ref="Q185:Q187"/>
    <mergeCell ref="R185:R187"/>
    <mergeCell ref="S185:S187"/>
    <mergeCell ref="AR185:AR187"/>
    <mergeCell ref="A182:A184"/>
    <mergeCell ref="B182:B184"/>
    <mergeCell ref="C182:C184"/>
    <mergeCell ref="D182:D184"/>
    <mergeCell ref="E182:E184"/>
    <mergeCell ref="F182:F184"/>
    <mergeCell ref="G182:G184"/>
    <mergeCell ref="H182:H184"/>
    <mergeCell ref="I182:I184"/>
  </mergeCells>
  <conditionalFormatting sqref="V7:AA7 V14:AA15">
    <cfRule type="expression" priority="4337" dxfId="1641" stopIfTrue="1">
      <formula>$M7="Aceptar"</formula>
    </cfRule>
  </conditionalFormatting>
  <conditionalFormatting sqref="V11:AA13">
    <cfRule type="expression" priority="4336" dxfId="1641" stopIfTrue="1">
      <formula>$M11="Aceptar"</formula>
    </cfRule>
  </conditionalFormatting>
  <conditionalFormatting sqref="V8:AA10">
    <cfRule type="expression" priority="4335" dxfId="1641" stopIfTrue="1">
      <formula>$M8="Aceptar"</formula>
    </cfRule>
  </conditionalFormatting>
  <conditionalFormatting sqref="V33:AA47">
    <cfRule type="expression" priority="3409" dxfId="1641" stopIfTrue="1">
      <formula>$M33="Aceptar"</formula>
    </cfRule>
  </conditionalFormatting>
  <conditionalFormatting sqref="V32:AA32">
    <cfRule type="expression" priority="3408" dxfId="1641" stopIfTrue="1">
      <formula>$M32="Aceptar"</formula>
    </cfRule>
  </conditionalFormatting>
  <conditionalFormatting sqref="V49:Y49 AA49">
    <cfRule type="expression" priority="3051" dxfId="1641" stopIfTrue="1">
      <formula>$M49="Aceptar"</formula>
    </cfRule>
  </conditionalFormatting>
  <conditionalFormatting sqref="U54">
    <cfRule type="expression" priority="3045" dxfId="1641" stopIfTrue="1">
      <formula>$M54="Aceptar"</formula>
    </cfRule>
  </conditionalFormatting>
  <conditionalFormatting sqref="Y52">
    <cfRule type="expression" priority="3047" dxfId="1641" stopIfTrue="1">
      <formula>$M52="Aceptar"</formula>
    </cfRule>
  </conditionalFormatting>
  <conditionalFormatting sqref="U49">
    <cfRule type="expression" priority="3050" dxfId="1641" stopIfTrue="1">
      <formula>$M49="Aceptar"</formula>
    </cfRule>
  </conditionalFormatting>
  <conditionalFormatting sqref="V52:X52 Z52:AA52">
    <cfRule type="expression" priority="3048" dxfId="1641" stopIfTrue="1">
      <formula>$M52="Aceptar"</formula>
    </cfRule>
  </conditionalFormatting>
  <conditionalFormatting sqref="AB51">
    <cfRule type="expression" priority="3049" dxfId="1641" stopIfTrue="1">
      <formula>$M51="Aceptar"</formula>
    </cfRule>
  </conditionalFormatting>
  <conditionalFormatting sqref="U52">
    <cfRule type="expression" priority="3046" dxfId="1641" stopIfTrue="1">
      <formula>$M52="Aceptar"</formula>
    </cfRule>
  </conditionalFormatting>
  <conditionalFormatting sqref="V51">
    <cfRule type="expression" priority="3044" dxfId="1641" stopIfTrue="1">
      <formula>$M51="Aceptar"</formula>
    </cfRule>
  </conditionalFormatting>
  <conditionalFormatting sqref="U51">
    <cfRule type="expression" priority="3043" dxfId="1641" stopIfTrue="1">
      <formula>$M51="Aceptar"</formula>
    </cfRule>
  </conditionalFormatting>
  <conditionalFormatting sqref="Z49">
    <cfRule type="expression" priority="3042" dxfId="1641" stopIfTrue="1">
      <formula>$M49="Aceptar"</formula>
    </cfRule>
  </conditionalFormatting>
  <conditionalFormatting sqref="V50:AA50">
    <cfRule type="expression" priority="3041" dxfId="1641" stopIfTrue="1">
      <formula>$M50="Aceptar"</formula>
    </cfRule>
  </conditionalFormatting>
  <conditionalFormatting sqref="U50">
    <cfRule type="expression" priority="3040" dxfId="1641" stopIfTrue="1">
      <formula>$M50="Aceptar"</formula>
    </cfRule>
  </conditionalFormatting>
  <conditionalFormatting sqref="U53">
    <cfRule type="expression" priority="3039" dxfId="1641" stopIfTrue="1">
      <formula>$M53="Aceptar"</formula>
    </cfRule>
  </conditionalFormatting>
  <conditionalFormatting sqref="Y58:Z58">
    <cfRule type="expression" priority="3038" dxfId="1641" stopIfTrue="1">
      <formula>$M58="Aceptar"</formula>
    </cfRule>
  </conditionalFormatting>
  <conditionalFormatting sqref="V69:AA69">
    <cfRule type="expression" priority="2675" dxfId="1641" stopIfTrue="1">
      <formula>$M69="Aceptar"</formula>
    </cfRule>
  </conditionalFormatting>
  <conditionalFormatting sqref="V70:AA71">
    <cfRule type="expression" priority="2674" dxfId="1641" stopIfTrue="1">
      <formula>$M70="Aceptar"</formula>
    </cfRule>
  </conditionalFormatting>
  <conditionalFormatting sqref="V72:Z72">
    <cfRule type="expression" priority="2599" dxfId="1641" stopIfTrue="1">
      <formula>$M72="Aceptar"</formula>
    </cfRule>
  </conditionalFormatting>
  <conditionalFormatting sqref="V73:AA73">
    <cfRule type="expression" priority="2598" dxfId="1641" stopIfTrue="1">
      <formula>$M73="Aceptar"</formula>
    </cfRule>
  </conditionalFormatting>
  <conditionalFormatting sqref="V74:AA74">
    <cfRule type="expression" priority="2597" dxfId="1641" stopIfTrue="1">
      <formula>$M74="Aceptar"</formula>
    </cfRule>
  </conditionalFormatting>
  <conditionalFormatting sqref="V75:AA75">
    <cfRule type="expression" priority="2596" dxfId="1641" stopIfTrue="1">
      <formula>$M75="Aceptar"</formula>
    </cfRule>
  </conditionalFormatting>
  <conditionalFormatting sqref="V77:AA78">
    <cfRule type="expression" priority="2348" dxfId="1641" stopIfTrue="1">
      <formula>$M77="Aceptar"</formula>
    </cfRule>
  </conditionalFormatting>
  <conditionalFormatting sqref="V79:AA80">
    <cfRule type="expression" priority="2347" dxfId="1641" stopIfTrue="1">
      <formula>$M79="Aceptar"</formula>
    </cfRule>
  </conditionalFormatting>
  <conditionalFormatting sqref="V81:AA82">
    <cfRule type="expression" priority="2346" dxfId="1641" stopIfTrue="1">
      <formula>$M81="Aceptar"</formula>
    </cfRule>
  </conditionalFormatting>
  <conditionalFormatting sqref="V83:AA85">
    <cfRule type="expression" priority="2345" dxfId="1641" stopIfTrue="1">
      <formula>$M83="Aceptar"</formula>
    </cfRule>
  </conditionalFormatting>
  <conditionalFormatting sqref="X86:AA86 V86">
    <cfRule type="expression" priority="2344" dxfId="1641" stopIfTrue="1">
      <formula>$M86="Aceptar"</formula>
    </cfRule>
  </conditionalFormatting>
  <conditionalFormatting sqref="W86">
    <cfRule type="expression" priority="2343" dxfId="1641" stopIfTrue="1">
      <formula>$M86="Aceptar"</formula>
    </cfRule>
  </conditionalFormatting>
  <conditionalFormatting sqref="V88 X88:AA88">
    <cfRule type="expression" priority="2342" dxfId="1641" stopIfTrue="1">
      <formula>$M88="Aceptar"</formula>
    </cfRule>
  </conditionalFormatting>
  <conditionalFormatting sqref="W88">
    <cfRule type="expression" priority="2341" dxfId="1641" stopIfTrue="1">
      <formula>$M88="Aceptar"</formula>
    </cfRule>
  </conditionalFormatting>
  <conditionalFormatting sqref="V89:AA90">
    <cfRule type="expression" priority="2340" dxfId="1641" stopIfTrue="1">
      <formula>$M89="Aceptar"</formula>
    </cfRule>
  </conditionalFormatting>
  <conditionalFormatting sqref="V91:AA93">
    <cfRule type="expression" priority="2339" dxfId="1641" stopIfTrue="1">
      <formula>$M91="Aceptar"</formula>
    </cfRule>
  </conditionalFormatting>
  <conditionalFormatting sqref="V87:AA87">
    <cfRule type="expression" priority="2338" dxfId="1641" stopIfTrue="1">
      <formula>$M87="Aceptar"</formula>
    </cfRule>
  </conditionalFormatting>
  <conditionalFormatting sqref="AB86">
    <cfRule type="expression" priority="2337" dxfId="1641" stopIfTrue="1">
      <formula>$M86="Aceptar"</formula>
    </cfRule>
  </conditionalFormatting>
  <conditionalFormatting sqref="AB88">
    <cfRule type="expression" priority="2336" dxfId="1641" stopIfTrue="1">
      <formula>$M88="Aceptar"</formula>
    </cfRule>
  </conditionalFormatting>
  <conditionalFormatting sqref="AB89">
    <cfRule type="expression" priority="2335" dxfId="1641" stopIfTrue="1">
      <formula>$M89="Aceptar"</formula>
    </cfRule>
  </conditionalFormatting>
  <conditionalFormatting sqref="AB90">
    <cfRule type="expression" priority="2334" dxfId="1641" stopIfTrue="1">
      <formula>$M90="Aceptar"</formula>
    </cfRule>
  </conditionalFormatting>
  <conditionalFormatting sqref="AB91">
    <cfRule type="expression" priority="2333" dxfId="1641" stopIfTrue="1">
      <formula>$M91="Aceptar"</formula>
    </cfRule>
  </conditionalFormatting>
  <conditionalFormatting sqref="AB93">
    <cfRule type="expression" priority="2332" dxfId="1641" stopIfTrue="1">
      <formula>$M93="Aceptar"</formula>
    </cfRule>
  </conditionalFormatting>
  <conditionalFormatting sqref="Z95">
    <cfRule type="expression" priority="1927" dxfId="1641" stopIfTrue="1">
      <formula>$M95="Aceptar"</formula>
    </cfRule>
  </conditionalFormatting>
  <conditionalFormatting sqref="X97:X98">
    <cfRule type="expression" priority="1926" dxfId="1641" stopIfTrue="1">
      <formula>$M97="Aceptar"</formula>
    </cfRule>
  </conditionalFormatting>
  <conditionalFormatting sqref="Y97:Y98">
    <cfRule type="expression" priority="1925" dxfId="1641" stopIfTrue="1">
      <formula>$M97="Aceptar"</formula>
    </cfRule>
  </conditionalFormatting>
  <conditionalFormatting sqref="Z97:Z98">
    <cfRule type="expression" priority="1924" dxfId="1641" stopIfTrue="1">
      <formula>$M97="Aceptar"</formula>
    </cfRule>
  </conditionalFormatting>
  <conditionalFormatting sqref="AA97">
    <cfRule type="expression" priority="1923" dxfId="1641" stopIfTrue="1">
      <formula>$M97="Aceptar"</formula>
    </cfRule>
  </conditionalFormatting>
  <conditionalFormatting sqref="AA98">
    <cfRule type="expression" priority="1922" dxfId="1641" stopIfTrue="1">
      <formula>$M98="Aceptar"</formula>
    </cfRule>
  </conditionalFormatting>
  <conditionalFormatting sqref="AC118">
    <cfRule type="expression" priority="1382" dxfId="1641">
      <formula>$K118="Aceptar"</formula>
    </cfRule>
  </conditionalFormatting>
  <conditionalFormatting sqref="V120:AA121">
    <cfRule type="expression" priority="1380" dxfId="1641" stopIfTrue="1">
      <formula>$K119="Aceptar"</formula>
    </cfRule>
  </conditionalFormatting>
  <conditionalFormatting sqref="V119:AA119">
    <cfRule type="expression" priority="1381" dxfId="1641" stopIfTrue="1">
      <formula>$K121="Aceptar"</formula>
    </cfRule>
  </conditionalFormatting>
  <conditionalFormatting sqref="AC119">
    <cfRule type="expression" priority="1379" dxfId="1641">
      <formula>$K119="Aceptar"</formula>
    </cfRule>
  </conditionalFormatting>
  <conditionalFormatting sqref="AC120">
    <cfRule type="expression" priority="1378" dxfId="1641">
      <formula>$K120="Aceptar"</formula>
    </cfRule>
  </conditionalFormatting>
  <conditionalFormatting sqref="AC121">
    <cfRule type="expression" priority="1377" dxfId="1641">
      <formula>$K121="Aceptar"</formula>
    </cfRule>
  </conditionalFormatting>
  <conditionalFormatting sqref="U119">
    <cfRule type="expression" priority="1376" dxfId="1641" stopIfTrue="1">
      <formula>$K121="Aceptar"</formula>
    </cfRule>
  </conditionalFormatting>
  <conditionalFormatting sqref="V118:AA118">
    <cfRule type="expression" priority="1457" dxfId="1641" stopIfTrue="1">
      <formula>'Matriz de Riesgos Gestión'!#REF!="Aceptar"</formula>
    </cfRule>
  </conditionalFormatting>
  <conditionalFormatting sqref="U120:U121">
    <cfRule type="expression" priority="1458" dxfId="1641" stopIfTrue="1">
      <formula>'Matriz de Riesgos Gestión'!#REF!="Aceptar"</formula>
    </cfRule>
  </conditionalFormatting>
  <conditionalFormatting sqref="V122:AA122">
    <cfRule type="expression" priority="1220" dxfId="1641" stopIfTrue="1">
      <formula>$M122="Aceptar"</formula>
    </cfRule>
  </conditionalFormatting>
  <conditionalFormatting sqref="V123:AA124">
    <cfRule type="expression" priority="1219" dxfId="1641" stopIfTrue="1">
      <formula>$M123="Aceptar"</formula>
    </cfRule>
  </conditionalFormatting>
  <conditionalFormatting sqref="V129:W129 V125:Z125 V126:X126 V127 X127 V128:X128 Z126:AA128 Y129:Z129">
    <cfRule type="expression" priority="1218" dxfId="1641" stopIfTrue="1">
      <formula>$M125="Aceptar"</formula>
    </cfRule>
  </conditionalFormatting>
  <conditionalFormatting sqref="AA125">
    <cfRule type="expression" priority="1217" dxfId="1641" stopIfTrue="1">
      <formula>$M125="Aceptar"</formula>
    </cfRule>
  </conditionalFormatting>
  <conditionalFormatting sqref="Y126">
    <cfRule type="expression" priority="1216" dxfId="1641" stopIfTrue="1">
      <formula>$M126="Aceptar"</formula>
    </cfRule>
  </conditionalFormatting>
  <conditionalFormatting sqref="W127">
    <cfRule type="expression" priority="1215" dxfId="1641" stopIfTrue="1">
      <formula>$M127="Aceptar"</formula>
    </cfRule>
  </conditionalFormatting>
  <conditionalFormatting sqref="Y127">
    <cfRule type="expression" priority="1214" dxfId="1641" stopIfTrue="1">
      <formula>$M127="Aceptar"</formula>
    </cfRule>
  </conditionalFormatting>
  <conditionalFormatting sqref="Y128">
    <cfRule type="expression" priority="1213" dxfId="1641" stopIfTrue="1">
      <formula>$M128="Aceptar"</formula>
    </cfRule>
  </conditionalFormatting>
  <conditionalFormatting sqref="AA129">
    <cfRule type="expression" priority="1212" dxfId="1641" stopIfTrue="1">
      <formula>$M129="Aceptar"</formula>
    </cfRule>
  </conditionalFormatting>
  <conditionalFormatting sqref="V145:AA146">
    <cfRule type="expression" priority="1197" dxfId="1641" stopIfTrue="1">
      <formula>$M145="Aceptar"</formula>
    </cfRule>
  </conditionalFormatting>
  <conditionalFormatting sqref="U145:U146">
    <cfRule type="expression" priority="1196" dxfId="1641" stopIfTrue="1">
      <formula>$M145="Aceptar"</formula>
    </cfRule>
  </conditionalFormatting>
  <conditionalFormatting sqref="AC146">
    <cfRule type="expression" priority="1195" dxfId="1641">
      <formula>$M146="Aceptar"</formula>
    </cfRule>
  </conditionalFormatting>
  <conditionalFormatting sqref="AC145">
    <cfRule type="expression" priority="1194" dxfId="1641">
      <formula>$M145="Aceptar"</formula>
    </cfRule>
  </conditionalFormatting>
  <conditionalFormatting sqref="M147 M150 M152 M154">
    <cfRule type="expression" priority="838" dxfId="1641" stopIfTrue="1">
      <formula>$M147="Aceptar"</formula>
    </cfRule>
  </conditionalFormatting>
  <conditionalFormatting sqref="M159">
    <cfRule type="expression" priority="837" dxfId="1641" stopIfTrue="1">
      <formula>$M159="Aceptar"</formula>
    </cfRule>
  </conditionalFormatting>
  <conditionalFormatting sqref="U158">
    <cfRule type="expression" priority="803" dxfId="1641" stopIfTrue="1">
      <formula>$M158="Aceptar"</formula>
    </cfRule>
  </conditionalFormatting>
  <conditionalFormatting sqref="U163">
    <cfRule type="expression" priority="802" dxfId="1641" stopIfTrue="1">
      <formula>$M163="Aceptar"</formula>
    </cfRule>
  </conditionalFormatting>
  <conditionalFormatting sqref="Y161">
    <cfRule type="expression" priority="833" dxfId="1641" stopIfTrue="1">
      <formula>$M161="Aceptar"</formula>
    </cfRule>
  </conditionalFormatting>
  <conditionalFormatting sqref="Z147">
    <cfRule type="expression" priority="831" dxfId="1641" stopIfTrue="1">
      <formula>$M147="Aceptar"</formula>
    </cfRule>
  </conditionalFormatting>
  <conditionalFormatting sqref="Z148:Z149">
    <cfRule type="expression" priority="830" dxfId="1641" stopIfTrue="1">
      <formula>$M148="Aceptar"</formula>
    </cfRule>
  </conditionalFormatting>
  <conditionalFormatting sqref="Y150 Y154:Y157">
    <cfRule type="expression" priority="836" dxfId="1641" stopIfTrue="1">
      <formula>$M150="Aceptar"</formula>
    </cfRule>
  </conditionalFormatting>
  <conditionalFormatting sqref="Y148:Y149">
    <cfRule type="expression" priority="835" dxfId="1641" stopIfTrue="1">
      <formula>$M148="Aceptar"</formula>
    </cfRule>
  </conditionalFormatting>
  <conditionalFormatting sqref="Y147">
    <cfRule type="expression" priority="834" dxfId="1641" stopIfTrue="1">
      <formula>$M147="Aceptar"</formula>
    </cfRule>
  </conditionalFormatting>
  <conditionalFormatting sqref="Y158">
    <cfRule type="expression" priority="832" dxfId="1641" stopIfTrue="1">
      <formula>$M158="Aceptar"</formula>
    </cfRule>
  </conditionalFormatting>
  <conditionalFormatting sqref="AA147:AA150 AA152 AA154:AA156">
    <cfRule type="expression" priority="829" dxfId="1641" stopIfTrue="1">
      <formula>$M147="Aceptar"</formula>
    </cfRule>
  </conditionalFormatting>
  <conditionalFormatting sqref="AA161">
    <cfRule type="expression" priority="828" dxfId="1641" stopIfTrue="1">
      <formula>$M161="Aceptar"</formula>
    </cfRule>
  </conditionalFormatting>
  <conditionalFormatting sqref="AA157">
    <cfRule type="expression" priority="827" dxfId="1641" stopIfTrue="1">
      <formula>$M157="Aceptar"</formula>
    </cfRule>
  </conditionalFormatting>
  <conditionalFormatting sqref="AB147:AB150 AB152 AB154:AB156">
    <cfRule type="expression" priority="826" dxfId="1641" stopIfTrue="1">
      <formula>$M147="Aceptar"</formula>
    </cfRule>
  </conditionalFormatting>
  <conditionalFormatting sqref="AB161">
    <cfRule type="expression" priority="825" dxfId="1641" stopIfTrue="1">
      <formula>$M161="Aceptar"</formula>
    </cfRule>
  </conditionalFormatting>
  <conditionalFormatting sqref="AB157">
    <cfRule type="expression" priority="824" dxfId="1641" stopIfTrue="1">
      <formula>$M157="Aceptar"</formula>
    </cfRule>
  </conditionalFormatting>
  <conditionalFormatting sqref="AC151">
    <cfRule type="expression" priority="823" dxfId="1641" stopIfTrue="1">
      <formula>$M151="Aceptar"</formula>
    </cfRule>
  </conditionalFormatting>
  <conditionalFormatting sqref="AC147:AC149">
    <cfRule type="expression" priority="822" dxfId="1641" stopIfTrue="1">
      <formula>$M147="Aceptar"</formula>
    </cfRule>
  </conditionalFormatting>
  <conditionalFormatting sqref="AC153">
    <cfRule type="expression" priority="821" dxfId="1641" stopIfTrue="1">
      <formula>$M153="Aceptar"</formula>
    </cfRule>
  </conditionalFormatting>
  <conditionalFormatting sqref="AC158">
    <cfRule type="expression" priority="820" dxfId="1641" stopIfTrue="1">
      <formula>$M158="Aceptar"</formula>
    </cfRule>
  </conditionalFormatting>
  <conditionalFormatting sqref="AC163">
    <cfRule type="expression" priority="819" dxfId="1641" stopIfTrue="1">
      <formula>$M163="Aceptar"</formula>
    </cfRule>
  </conditionalFormatting>
  <conditionalFormatting sqref="W147:W157">
    <cfRule type="expression" priority="818" dxfId="1641" stopIfTrue="1">
      <formula>$M147="Aceptar"</formula>
    </cfRule>
  </conditionalFormatting>
  <conditionalFormatting sqref="W161">
    <cfRule type="expression" priority="817" dxfId="1641" stopIfTrue="1">
      <formula>$M161="Aceptar"</formula>
    </cfRule>
  </conditionalFormatting>
  <conditionalFormatting sqref="W158">
    <cfRule type="expression" priority="816" dxfId="1641" stopIfTrue="1">
      <formula>$M158="Aceptar"</formula>
    </cfRule>
  </conditionalFormatting>
  <conditionalFormatting sqref="W163">
    <cfRule type="expression" priority="815" dxfId="1641" stopIfTrue="1">
      <formula>$M163="Aceptar"</formula>
    </cfRule>
  </conditionalFormatting>
  <conditionalFormatting sqref="V147:V157">
    <cfRule type="expression" priority="814" dxfId="1641" stopIfTrue="1">
      <formula>$M147="Aceptar"</formula>
    </cfRule>
  </conditionalFormatting>
  <conditionalFormatting sqref="V161">
    <cfRule type="expression" priority="813" dxfId="1641" stopIfTrue="1">
      <formula>$M161="Aceptar"</formula>
    </cfRule>
  </conditionalFormatting>
  <conditionalFormatting sqref="V158">
    <cfRule type="expression" priority="812" dxfId="1641" stopIfTrue="1">
      <formula>$M158="Aceptar"</formula>
    </cfRule>
  </conditionalFormatting>
  <conditionalFormatting sqref="V163">
    <cfRule type="expression" priority="811" dxfId="1641" stopIfTrue="1">
      <formula>$M163="Aceptar"</formula>
    </cfRule>
  </conditionalFormatting>
  <conditionalFormatting sqref="U147:U157">
    <cfRule type="expression" priority="810" dxfId="1641" stopIfTrue="1">
      <formula>$M147="Aceptar"</formula>
    </cfRule>
  </conditionalFormatting>
  <conditionalFormatting sqref="U161">
    <cfRule type="expression" priority="809" dxfId="1641" stopIfTrue="1">
      <formula>$M161="Aceptar"</formula>
    </cfRule>
  </conditionalFormatting>
  <conditionalFormatting sqref="X150 X154:X157">
    <cfRule type="expression" priority="808" dxfId="1641" stopIfTrue="1">
      <formula>$M150="Aceptar"</formula>
    </cfRule>
  </conditionalFormatting>
  <conditionalFormatting sqref="X148:X149">
    <cfRule type="expression" priority="807" dxfId="1641" stopIfTrue="1">
      <formula>$M148="Aceptar"</formula>
    </cfRule>
  </conditionalFormatting>
  <conditionalFormatting sqref="X147">
    <cfRule type="expression" priority="806" dxfId="1641" stopIfTrue="1">
      <formula>$M147="Aceptar"</formula>
    </cfRule>
  </conditionalFormatting>
  <conditionalFormatting sqref="X152">
    <cfRule type="expression" priority="805" dxfId="1641" stopIfTrue="1">
      <formula>$M152="Aceptar"</formula>
    </cfRule>
  </conditionalFormatting>
  <conditionalFormatting sqref="X161">
    <cfRule type="expression" priority="804" dxfId="1641" stopIfTrue="1">
      <formula>$M161="Aceptar"</formula>
    </cfRule>
  </conditionalFormatting>
  <conditionalFormatting sqref="Z151">
    <cfRule type="expression" priority="801" dxfId="1641" stopIfTrue="1">
      <formula>$M151="Aceptar"</formula>
    </cfRule>
  </conditionalFormatting>
  <conditionalFormatting sqref="X151">
    <cfRule type="expression" priority="800" dxfId="1641" stopIfTrue="1">
      <formula>$M151="Aceptar"</formula>
    </cfRule>
  </conditionalFormatting>
  <conditionalFormatting sqref="Y151">
    <cfRule type="expression" priority="799" dxfId="1641" stopIfTrue="1">
      <formula>$M151="Aceptar"</formula>
    </cfRule>
  </conditionalFormatting>
  <conditionalFormatting sqref="Z153">
    <cfRule type="expression" priority="798" dxfId="1641" stopIfTrue="1">
      <formula>$M153="Aceptar"</formula>
    </cfRule>
  </conditionalFormatting>
  <conditionalFormatting sqref="X153">
    <cfRule type="expression" priority="797" dxfId="1641" stopIfTrue="1">
      <formula>$M153="Aceptar"</formula>
    </cfRule>
  </conditionalFormatting>
  <conditionalFormatting sqref="Y153">
    <cfRule type="expression" priority="796" dxfId="1641" stopIfTrue="1">
      <formula>$M153="Aceptar"</formula>
    </cfRule>
  </conditionalFormatting>
  <conditionalFormatting sqref="X158">
    <cfRule type="expression" priority="795" dxfId="1641" stopIfTrue="1">
      <formula>$M158="Aceptar"</formula>
    </cfRule>
  </conditionalFormatting>
  <conditionalFormatting sqref="Y163">
    <cfRule type="expression" priority="794" dxfId="1641" stopIfTrue="1">
      <formula>$M163="Aceptar"</formula>
    </cfRule>
  </conditionalFormatting>
  <conditionalFormatting sqref="X163">
    <cfRule type="expression" priority="793" dxfId="1641" stopIfTrue="1">
      <formula>$M163="Aceptar"</formula>
    </cfRule>
  </conditionalFormatting>
  <conditionalFormatting sqref="AA151">
    <cfRule type="expression" priority="792" dxfId="1641" stopIfTrue="1">
      <formula>$M151="Aceptar"</formula>
    </cfRule>
  </conditionalFormatting>
  <conditionalFormatting sqref="AB151">
    <cfRule type="expression" priority="791" dxfId="1641" stopIfTrue="1">
      <formula>$M151="Aceptar"</formula>
    </cfRule>
  </conditionalFormatting>
  <conditionalFormatting sqref="AA153">
    <cfRule type="expression" priority="790" dxfId="1641" stopIfTrue="1">
      <formula>$M153="Aceptar"</formula>
    </cfRule>
  </conditionalFormatting>
  <conditionalFormatting sqref="AB153">
    <cfRule type="expression" priority="789" dxfId="1641" stopIfTrue="1">
      <formula>$M153="Aceptar"</formula>
    </cfRule>
  </conditionalFormatting>
  <conditionalFormatting sqref="AA158">
    <cfRule type="expression" priority="788" dxfId="1641" stopIfTrue="1">
      <formula>$M158="Aceptar"</formula>
    </cfRule>
  </conditionalFormatting>
  <conditionalFormatting sqref="AB158">
    <cfRule type="expression" priority="787" dxfId="1641" stopIfTrue="1">
      <formula>$M158="Aceptar"</formula>
    </cfRule>
  </conditionalFormatting>
  <conditionalFormatting sqref="AA163">
    <cfRule type="expression" priority="786" dxfId="1641" stopIfTrue="1">
      <formula>$M163="Aceptar"</formula>
    </cfRule>
  </conditionalFormatting>
  <conditionalFormatting sqref="AB163">
    <cfRule type="expression" priority="785" dxfId="1641" stopIfTrue="1">
      <formula>$M163="Aceptar"</formula>
    </cfRule>
  </conditionalFormatting>
  <conditionalFormatting sqref="Y152">
    <cfRule type="expression" priority="784" dxfId="1641" stopIfTrue="1">
      <formula>$M152="Aceptar"</formula>
    </cfRule>
  </conditionalFormatting>
  <conditionalFormatting sqref="Y162">
    <cfRule type="expression" priority="769" dxfId="1641" stopIfTrue="1">
      <formula>$M162="Aceptar"</formula>
    </cfRule>
  </conditionalFormatting>
  <conditionalFormatting sqref="AA162">
    <cfRule type="expression" priority="768" dxfId="1641" stopIfTrue="1">
      <formula>$M162="Aceptar"</formula>
    </cfRule>
  </conditionalFormatting>
  <conditionalFormatting sqref="AB162">
    <cfRule type="expression" priority="767" dxfId="1641" stopIfTrue="1">
      <formula>$M162="Aceptar"</formula>
    </cfRule>
  </conditionalFormatting>
  <conditionalFormatting sqref="W162">
    <cfRule type="expression" priority="766" dxfId="1641" stopIfTrue="1">
      <formula>$M162="Aceptar"</formula>
    </cfRule>
  </conditionalFormatting>
  <conditionalFormatting sqref="V162">
    <cfRule type="expression" priority="765" dxfId="1641" stopIfTrue="1">
      <formula>$M162="Aceptar"</formula>
    </cfRule>
  </conditionalFormatting>
  <conditionalFormatting sqref="U162">
    <cfRule type="expression" priority="764" dxfId="1641" stopIfTrue="1">
      <formula>$M162="Aceptar"</formula>
    </cfRule>
  </conditionalFormatting>
  <conditionalFormatting sqref="X162">
    <cfRule type="expression" priority="763" dxfId="1641" stopIfTrue="1">
      <formula>$M162="Aceptar"</formula>
    </cfRule>
  </conditionalFormatting>
  <conditionalFormatting sqref="U160:V160 X160:Y160">
    <cfRule type="expression" priority="734" dxfId="1641" stopIfTrue="1">
      <formula>$M160="Aceptar"</formula>
    </cfRule>
  </conditionalFormatting>
  <conditionalFormatting sqref="M160">
    <cfRule type="expression" priority="733" dxfId="1641" stopIfTrue="1">
      <formula>$M160="Aceptar"</formula>
    </cfRule>
  </conditionalFormatting>
  <conditionalFormatting sqref="AA160">
    <cfRule type="expression" priority="732" dxfId="1641" stopIfTrue="1">
      <formula>$M160="Aceptar"</formula>
    </cfRule>
  </conditionalFormatting>
  <conditionalFormatting sqref="AB160">
    <cfRule type="expression" priority="731" dxfId="1641" stopIfTrue="1">
      <formula>$M160="Aceptar"</formula>
    </cfRule>
  </conditionalFormatting>
  <conditionalFormatting sqref="W160">
    <cfRule type="expression" priority="730" dxfId="1641" stopIfTrue="1">
      <formula>$M160="Aceptar"</formula>
    </cfRule>
  </conditionalFormatting>
  <conditionalFormatting sqref="Y159">
    <cfRule type="expression" priority="729" dxfId="1641" stopIfTrue="1">
      <formula>$M159="Aceptar"</formula>
    </cfRule>
  </conditionalFormatting>
  <conditionalFormatting sqref="AA159">
    <cfRule type="expression" priority="728" dxfId="1641" stopIfTrue="1">
      <formula>$M159="Aceptar"</formula>
    </cfRule>
  </conditionalFormatting>
  <conditionalFormatting sqref="AB159">
    <cfRule type="expression" priority="727" dxfId="1641" stopIfTrue="1">
      <formula>$M159="Aceptar"</formula>
    </cfRule>
  </conditionalFormatting>
  <conditionalFormatting sqref="W159">
    <cfRule type="expression" priority="726" dxfId="1641" stopIfTrue="1">
      <formula>$M159="Aceptar"</formula>
    </cfRule>
  </conditionalFormatting>
  <conditionalFormatting sqref="V159">
    <cfRule type="expression" priority="725" dxfId="1641" stopIfTrue="1">
      <formula>$M159="Aceptar"</formula>
    </cfRule>
  </conditionalFormatting>
  <conditionalFormatting sqref="U159">
    <cfRule type="expression" priority="724" dxfId="1641" stopIfTrue="1">
      <formula>$M159="Aceptar"</formula>
    </cfRule>
  </conditionalFormatting>
  <conditionalFormatting sqref="X159">
    <cfRule type="expression" priority="723" dxfId="1641" stopIfTrue="1">
      <formula>$M159="Aceptar"</formula>
    </cfRule>
  </conditionalFormatting>
  <conditionalFormatting sqref="V176">
    <cfRule type="expression" priority="341" dxfId="1641" stopIfTrue="1">
      <formula>$M176="Aceptar"</formula>
    </cfRule>
  </conditionalFormatting>
  <conditionalFormatting sqref="W176:X176">
    <cfRule type="expression" priority="340" dxfId="1641" stopIfTrue="1">
      <formula>$M176="Aceptar"</formula>
    </cfRule>
  </conditionalFormatting>
  <conditionalFormatting sqref="Y176">
    <cfRule type="expression" priority="339" dxfId="1641" stopIfTrue="1">
      <formula>$M176="Aceptar"</formula>
    </cfRule>
  </conditionalFormatting>
  <conditionalFormatting sqref="Z176">
    <cfRule type="expression" priority="338" dxfId="1641" stopIfTrue="1">
      <formula>$M176="Aceptar"</formula>
    </cfRule>
  </conditionalFormatting>
  <conditionalFormatting sqref="AA176">
    <cfRule type="expression" priority="337" dxfId="1641" stopIfTrue="1">
      <formula>$M176="Aceptar"</formula>
    </cfRule>
  </conditionalFormatting>
  <conditionalFormatting sqref="V177:AA177">
    <cfRule type="expression" priority="336" dxfId="1641" stopIfTrue="1">
      <formula>$M177="Aceptar"</formula>
    </cfRule>
  </conditionalFormatting>
  <conditionalFormatting sqref="V178:AA178">
    <cfRule type="expression" priority="335" dxfId="1641" stopIfTrue="1">
      <formula>$M178="Aceptar"</formula>
    </cfRule>
  </conditionalFormatting>
  <conditionalFormatting sqref="W187 Y187 AA187">
    <cfRule type="expression" priority="241" dxfId="1641" stopIfTrue="1">
      <formula>$M187="Aceptar"</formula>
    </cfRule>
  </conditionalFormatting>
  <conditionalFormatting sqref="V188:AA188">
    <cfRule type="expression" priority="217" dxfId="1641" stopIfTrue="1">
      <formula>$M188="Aceptar"</formula>
    </cfRule>
  </conditionalFormatting>
  <conditionalFormatting sqref="V189:AA189">
    <cfRule type="expression" priority="211" dxfId="1641" stopIfTrue="1">
      <formula>$M189="Aceptar"</formula>
    </cfRule>
  </conditionalFormatting>
  <conditionalFormatting sqref="V190:AA190">
    <cfRule type="expression" priority="210" dxfId="1641" stopIfTrue="1">
      <formula>$M190="Aceptar"</formula>
    </cfRule>
  </conditionalFormatting>
  <conditionalFormatting sqref="V191:AA191">
    <cfRule type="expression" priority="209" dxfId="1641" stopIfTrue="1">
      <formula>$M191="Aceptar"</formula>
    </cfRule>
  </conditionalFormatting>
  <conditionalFormatting sqref="V186:AA186">
    <cfRule type="expression" priority="194" dxfId="1641" stopIfTrue="1">
      <formula>$M186="Aceptar"</formula>
    </cfRule>
  </conditionalFormatting>
  <conditionalFormatting sqref="Z187">
    <cfRule type="expression" priority="193" dxfId="1641" stopIfTrue="1">
      <formula>$M187="Aceptar"</formula>
    </cfRule>
  </conditionalFormatting>
  <conditionalFormatting sqref="V187">
    <cfRule type="expression" priority="192" dxfId="1641" stopIfTrue="1">
      <formula>$M187="Aceptar"</formula>
    </cfRule>
  </conditionalFormatting>
  <printOptions/>
  <pageMargins left="0.7" right="0.7" top="0.75" bottom="0.75" header="0.3" footer="0.3"/>
  <pageSetup orientation="portrait"/>
  <drawing r:id="rId3"/>
  <legacyDrawing r:id="rId2"/>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A1">
      <selection activeCell="A15" sqref="A15"/>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71" t="s">
        <v>123</v>
      </c>
      <c r="D1" s="1" t="s">
        <v>165</v>
      </c>
      <c r="E1" s="1" t="s">
        <v>1</v>
      </c>
      <c r="F1" s="1" t="s">
        <v>95</v>
      </c>
      <c r="G1" s="1" t="s">
        <v>13</v>
      </c>
      <c r="H1" s="6" t="s">
        <v>2</v>
      </c>
      <c r="I1" t="s">
        <v>6</v>
      </c>
      <c r="J1" s="6" t="s">
        <v>7</v>
      </c>
      <c r="K1" s="6" t="s">
        <v>8</v>
      </c>
      <c r="L1" s="6" t="s">
        <v>9</v>
      </c>
      <c r="M1" s="6" t="s">
        <v>10</v>
      </c>
      <c r="N1" s="6" t="s">
        <v>4</v>
      </c>
      <c r="O1" s="6" t="s">
        <v>5</v>
      </c>
      <c r="P1" s="2" t="s">
        <v>14</v>
      </c>
      <c r="Q1" s="9"/>
      <c r="R1" s="9"/>
      <c r="S1" s="11" t="s">
        <v>47</v>
      </c>
      <c r="T1" s="11" t="s">
        <v>15</v>
      </c>
      <c r="U1" s="11" t="s">
        <v>16</v>
      </c>
      <c r="V1" s="11" t="s">
        <v>17</v>
      </c>
      <c r="W1" s="11" t="s">
        <v>18</v>
      </c>
      <c r="AB1" s="658" t="s">
        <v>60</v>
      </c>
      <c r="AC1" s="659"/>
      <c r="AD1" s="659"/>
      <c r="AE1" s="660"/>
      <c r="AG1" s="665" t="s">
        <v>121</v>
      </c>
      <c r="AH1" s="666"/>
      <c r="AI1" s="666"/>
      <c r="AN1" s="667" t="s">
        <v>98</v>
      </c>
      <c r="AO1" s="668"/>
      <c r="AP1" s="668"/>
      <c r="AQ1" s="668"/>
      <c r="AR1" s="669"/>
      <c r="AX1" s="2" t="s">
        <v>206</v>
      </c>
    </row>
    <row r="2" spans="1:50" ht="33.75" thickBot="1" thickTop="1">
      <c r="A2" s="77" t="s">
        <v>220</v>
      </c>
      <c r="B2" s="3" t="s">
        <v>19</v>
      </c>
      <c r="C2" s="81" t="s">
        <v>124</v>
      </c>
      <c r="D2" s="5" t="s">
        <v>166</v>
      </c>
      <c r="E2" t="s">
        <v>179</v>
      </c>
      <c r="F2" s="25" t="s">
        <v>69</v>
      </c>
      <c r="G2" t="s">
        <v>53</v>
      </c>
      <c r="H2" s="7" t="s">
        <v>62</v>
      </c>
      <c r="I2" t="s">
        <v>80</v>
      </c>
      <c r="J2" s="7" t="s">
        <v>83</v>
      </c>
      <c r="K2" s="7" t="s">
        <v>85</v>
      </c>
      <c r="L2" s="7" t="s">
        <v>87</v>
      </c>
      <c r="M2" s="7" t="s">
        <v>89</v>
      </c>
      <c r="N2" s="7" t="s">
        <v>28</v>
      </c>
      <c r="O2" s="7" t="s">
        <v>93</v>
      </c>
      <c r="P2" t="s">
        <v>20</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61</v>
      </c>
      <c r="AC2" s="21" t="s">
        <v>96</v>
      </c>
      <c r="AD2" s="21" t="s">
        <v>9</v>
      </c>
      <c r="AE2" s="34" t="s">
        <v>97</v>
      </c>
      <c r="AG2" s="21" t="s">
        <v>77</v>
      </c>
      <c r="AH2" s="21" t="s">
        <v>62</v>
      </c>
      <c r="AI2" s="21" t="s">
        <v>71</v>
      </c>
      <c r="AN2" s="670" t="s">
        <v>99</v>
      </c>
      <c r="AO2" s="671"/>
      <c r="AP2" s="671"/>
      <c r="AQ2" s="73" t="s">
        <v>100</v>
      </c>
      <c r="AR2" s="55" t="s">
        <v>101</v>
      </c>
      <c r="AX2" t="s">
        <v>207</v>
      </c>
    </row>
    <row r="3" spans="1:50" ht="31.5">
      <c r="A3" s="77" t="s">
        <v>221</v>
      </c>
      <c r="B3" s="3" t="s">
        <v>21</v>
      </c>
      <c r="C3" s="81" t="s">
        <v>125</v>
      </c>
      <c r="D3" s="5" t="s">
        <v>167</v>
      </c>
      <c r="E3" t="s">
        <v>180</v>
      </c>
      <c r="F3" s="40" t="s">
        <v>75</v>
      </c>
      <c r="G3" t="s">
        <v>54</v>
      </c>
      <c r="H3" s="8" t="s">
        <v>0</v>
      </c>
      <c r="I3" t="s">
        <v>81</v>
      </c>
      <c r="J3" s="8" t="s">
        <v>84</v>
      </c>
      <c r="K3" s="8" t="s">
        <v>86</v>
      </c>
      <c r="L3" s="8" t="s">
        <v>88</v>
      </c>
      <c r="M3" s="8" t="s">
        <v>90</v>
      </c>
      <c r="N3" s="8" t="s">
        <v>26</v>
      </c>
      <c r="O3" s="8" t="s">
        <v>94</v>
      </c>
      <c r="P3" t="s">
        <v>22</v>
      </c>
      <c r="Q3" s="11" t="s">
        <v>48</v>
      </c>
      <c r="R3" s="9">
        <f>ROW(Q3)</f>
        <v>3</v>
      </c>
      <c r="S3" s="10" t="s">
        <v>23</v>
      </c>
      <c r="T3" s="10" t="s">
        <v>23</v>
      </c>
      <c r="U3" s="10" t="s">
        <v>23</v>
      </c>
      <c r="V3" s="10" t="s">
        <v>23</v>
      </c>
      <c r="W3" s="10" t="s">
        <v>24</v>
      </c>
      <c r="Y3" s="12" t="s">
        <v>24</v>
      </c>
      <c r="AB3" s="42" t="s">
        <v>63</v>
      </c>
      <c r="AC3" s="22">
        <v>0.2</v>
      </c>
      <c r="AD3" s="9">
        <v>2</v>
      </c>
      <c r="AE3" s="43" t="s">
        <v>51</v>
      </c>
      <c r="AG3" s="9">
        <v>25</v>
      </c>
      <c r="AH3" s="9" t="str">
        <f>VLOOKUP(AI3,datos!$AC$2:$AE$7,3,0)</f>
        <v>Media</v>
      </c>
      <c r="AI3" s="52">
        <f>+IF(OR(AG3="",AG3=0),"",IF(AG3&lt;=datos!$AD$3,datos!$AC$3,IF(AND(AG3&gt;datos!$AD$3,AG3&lt;=datos!$AD$4),datos!$AC$4,IF(AND(AG3&gt;datos!$AD$4,AG3&lt;=datos!$AD$5),datos!$AC$5,IF(AND(AG3&gt;datos!$AD$5,AG3&lt;=datos!$AD$6),datos!$AC$6,IF(AG3&gt;datos!$AD$7,datos!$AC$7,0))))))</f>
        <v>0.6</v>
      </c>
      <c r="AN3" s="672" t="s">
        <v>102</v>
      </c>
      <c r="AO3" s="674" t="s">
        <v>6</v>
      </c>
      <c r="AP3" s="74" t="s">
        <v>80</v>
      </c>
      <c r="AQ3" s="56" t="s">
        <v>103</v>
      </c>
      <c r="AR3" s="57">
        <v>0.25</v>
      </c>
      <c r="AT3" t="s">
        <v>118</v>
      </c>
      <c r="AU3" t="s">
        <v>119</v>
      </c>
      <c r="AV3" t="s">
        <v>117</v>
      </c>
      <c r="AX3" t="s">
        <v>208</v>
      </c>
    </row>
    <row r="4" spans="1:48" ht="33.75">
      <c r="A4" s="77" t="s">
        <v>222</v>
      </c>
      <c r="B4" s="3" t="s">
        <v>25</v>
      </c>
      <c r="C4" s="81" t="s">
        <v>126</v>
      </c>
      <c r="D4" s="5" t="s">
        <v>168</v>
      </c>
      <c r="E4" t="s">
        <v>181</v>
      </c>
      <c r="F4" s="40" t="s">
        <v>76</v>
      </c>
      <c r="G4" t="s">
        <v>55</v>
      </c>
      <c r="I4" t="s">
        <v>82</v>
      </c>
      <c r="N4" s="7" t="s">
        <v>91</v>
      </c>
      <c r="P4" t="s">
        <v>26</v>
      </c>
      <c r="Q4" s="11" t="s">
        <v>49</v>
      </c>
      <c r="R4" s="9">
        <f>ROW(Q4)</f>
        <v>4</v>
      </c>
      <c r="S4" s="10" t="s">
        <v>16</v>
      </c>
      <c r="T4" s="10" t="s">
        <v>16</v>
      </c>
      <c r="U4" s="10" t="s">
        <v>23</v>
      </c>
      <c r="V4" s="10" t="s">
        <v>23</v>
      </c>
      <c r="W4" s="10" t="s">
        <v>24</v>
      </c>
      <c r="Y4" s="13" t="s">
        <v>23</v>
      </c>
      <c r="AB4" s="42" t="s">
        <v>64</v>
      </c>
      <c r="AC4" s="22">
        <v>0.4</v>
      </c>
      <c r="AD4" s="9">
        <v>24</v>
      </c>
      <c r="AE4" s="44" t="s">
        <v>50</v>
      </c>
      <c r="AH4" s="21" t="s">
        <v>71</v>
      </c>
      <c r="AI4" s="21" t="s">
        <v>122</v>
      </c>
      <c r="AN4" s="673"/>
      <c r="AO4" s="675"/>
      <c r="AP4" s="75" t="s">
        <v>81</v>
      </c>
      <c r="AQ4" s="58" t="s">
        <v>104</v>
      </c>
      <c r="AR4" s="59">
        <v>0.15</v>
      </c>
      <c r="AT4" t="s">
        <v>82</v>
      </c>
      <c r="AU4" t="s">
        <v>83</v>
      </c>
      <c r="AV4" s="63">
        <f>IF(AT4="",0,VLOOKUP(AT4,datos!$AP$3:$AR$7,3,0))+IF(AU4="",0,VLOOKUP(AU4,datos!$AP$3:$AR$7,3,0))</f>
        <v>0.35</v>
      </c>
    </row>
    <row r="5" spans="1:44" ht="34.5" thickBot="1">
      <c r="A5" s="77" t="s">
        <v>223</v>
      </c>
      <c r="B5" s="3" t="s">
        <v>27</v>
      </c>
      <c r="C5" s="81" t="s">
        <v>127</v>
      </c>
      <c r="D5" s="5" t="s">
        <v>169</v>
      </c>
      <c r="E5" t="s">
        <v>56</v>
      </c>
      <c r="F5" s="40" t="s">
        <v>72</v>
      </c>
      <c r="G5" s="5"/>
      <c r="H5" s="5"/>
      <c r="N5" s="8" t="s">
        <v>92</v>
      </c>
      <c r="Q5" s="11" t="s">
        <v>52</v>
      </c>
      <c r="R5" s="9">
        <f>ROW(Q5)</f>
        <v>5</v>
      </c>
      <c r="S5" s="10" t="s">
        <v>16</v>
      </c>
      <c r="T5" s="10" t="s">
        <v>16</v>
      </c>
      <c r="U5" s="10" t="s">
        <v>16</v>
      </c>
      <c r="V5" s="10" t="s">
        <v>23</v>
      </c>
      <c r="W5" s="10" t="s">
        <v>24</v>
      </c>
      <c r="Y5" s="14" t="s">
        <v>16</v>
      </c>
      <c r="AB5" s="42" t="s">
        <v>65</v>
      </c>
      <c r="AC5" s="22">
        <v>0.6</v>
      </c>
      <c r="AD5" s="9">
        <v>500</v>
      </c>
      <c r="AE5" s="45" t="s">
        <v>52</v>
      </c>
      <c r="AH5" s="64" t="str">
        <f>+IF(AI5&lt;=datos!$AC$3,datos!$AE$3,IF(AI5&lt;=datos!$AC$4,datos!$AE$4,IF(AI5&lt;=datos!$AC$5,datos!$AE$5,IF(AI5&lt;=datos!$AC$6,datos!$AE$6,IF(AI5&lt;=datos!$AC$7,datos!$AE$7,"")))))</f>
        <v>Baja</v>
      </c>
      <c r="AI5" s="64">
        <v>0.36</v>
      </c>
      <c r="AN5" s="673"/>
      <c r="AO5" s="675"/>
      <c r="AP5" s="75" t="s">
        <v>82</v>
      </c>
      <c r="AQ5" s="58" t="s">
        <v>105</v>
      </c>
      <c r="AR5" s="59">
        <v>0.1</v>
      </c>
    </row>
    <row r="6" spans="1:47" ht="48">
      <c r="A6" s="77"/>
      <c r="B6" s="3" t="s">
        <v>30</v>
      </c>
      <c r="C6" s="81" t="s">
        <v>128</v>
      </c>
      <c r="D6" s="5" t="s">
        <v>170</v>
      </c>
      <c r="E6" t="s">
        <v>57</v>
      </c>
      <c r="F6" s="40" t="s">
        <v>73</v>
      </c>
      <c r="G6" s="5"/>
      <c r="H6" s="5"/>
      <c r="Q6" s="11" t="s">
        <v>50</v>
      </c>
      <c r="R6" s="9">
        <f>ROW(Q6)</f>
        <v>6</v>
      </c>
      <c r="S6" s="10" t="s">
        <v>29</v>
      </c>
      <c r="T6" s="10" t="s">
        <v>16</v>
      </c>
      <c r="U6" s="10" t="s">
        <v>16</v>
      </c>
      <c r="V6" s="10" t="s">
        <v>23</v>
      </c>
      <c r="W6" s="10" t="s">
        <v>24</v>
      </c>
      <c r="Y6" s="15" t="s">
        <v>29</v>
      </c>
      <c r="AB6" s="42" t="s">
        <v>66</v>
      </c>
      <c r="AC6" s="22">
        <v>0.8</v>
      </c>
      <c r="AD6" s="9">
        <v>5000</v>
      </c>
      <c r="AE6" s="46" t="s">
        <v>49</v>
      </c>
      <c r="AN6" s="673"/>
      <c r="AO6" s="675" t="s">
        <v>7</v>
      </c>
      <c r="AP6" s="75" t="s">
        <v>83</v>
      </c>
      <c r="AQ6" s="58" t="s">
        <v>106</v>
      </c>
      <c r="AR6" s="59">
        <v>0.25</v>
      </c>
      <c r="AT6" s="79" t="s">
        <v>6</v>
      </c>
      <c r="AU6" s="80" t="s">
        <v>2</v>
      </c>
    </row>
    <row r="7" spans="1:47" ht="33" thickBot="1">
      <c r="A7" s="4"/>
      <c r="B7" s="3" t="s">
        <v>31</v>
      </c>
      <c r="C7" s="81" t="s">
        <v>129</v>
      </c>
      <c r="D7" s="5" t="s">
        <v>171</v>
      </c>
      <c r="E7" t="s">
        <v>58</v>
      </c>
      <c r="F7" s="40" t="s">
        <v>74</v>
      </c>
      <c r="G7" s="5"/>
      <c r="H7" s="5"/>
      <c r="Q7" s="11" t="s">
        <v>51</v>
      </c>
      <c r="R7" s="9">
        <f>ROW(Q7)</f>
        <v>7</v>
      </c>
      <c r="S7" s="10" t="s">
        <v>29</v>
      </c>
      <c r="T7" s="10" t="s">
        <v>29</v>
      </c>
      <c r="U7" s="10" t="s">
        <v>16</v>
      </c>
      <c r="V7" s="10" t="s">
        <v>23</v>
      </c>
      <c r="W7" s="10" t="s">
        <v>24</v>
      </c>
      <c r="AB7" s="47" t="s">
        <v>67</v>
      </c>
      <c r="AC7" s="35">
        <v>1</v>
      </c>
      <c r="AD7" s="48">
        <v>5000</v>
      </c>
      <c r="AE7" s="49" t="s">
        <v>48</v>
      </c>
      <c r="AN7" s="673"/>
      <c r="AO7" s="675"/>
      <c r="AP7" s="75" t="s">
        <v>84</v>
      </c>
      <c r="AQ7" s="58" t="s">
        <v>107</v>
      </c>
      <c r="AR7" s="59">
        <v>0.15</v>
      </c>
      <c r="AT7" s="65" t="s">
        <v>80</v>
      </c>
      <c r="AU7" s="67" t="s">
        <v>62</v>
      </c>
    </row>
    <row r="8" spans="1:47" ht="34.5" thickBot="1">
      <c r="A8" s="4"/>
      <c r="B8" s="3" t="s">
        <v>32</v>
      </c>
      <c r="C8" s="81" t="s">
        <v>130</v>
      </c>
      <c r="D8" s="5" t="s">
        <v>172</v>
      </c>
      <c r="E8" t="s">
        <v>59</v>
      </c>
      <c r="F8" s="25" t="s">
        <v>70</v>
      </c>
      <c r="G8" s="5"/>
      <c r="H8" s="5"/>
      <c r="AN8" s="673" t="s">
        <v>108</v>
      </c>
      <c r="AO8" s="675" t="s">
        <v>8</v>
      </c>
      <c r="AP8" s="75" t="s">
        <v>85</v>
      </c>
      <c r="AQ8" s="58" t="s">
        <v>109</v>
      </c>
      <c r="AR8" s="60" t="s">
        <v>110</v>
      </c>
      <c r="AT8" s="65" t="s">
        <v>81</v>
      </c>
      <c r="AU8" s="67" t="s">
        <v>62</v>
      </c>
    </row>
    <row r="9" spans="1:47" ht="34.5" thickBot="1">
      <c r="A9" s="4"/>
      <c r="B9" s="3" t="s">
        <v>33</v>
      </c>
      <c r="C9" s="82" t="s">
        <v>131</v>
      </c>
      <c r="D9" s="5" t="s">
        <v>173</v>
      </c>
      <c r="E9" s="3"/>
      <c r="F9" s="78" t="s">
        <v>157</v>
      </c>
      <c r="G9" s="5"/>
      <c r="H9" s="5"/>
      <c r="S9" s="661" t="s">
        <v>34</v>
      </c>
      <c r="T9" s="661"/>
      <c r="U9" s="661"/>
      <c r="AB9" s="662" t="s">
        <v>68</v>
      </c>
      <c r="AC9" s="663"/>
      <c r="AD9" s="664"/>
      <c r="AN9" s="673"/>
      <c r="AO9" s="675"/>
      <c r="AP9" s="75" t="s">
        <v>86</v>
      </c>
      <c r="AQ9" s="58" t="s">
        <v>111</v>
      </c>
      <c r="AR9" s="60" t="s">
        <v>110</v>
      </c>
      <c r="AT9" s="66" t="s">
        <v>82</v>
      </c>
      <c r="AU9" s="68" t="s">
        <v>0</v>
      </c>
    </row>
    <row r="10" spans="1:44" ht="15" customHeight="1">
      <c r="A10" s="4"/>
      <c r="B10" s="3" t="s">
        <v>35</v>
      </c>
      <c r="C10" s="81" t="s">
        <v>132</v>
      </c>
      <c r="D10" s="5" t="s">
        <v>174</v>
      </c>
      <c r="E10" s="5"/>
      <c r="F10" s="78" t="s">
        <v>162</v>
      </c>
      <c r="G10" s="5"/>
      <c r="H10" s="5"/>
      <c r="S10" s="53" t="s">
        <v>51</v>
      </c>
      <c r="T10" s="53" t="s">
        <v>47</v>
      </c>
      <c r="U10" s="54" t="str">
        <f ca="1">_xlfn.IFERROR(INDIRECT("datos!"&amp;HLOOKUP(T10,calculo_imp,2,FALSE)&amp;VLOOKUP(S10,calculo_prob,2,FALSE)),"")</f>
        <v>Bajo</v>
      </c>
      <c r="AB10" s="24" t="s">
        <v>69</v>
      </c>
      <c r="AC10" s="25"/>
      <c r="AD10" s="26" t="s">
        <v>62</v>
      </c>
      <c r="AG10" s="21" t="s">
        <v>78</v>
      </c>
      <c r="AH10" s="21" t="s">
        <v>79</v>
      </c>
      <c r="AI10" s="21" t="s">
        <v>62</v>
      </c>
      <c r="AN10" s="673"/>
      <c r="AO10" s="675" t="s">
        <v>9</v>
      </c>
      <c r="AP10" s="75" t="s">
        <v>87</v>
      </c>
      <c r="AQ10" s="58" t="s">
        <v>112</v>
      </c>
      <c r="AR10" s="60" t="s">
        <v>110</v>
      </c>
    </row>
    <row r="11" spans="1:44" ht="48">
      <c r="A11" s="4"/>
      <c r="B11" s="3" t="s">
        <v>36</v>
      </c>
      <c r="C11" s="81" t="s">
        <v>133</v>
      </c>
      <c r="D11" s="5" t="s">
        <v>175</v>
      </c>
      <c r="E11" s="5"/>
      <c r="F11" s="78" t="s">
        <v>158</v>
      </c>
      <c r="G11" s="5"/>
      <c r="H11" s="5"/>
      <c r="AA11" s="23"/>
      <c r="AB11" s="27" t="s">
        <v>75</v>
      </c>
      <c r="AC11" s="16" t="s">
        <v>47</v>
      </c>
      <c r="AD11" s="36">
        <v>0.2</v>
      </c>
      <c r="AG11" s="51" t="s">
        <v>75</v>
      </c>
      <c r="AH11" s="50" t="str">
        <f>VLOOKUP(AG11,datos!$AB$10:$AD$21,2,0)</f>
        <v>Leve</v>
      </c>
      <c r="AI11" s="39">
        <f>IF(OR(AG11=datos!$AB$10,AG11=datos!$AB$16),"",VLOOKUP(AG11,datos!$AB$10:$AD$21,3,0))</f>
        <v>0.2</v>
      </c>
      <c r="AN11" s="673"/>
      <c r="AO11" s="675"/>
      <c r="AP11" s="75" t="s">
        <v>88</v>
      </c>
      <c r="AQ11" s="58" t="s">
        <v>113</v>
      </c>
      <c r="AR11" s="60" t="s">
        <v>110</v>
      </c>
    </row>
    <row r="12" spans="1:44" ht="63.75">
      <c r="A12" s="4"/>
      <c r="B12" s="3" t="s">
        <v>37</v>
      </c>
      <c r="C12" s="81" t="s">
        <v>134</v>
      </c>
      <c r="D12" s="5" t="s">
        <v>176</v>
      </c>
      <c r="E12" s="5"/>
      <c r="F12" s="78" t="s">
        <v>163</v>
      </c>
      <c r="G12" s="5"/>
      <c r="H12" s="5"/>
      <c r="AA12" s="23"/>
      <c r="AB12" s="28" t="s">
        <v>76</v>
      </c>
      <c r="AC12" s="17" t="s">
        <v>15</v>
      </c>
      <c r="AD12" s="36">
        <v>0.4</v>
      </c>
      <c r="AH12" s="21" t="s">
        <v>0</v>
      </c>
      <c r="AI12" s="21" t="s">
        <v>120</v>
      </c>
      <c r="AN12" s="673"/>
      <c r="AO12" s="675" t="s">
        <v>10</v>
      </c>
      <c r="AP12" s="75" t="s">
        <v>89</v>
      </c>
      <c r="AQ12" s="58" t="s">
        <v>114</v>
      </c>
      <c r="AR12" s="60" t="s">
        <v>110</v>
      </c>
    </row>
    <row r="13" spans="1:44" ht="48.75" thickBot="1">
      <c r="A13" s="4"/>
      <c r="B13" s="3" t="s">
        <v>38</v>
      </c>
      <c r="C13" s="70" t="s">
        <v>135</v>
      </c>
      <c r="D13" s="4"/>
      <c r="E13" s="5"/>
      <c r="F13" s="78" t="s">
        <v>159</v>
      </c>
      <c r="G13" s="5"/>
      <c r="H13" s="5"/>
      <c r="AA13" s="23"/>
      <c r="AB13" s="28" t="s">
        <v>72</v>
      </c>
      <c r="AC13" s="18" t="s">
        <v>16</v>
      </c>
      <c r="AD13" s="36">
        <v>0.6</v>
      </c>
      <c r="AH13" s="64" t="str">
        <f>+IF(AI13&lt;=datos!$AD$11,datos!$AC$11,IF(AI13&lt;=datos!$AD$12,datos!$AC$12,IF(AI13&lt;=datos!$AD$13,datos!$AC$13,IF(AI13&lt;=datos!$AD$14,datos!$AC$14,IF(AI13&lt;=datos!$AD$15,datos!$AC$15,"")))))</f>
        <v>Catastrófico</v>
      </c>
      <c r="AI13">
        <v>0.81</v>
      </c>
      <c r="AN13" s="676"/>
      <c r="AO13" s="677"/>
      <c r="AP13" s="76" t="s">
        <v>90</v>
      </c>
      <c r="AQ13" s="61" t="s">
        <v>115</v>
      </c>
      <c r="AR13" s="62" t="s">
        <v>110</v>
      </c>
    </row>
    <row r="14" spans="1:44" ht="15.75" customHeight="1">
      <c r="A14" s="4"/>
      <c r="B14" s="3" t="s">
        <v>39</v>
      </c>
      <c r="C14" s="69" t="s">
        <v>136</v>
      </c>
      <c r="D14" s="4"/>
      <c r="E14" s="69"/>
      <c r="F14" s="72"/>
      <c r="G14" s="5"/>
      <c r="Z14" s="23"/>
      <c r="AB14" s="28" t="s">
        <v>73</v>
      </c>
      <c r="AC14" s="19" t="s">
        <v>17</v>
      </c>
      <c r="AD14" s="36">
        <v>0.8</v>
      </c>
      <c r="AN14" s="657" t="s">
        <v>116</v>
      </c>
      <c r="AO14" s="657"/>
      <c r="AP14" s="657"/>
      <c r="AQ14" s="657"/>
      <c r="AR14" s="657"/>
    </row>
    <row r="15" spans="1:30" ht="15.75" customHeight="1">
      <c r="A15" s="4"/>
      <c r="B15" s="3" t="s">
        <v>40</v>
      </c>
      <c r="C15" s="69" t="s">
        <v>137</v>
      </c>
      <c r="D15" s="4"/>
      <c r="E15" s="69"/>
      <c r="F15" s="72"/>
      <c r="G15" s="5"/>
      <c r="Z15" s="23"/>
      <c r="AB15" s="28" t="s">
        <v>74</v>
      </c>
      <c r="AC15" s="20" t="s">
        <v>18</v>
      </c>
      <c r="AD15" s="36">
        <v>1</v>
      </c>
    </row>
    <row r="16" spans="1:30" ht="15.75">
      <c r="A16" s="4"/>
      <c r="B16" s="3" t="s">
        <v>41</v>
      </c>
      <c r="C16" s="69" t="s">
        <v>138</v>
      </c>
      <c r="D16" s="4"/>
      <c r="E16" s="69"/>
      <c r="F16" s="72"/>
      <c r="G16" s="5"/>
      <c r="AB16" s="24" t="s">
        <v>70</v>
      </c>
      <c r="AC16" s="29"/>
      <c r="AD16" s="37"/>
    </row>
    <row r="17" spans="1:30" ht="31.5">
      <c r="A17" s="4"/>
      <c r="B17" s="3" t="s">
        <v>42</v>
      </c>
      <c r="C17" s="69" t="s">
        <v>178</v>
      </c>
      <c r="D17" s="4"/>
      <c r="E17" s="69"/>
      <c r="F17" s="72"/>
      <c r="G17" s="5"/>
      <c r="Z17" s="23"/>
      <c r="AB17" s="30" t="s">
        <v>157</v>
      </c>
      <c r="AC17" s="16" t="s">
        <v>47</v>
      </c>
      <c r="AD17" s="36">
        <v>0.2</v>
      </c>
    </row>
    <row r="18" spans="1:30" ht="63.75">
      <c r="A18" s="4"/>
      <c r="B18" s="3" t="s">
        <v>43</v>
      </c>
      <c r="C18" s="69" t="s">
        <v>139</v>
      </c>
      <c r="D18" s="4"/>
      <c r="E18" s="69"/>
      <c r="F18" s="72"/>
      <c r="G18" s="5"/>
      <c r="Z18" s="23"/>
      <c r="AB18" s="31" t="s">
        <v>162</v>
      </c>
      <c r="AC18" s="17" t="s">
        <v>15</v>
      </c>
      <c r="AD18" s="36">
        <v>0.4</v>
      </c>
    </row>
    <row r="19" spans="1:30" ht="48">
      <c r="A19" s="4"/>
      <c r="B19" s="3" t="s">
        <v>44</v>
      </c>
      <c r="C19" s="69" t="s">
        <v>140</v>
      </c>
      <c r="D19" s="4"/>
      <c r="E19" s="69"/>
      <c r="F19" s="72"/>
      <c r="G19" s="5"/>
      <c r="Z19" s="23"/>
      <c r="AB19" s="31" t="s">
        <v>158</v>
      </c>
      <c r="AC19" s="18" t="s">
        <v>16</v>
      </c>
      <c r="AD19" s="36">
        <v>0.6</v>
      </c>
    </row>
    <row r="20" spans="1:30" ht="63.75">
      <c r="A20" s="4"/>
      <c r="B20" s="3" t="s">
        <v>45</v>
      </c>
      <c r="C20" s="69" t="s">
        <v>141</v>
      </c>
      <c r="D20" s="4"/>
      <c r="E20" s="69"/>
      <c r="F20" s="72"/>
      <c r="G20" s="5"/>
      <c r="Z20" s="23"/>
      <c r="AB20" s="31" t="s">
        <v>163</v>
      </c>
      <c r="AC20" s="19" t="s">
        <v>17</v>
      </c>
      <c r="AD20" s="36">
        <v>0.8</v>
      </c>
    </row>
    <row r="21" spans="1:30" ht="48.75" thickBot="1">
      <c r="A21" s="4"/>
      <c r="B21" s="3" t="s">
        <v>46</v>
      </c>
      <c r="C21" s="69" t="s">
        <v>142</v>
      </c>
      <c r="D21" s="4"/>
      <c r="E21" s="69"/>
      <c r="F21" s="72"/>
      <c r="G21" s="5"/>
      <c r="Z21" s="23"/>
      <c r="AB21" s="32" t="s">
        <v>159</v>
      </c>
      <c r="AC21" s="33" t="s">
        <v>18</v>
      </c>
      <c r="AD21" s="38">
        <v>1</v>
      </c>
    </row>
    <row r="22" spans="1:7" ht="15">
      <c r="A22" s="4"/>
      <c r="B22" s="4"/>
      <c r="C22" s="4"/>
      <c r="D22" s="4"/>
      <c r="E22" s="4"/>
      <c r="F22" s="4"/>
      <c r="G22" s="4"/>
    </row>
  </sheetData>
  <sheetProtection sheet="1" objects="1" scenarios="1"/>
  <protectedRanges>
    <protectedRange sqref="S10:T10 R27:S29 R14:S16" name="Rango1_2"/>
  </protectedRanges>
  <mergeCells count="14">
    <mergeCell ref="AN14:AR14"/>
    <mergeCell ref="AB1:AE1"/>
    <mergeCell ref="S9:U9"/>
    <mergeCell ref="AB9:AD9"/>
    <mergeCell ref="AG1:AI1"/>
    <mergeCell ref="AN1:AR1"/>
    <mergeCell ref="AN2:AP2"/>
    <mergeCell ref="AN3:AN7"/>
    <mergeCell ref="AO3:AO5"/>
    <mergeCell ref="AO6:AO7"/>
    <mergeCell ref="AN8:AN13"/>
    <mergeCell ref="AO8:AO9"/>
    <mergeCell ref="AO10:AO11"/>
    <mergeCell ref="AO12:AO13"/>
  </mergeCells>
  <conditionalFormatting sqref="S3:W7">
    <cfRule type="cellIs" priority="30" dxfId="1800" operator="equal">
      <formula>$Y$6</formula>
    </cfRule>
    <cfRule type="cellIs" priority="31" dxfId="1801" operator="equal">
      <formula>$Y$5</formula>
    </cfRule>
    <cfRule type="cellIs" priority="32" dxfId="1802" operator="equal">
      <formula>$Y$4</formula>
    </cfRule>
    <cfRule type="cellIs" priority="33" dxfId="1803" operator="equal">
      <formula>$Y$3</formula>
    </cfRule>
  </conditionalFormatting>
  <conditionalFormatting sqref="U10">
    <cfRule type="cellIs" priority="26" dxfId="1800" operator="equal">
      <formula>$Y$6</formula>
    </cfRule>
    <cfRule type="cellIs" priority="27" dxfId="1801" operator="equal">
      <formula>$Y$5</formula>
    </cfRule>
    <cfRule type="cellIs" priority="28" dxfId="1802" operator="equal">
      <formula>$Y$4</formula>
    </cfRule>
    <cfRule type="cellIs" priority="29" dxfId="1803" operator="equal">
      <formula>$Y$3</formula>
    </cfRule>
  </conditionalFormatting>
  <conditionalFormatting sqref="AH3">
    <cfRule type="cellIs" priority="11" dxfId="1803" operator="equal">
      <formula>$AE$7</formula>
    </cfRule>
    <cfRule type="cellIs" priority="12" dxfId="1804" operator="equal">
      <formula>$AE$6</formula>
    </cfRule>
    <cfRule type="cellIs" priority="13" dxfId="1801" operator="equal">
      <formula>$AE$5</formula>
    </cfRule>
    <cfRule type="cellIs" priority="14" dxfId="1805" operator="equal">
      <formula>$AE$4</formula>
    </cfRule>
    <cfRule type="cellIs" priority="15" dxfId="1800" operator="equal">
      <formula>$AE$3</formula>
    </cfRule>
  </conditionalFormatting>
  <conditionalFormatting sqref="AH5">
    <cfRule type="cellIs" priority="6" dxfId="1803" operator="equal">
      <formula>$AE$7</formula>
    </cfRule>
    <cfRule type="cellIs" priority="7" dxfId="1804" operator="equal">
      <formula>$AE$6</formula>
    </cfRule>
    <cfRule type="cellIs" priority="8" dxfId="1801" operator="equal">
      <formula>$AE$5</formula>
    </cfRule>
    <cfRule type="cellIs" priority="9" dxfId="1805" operator="equal">
      <formula>$AE$4</formula>
    </cfRule>
    <cfRule type="cellIs" priority="10" dxfId="1800" operator="equal">
      <formula>$AE$3</formula>
    </cfRule>
  </conditionalFormatting>
  <conditionalFormatting sqref="AH11">
    <cfRule type="cellIs" priority="107" dxfId="1800" operator="equal">
      <formula>$AC$11</formula>
    </cfRule>
    <cfRule type="cellIs" priority="108" dxfId="1805" operator="equal">
      <formula>$AC$12</formula>
    </cfRule>
    <cfRule type="cellIs" priority="109" dxfId="1801" operator="equal">
      <formula>$AC$13</formula>
    </cfRule>
    <cfRule type="cellIs" priority="110" dxfId="1804" operator="equal">
      <formula>$AC$14</formula>
    </cfRule>
    <cfRule type="cellIs" priority="111" dxfId="14" operator="equal">
      <formula>$AC$15</formula>
    </cfRule>
  </conditionalFormatting>
  <conditionalFormatting sqref="AH13">
    <cfRule type="cellIs" priority="112" dxfId="1803" operator="equal">
      <formula>$AC$15</formula>
    </cfRule>
    <cfRule type="cellIs" priority="113" dxfId="1804" operator="equal">
      <formula>$AC$14</formula>
    </cfRule>
    <cfRule type="cellIs" priority="114" dxfId="1801" operator="equal">
      <formula>$AC$13</formula>
    </cfRule>
    <cfRule type="cellIs" priority="115" dxfId="1805" operator="equal">
      <formula>$AC$12</formula>
    </cfRule>
    <cfRule type="cellIs" priority="116" dxfId="1800"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tableParts>
    <tablePart r:id="rId3"/>
    <tablePart r:id="rId4"/>
    <tablePart r:id="rId5"/>
    <tablePart r:id="rId1"/>
    <tablePart r:id="rId6"/>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Microsoft Office User</cp:lastModifiedBy>
  <dcterms:created xsi:type="dcterms:W3CDTF">2021-02-10T16:24:02Z</dcterms:created>
  <dcterms:modified xsi:type="dcterms:W3CDTF">2021-10-01T17:45:05Z</dcterms:modified>
  <cp:category/>
  <cp:version/>
  <cp:contentType/>
  <cp:contentStatus/>
</cp:coreProperties>
</file>