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tables/table3.xml" ContentType="application/vnd.openxmlformats-officedocument.spreadsheetml.table+xml"/>
  <Override PartName="/xl/tables/table6.xml" ContentType="application/vnd.openxmlformats-officedocument.spreadsheetml.table+xml"/>
  <Override PartName="/xl/tables/table1.xml" ContentType="application/vnd.openxmlformats-officedocument.spreadsheetml.table+xml"/>
  <Override PartName="/xl/tables/table2.xml" ContentType="application/vnd.openxmlformats-officedocument.spreadsheetml.table+xml"/>
  <Override PartName="/xl/tables/table5.xml" ContentType="application/vnd.openxmlformats-officedocument.spreadsheetml.table+xml"/>
  <Override PartName="/xl/tables/table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16" windowWidth="20730" windowHeight="11160" activeTab="0"/>
  </bookViews>
  <sheets>
    <sheet name="Matriz de Riesgos Corrupción" sheetId="1" r:id="rId1"/>
    <sheet name="Impacto Riesgo de Corrupción" sheetId="2" state="hidden" r:id="rId2"/>
    <sheet name="datos" sheetId="3" state="hidden" r:id="rId3"/>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_xlfn.IFERROR" hidden="1">#NAME?</definedName>
    <definedName name="calculo_imp">'datos'!$S$1:$W$2</definedName>
    <definedName name="calculo_prob">'datos'!$Q$3:$R$7</definedName>
  </definedNames>
  <calcPr fullCalcOnLoad="1"/>
</workbook>
</file>

<file path=xl/sharedStrings.xml><?xml version="1.0" encoding="utf-8"?>
<sst xmlns="http://schemas.openxmlformats.org/spreadsheetml/2006/main" count="2533" uniqueCount="962">
  <si>
    <t>Impacto</t>
  </si>
  <si>
    <t>Clasificación del Riesgo</t>
  </si>
  <si>
    <t>Afectación</t>
  </si>
  <si>
    <t>Atributos</t>
  </si>
  <si>
    <t>Tratamiento</t>
  </si>
  <si>
    <t>Estado</t>
  </si>
  <si>
    <t>Tipo</t>
  </si>
  <si>
    <t>Implementación</t>
  </si>
  <si>
    <t>Documentación</t>
  </si>
  <si>
    <t>Frecuencia</t>
  </si>
  <si>
    <t>Evidencia</t>
  </si>
  <si>
    <t>objetivos_estrategicos</t>
  </si>
  <si>
    <t>Procesos</t>
  </si>
  <si>
    <t>impacto</t>
  </si>
  <si>
    <t>tratamiento_corrupcion</t>
  </si>
  <si>
    <t>Menor</t>
  </si>
  <si>
    <t>Moderado</t>
  </si>
  <si>
    <t>Mayor</t>
  </si>
  <si>
    <t>Catastrófico</t>
  </si>
  <si>
    <t>Asegurar Salud</t>
  </si>
  <si>
    <t>Reducir</t>
  </si>
  <si>
    <t>Calidad de Servicios de Salud</t>
  </si>
  <si>
    <t>Compartir</t>
  </si>
  <si>
    <t>Alto</t>
  </si>
  <si>
    <t>Extremo</t>
  </si>
  <si>
    <t>Control Disciplinario</t>
  </si>
  <si>
    <t>Evitar</t>
  </si>
  <si>
    <t>Evaluación Seguimiento y Control a la Gestión</t>
  </si>
  <si>
    <t>Aceptar</t>
  </si>
  <si>
    <t>Bajo</t>
  </si>
  <si>
    <t>Gestión Contractual</t>
  </si>
  <si>
    <t>Gestión de Bienes y Servicios</t>
  </si>
  <si>
    <t>Gestión de Comunicaciones</t>
  </si>
  <si>
    <t>Gestión de TIC</t>
  </si>
  <si>
    <t>Ejemplo formula calculo nivel riesgo</t>
  </si>
  <si>
    <t>Gestión de Urgencias Emergencias y Desastres</t>
  </si>
  <si>
    <t>Gestión del conocimiento e Innovación</t>
  </si>
  <si>
    <t>Gestión del Talento Humano</t>
  </si>
  <si>
    <t>Gestión en Salud Publica</t>
  </si>
  <si>
    <t>Gestión Financiera</t>
  </si>
  <si>
    <t>Gestión Jurídica</t>
  </si>
  <si>
    <t>Gestión Social en Salud</t>
  </si>
  <si>
    <t>Inspección Vigilancia y Control</t>
  </si>
  <si>
    <t>Planeación Institucional y Calidad</t>
  </si>
  <si>
    <t>Planeación y Gestión Sectorial</t>
  </si>
  <si>
    <t>Política y Gerencia Estratégica</t>
  </si>
  <si>
    <t>Provisión de Servicios de Salud</t>
  </si>
  <si>
    <t>Leve</t>
  </si>
  <si>
    <t>Muy Alta</t>
  </si>
  <si>
    <t>Alta</t>
  </si>
  <si>
    <t>Baja</t>
  </si>
  <si>
    <t>Muy Baja</t>
  </si>
  <si>
    <t>Media</t>
  </si>
  <si>
    <t>Económico</t>
  </si>
  <si>
    <t>Reputacional</t>
  </si>
  <si>
    <t>Económico y Reputacional</t>
  </si>
  <si>
    <t>Fraude Externo</t>
  </si>
  <si>
    <t>Fraude Interno</t>
  </si>
  <si>
    <t>Relaciones Laborales</t>
  </si>
  <si>
    <t>Usuarios, productos y practicas , organizacionales</t>
  </si>
  <si>
    <t>Tabla Criterios para definir el nivel de probabilidad</t>
  </si>
  <si>
    <t>Frecuencia de la Actividad</t>
  </si>
  <si>
    <t>Probabilidad</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</si>
  <si>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</si>
  <si>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</si>
  <si>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</si>
  <si>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</si>
  <si>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</si>
  <si>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Tabla Criterios para definir el nivel de impacto</t>
  </si>
  <si>
    <t>Afectación Económica (o presupuestal)</t>
  </si>
  <si>
    <t>Pérdida Reputacional</t>
  </si>
  <si>
    <t>Formula Probabilidad</t>
  </si>
  <si>
    <t xml:space="preserve">    Entre 50 y 100 SMLMV</t>
  </si>
  <si>
    <t xml:space="preserve">    Entre 100 y 500 SMLMV</t>
  </si>
  <si>
    <t xml:space="preserve">    Mayor a 500 SMLMV</t>
  </si>
  <si>
    <t xml:space="preserve">    Afectación menor a 10 SMLMV</t>
  </si>
  <si>
    <t xml:space="preserve">    Entre 10 y 50 SMLMV</t>
  </si>
  <si>
    <t>Frecuencia registrada</t>
  </si>
  <si>
    <t>Afectación registrada</t>
  </si>
  <si>
    <t>Formula impacto</t>
  </si>
  <si>
    <t>Preventivo</t>
  </si>
  <si>
    <t>Detectivo</t>
  </si>
  <si>
    <t>Correctivo</t>
  </si>
  <si>
    <t>Automático</t>
  </si>
  <si>
    <t>Manual</t>
  </si>
  <si>
    <t>Documentado</t>
  </si>
  <si>
    <t>Sin Documentar</t>
  </si>
  <si>
    <t>Continua</t>
  </si>
  <si>
    <t>Aleatoria</t>
  </si>
  <si>
    <t>Con Registro</t>
  </si>
  <si>
    <t>Sin Registro</t>
  </si>
  <si>
    <t>Reducir (compartir)</t>
  </si>
  <si>
    <t>Reducir (mitigar)</t>
  </si>
  <si>
    <t>Finalizado</t>
  </si>
  <si>
    <t>En Curso</t>
  </si>
  <si>
    <t>Criterios de Impacto</t>
  </si>
  <si>
    <t>Probabilidad Valor</t>
  </si>
  <si>
    <t>Probalidad</t>
  </si>
  <si>
    <t>Tabla Atributos de para el diseño del control</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</si>
  <si>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</si>
  <si>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</si>
  <si>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</si>
  <si>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</si>
  <si>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</si>
  <si>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</si>
  <si>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</si>
  <si>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</si>
  <si>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</si>
  <si>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indexed="57"/>
        <rFont val="Arial Narrow"/>
        <family val="2"/>
      </rPr>
      <t>*</t>
    </r>
    <r>
      <rPr>
        <b/>
        <sz val="12"/>
        <rFont val="Arial Narrow"/>
        <family val="2"/>
      </rPr>
      <t>Atributos de</t>
    </r>
    <r>
      <rPr>
        <b/>
        <sz val="12"/>
        <color indexed="57"/>
        <rFont val="Arial Narrow"/>
        <family val="2"/>
      </rPr>
      <t xml:space="preserve"> </t>
    </r>
    <r>
      <rPr>
        <b/>
        <sz val="12"/>
        <color indexed="8"/>
        <rFont val="Arial Narrow"/>
        <family val="2"/>
      </rPr>
      <t>Formalización</t>
    </r>
  </si>
  <si>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</si>
  <si>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</si>
  <si>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</si>
  <si>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</si>
  <si>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</si>
  <si>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El control deja un registro que permite evidenciar la ejecución del control</t>
  </si>
  <si>
    <t>El control no deja registro de la ejecución del control</t>
  </si>
  <si>
    <r>
      <rPr>
        <b/>
        <sz val="12"/>
        <color indexed="57"/>
        <rFont val="Arial Narrow"/>
        <family val="2"/>
      </rPr>
      <t>*Nota 1:</t>
    </r>
    <r>
      <rPr>
        <sz val="12"/>
        <color indexed="8"/>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</si>
  <si>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VALORACIÓN</t>
  </si>
  <si>
    <t>TIPO</t>
  </si>
  <si>
    <t>IMPEMENTACIÓN</t>
  </si>
  <si>
    <t>Formula probabilidad residual</t>
  </si>
  <si>
    <t>Formula de probabilidad de acuerdo a frecuencia</t>
  </si>
  <si>
    <t xml:space="preserve"> probabilidad </t>
  </si>
  <si>
    <t>Objetivo Procesos</t>
  </si>
  <si>
    <t>Dirigir, en el Distrito Capital, el aseguramiento en salud, con énfasis en la garantía del acceso a los servicios de salud definidos en el plan de beneficios, así como realizar las labores de Inspección, Vigilancia y Seguimiento a las EAPB que operan en Bogotá D.C, todo lo anterior dentro del marco de las disposiciones del Sistema General de Seguridad Social en Salud.</t>
  </si>
  <si>
    <t xml:space="preserve"> Adelantar actividades y programas de asistencia técnica, a los usuarios y/o prestadores de servicios de salud en el Distrito Capital, por medio de asistencias técnicas grupales e individuales, para cumplir con los temas relacionados con el Sistema Obligatorio de Garantía de la Calidad de la Atención de Salud y Seguridad del Paciente y normas relacionadas, durante la vigencia.</t>
  </si>
  <si>
    <t>Ejercer la función disciplinaria en primera instancia en la SDS, mediante el seguimiento y gestión eficiente de los procesos disciplinarios hacia los servidores públicos de acuerdo a los principios rectores de la ley disciplinaria, para garantizar la protección de los derechos de los asociados en el ejercicio de la función pública.</t>
  </si>
  <si>
    <t>Evaluar en la Secretaria Distrital de Salud, las prácticas, componentes, mecanismos de prevención, evaluación y mejoramiento continuo del control, promoviendo las acciones eficaces en las líneas de defensa, el fortalecimiento del Sistema de Control Interno y la transparencia de la función administrativa institucional.</t>
  </si>
  <si>
    <t xml:space="preserve"> Apoyar la adquisición de los bienes, obras o servicios requeridos para el desarrollo de la misionalidad de la Entidad durante cada vigencia, atendiendo las necesidades descritas en el Plan Anual de Adquisiciones, por medio del desarrollo de los procesos contractuales, de acuerdo con la normativa vigente.</t>
  </si>
  <si>
    <t xml:space="preserve"> Realizar la gestión para la administración de los bienes de propiedad planta y equipo de la entidad y la efectiva prestación de los servicios administrativos en todos los procesos y sedes en custodia, mediante la prestación de los servicios de almacén, aseo, cafetería, vigilancia, transporte, mantenimiento de bienes muebles e inmuebles, fotocopiado, correspondencia, con el fin de satisfacer las necesidades y el adecuado funcionamiento de la entidad durante la vigencia.</t>
  </si>
  <si>
    <t>Asesorar en materia de comunicación, de acuerdo con las necesidades identificadas en la entidad, a los procesos de la Secretaría Distrital de Salud, a través de la creación de campañas y acciones de comunicación interna y externa para la divulgación de los programas, proyectos y actividades que contribuyan a fortalecer la imagen corporativa de la entidad ante la ciudadanía y posicionar los temas esenciales relacionados con los objetivos de la SDS.</t>
  </si>
  <si>
    <t>Gestionar las necesidades en infraestructura tecnológica, soluciones de software, incidentes y requerimientos, seguridad de la información, a través de la implementación de la Política de Gobierno Digital, la administración de los recursos TIC e implementación del Plan Estratégico de Tecnologías de la Información y las Comunicaciones - PETIC, con el fin de contribuir a la eficacia y eficiencia de los procesos de la entidad que soportan la continuidad del negocio en materia de tecnologías de la información y comunicaciones</t>
  </si>
  <si>
    <t>Gestionar las urgencias, emergencias y desastres del sector salud en la ciudad de Bogotá, mediante la aplicación del procedimiento de regulación de la urgencia médica y de protocolos, planes y procedimientos ante situaciones de emergencias y desastres para preservar la salud e impactar la morbimortalidad de la población del Distrito Capital.</t>
  </si>
  <si>
    <t>Establecer los lineamientos para el desarrollo de la ciencia y de la tecnología e innovación como insumo en el fortalecimiento del que quehacer de la Entidad.</t>
  </si>
  <si>
    <t>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t>
  </si>
  <si>
    <t>Realizar acciones de promoción de la salud, prevención de la enfermedad y gestión del riesgo en colectivo, de competencia en Salud Pública, para contribuir a mejorar o mantener la salud de la población del Distrito Capital, en el marco del Plan Territorial de Salud, el modelo de atención en salud y la normatividad vigente.</t>
  </si>
  <si>
    <t>Gestionar durante cada vigencia los ingresos y gastos del Fondo Financiero Distrital de Salud y la Secretaría Distrital de Salud, a través de su oportuna programación, registro, seguimiento y control, así como su preparación, presentación y publicación.</t>
  </si>
  <si>
    <t>Dar respuesta a las solicitudes en los tiempos establecidos ante los despachos de conocimiento, dependencias de la entidad y ciudadanía asesorando en materia jurídica a las dependencias de la Secretaria Distrital de Salud y a las entidades del sector salud en el Distrito Capital, ejerciendo la representación judicial de la SDS y sustanciando los actos administrativos de competencia del Despacho, para la defensa de los intereses de la SDS y FFDS</t>
  </si>
  <si>
    <t>Fortalecer la participación social y el servicio a la ciudadanía, a través de procesos de colaboración ciudadana, transparencia, datos abiertos, orientación, información y gestión en el territorio, para promover procesos protectores de la salud y el acceso a servicios de salud con calidad, que permitan avanzar en la garantía del Derecho de Salud, construir confianza y promover la reconciliación de la ciudadanía con el sector salud, durante la vigencia.</t>
  </si>
  <si>
    <t>Dirigir el mantenimiento del Sistema de Gestión en el marco MIPG y el Desarrollo Institucional en los procesos de la SDS a través del monitoreo y asistencia técnica para cumplir con el direccionamiento estratégico durante la vigencia.</t>
  </si>
  <si>
    <t>Gestionar lineamientos, directrices, políticas, planes, programas y proyectos, con el fin de mejorar el comportamiento de los indicadores trazadores y garantizar el derecho a la salud en la Ciudad de Bogotá, en el marco del Plan Territorial de la Salud y el Plan Distrital de Desarrollo.</t>
  </si>
  <si>
    <t>Dirigir y coordinar el funcionamiento del Sistema General de Seguridad Social en Salud mediante la formulación, adopción y adaptación de políticas internas y externas, planes, programas y proyectos para el mejoramiento de la situación de salud de la población del Distrito Capital y todos los aspectos estratégicos que permitan alcanzar los objetivos trazados por la Secretaría Distrital de Salud en cumplimiento de su misión.</t>
  </si>
  <si>
    <t>Establecer y dar lineamiento a las Empresas Administradoras de Planes de Beneficios e IPS de Bogotá D.C.; mediante la definición de criterios técnicos y operativos de la prestación de servicios de salud, de las Redes de Prestadores, de la Red de Bancos de Sangre y de la Red de Donación de Órganos y Tejidos (Regional No. 1) para la mejora de la calidad de los mismos.</t>
  </si>
  <si>
    <t>A. Referencia</t>
  </si>
  <si>
    <t>D. Objetivo Proceso</t>
  </si>
  <si>
    <t>F. Causa Inmediata</t>
  </si>
  <si>
    <t>G. Causa Raíz</t>
  </si>
  <si>
    <t>A. No. Control</t>
  </si>
  <si>
    <t>A. Probabilidad Residual Final</t>
  </si>
  <si>
    <t>B. Valor Probabilidad Residual Final</t>
  </si>
  <si>
    <t>C. Impacto Residual Final</t>
  </si>
  <si>
    <t>D. Valor Probabilidad Residual Final</t>
  </si>
  <si>
    <t>E. Zona de Riesgo Final</t>
  </si>
  <si>
    <t>A. Plan de Acción</t>
  </si>
  <si>
    <t>A. Frecuencia con la cual se realiza la actividad</t>
  </si>
  <si>
    <t>B. Probabilidad Inherente</t>
  </si>
  <si>
    <t>C. Valor Probabilidad Inherente</t>
  </si>
  <si>
    <t xml:space="preserve">    Afecta la imagen de alguna área de la organización</t>
  </si>
  <si>
    <t xml:space="preserve">    Afecta la imagen de la entidad con algunos usuarios de relevancia frente al logro de los objetivos</t>
  </si>
  <si>
    <t xml:space="preserve">    Afecta la imagen de la entidad a nivel nacional, con efecto publicitarios sostenible a nivel país</t>
  </si>
  <si>
    <t>No.</t>
  </si>
  <si>
    <t>PREGUNTA:</t>
  </si>
  <si>
    <t>Respuesta</t>
  </si>
  <si>
    <t>¿Afectar al grupo de funcionarios del proceso?</t>
  </si>
  <si>
    <t>¿Afectar el cumplimiento de metas y objetivos de la dependencia?</t>
  </si>
  <si>
    <t>¿Afectar el cumplimiento de misión de la Entidad?</t>
  </si>
  <si>
    <t>¿Afectar el cumplimiento de la misión del sector al que pertenece la Entidad?</t>
  </si>
  <si>
    <t>¿Generar pérdida de confianza de la Entidad, afectando su reputación?</t>
  </si>
  <si>
    <t>¿Generar pérdida de recursos económicos?</t>
  </si>
  <si>
    <t>¿Afectar la generación de los productos o la prestación de servicios?</t>
  </si>
  <si>
    <t>¿Dar lugar al detrimento de calidad de vida de la comunidad por la pérdida del bien o servicios o los recursos públicos?</t>
  </si>
  <si>
    <t>¿Generar pérdida de información de la Entidad?</t>
  </si>
  <si>
    <t>¿Generar intervención de los órganos de control, de la Fiscalía, u otro ente?</t>
  </si>
  <si>
    <t>¿Dar lugar a procesos sancionatorios?</t>
  </si>
  <si>
    <t>¿Dar lugar a procesos disciplinarios?</t>
  </si>
  <si>
    <t>¿Dar lugar a procesos fiscales?</t>
  </si>
  <si>
    <t>¿Dar lugar a procesos penales?</t>
  </si>
  <si>
    <t>¿Generar pérdida de credibilidad del sector?</t>
  </si>
  <si>
    <t>¿Ocasionar lesiones físicas o pérdida de vidas humanas?</t>
  </si>
  <si>
    <t>¿Afectar la imagen regional?</t>
  </si>
  <si>
    <t>¿Afectar la imagen nacional?</t>
  </si>
  <si>
    <t>¿Generar daño ambiental?</t>
  </si>
  <si>
    <t>Total Preguntas Afirmativas</t>
  </si>
  <si>
    <t>Total Preguntas Negativas</t>
  </si>
  <si>
    <r>
      <t xml:space="preserve">Responder afirmativamente de UNA a CINCO pregunta(s) genera un </t>
    </r>
    <r>
      <rPr>
        <b/>
        <sz val="10"/>
        <rFont val="Arial"/>
        <family val="2"/>
      </rPr>
      <t>impacto moderado.</t>
    </r>
    <r>
      <rPr>
        <sz val="10"/>
        <rFont val="Arial"/>
        <family val="2"/>
      </rPr>
      <t xml:space="preserve">
Responder afirmativamente de SEIS a ONCE preguntas genera un</t>
    </r>
    <r>
      <rPr>
        <b/>
        <sz val="10"/>
        <rFont val="Arial"/>
        <family val="2"/>
      </rPr>
      <t xml:space="preserve"> impacto mayor.</t>
    </r>
    <r>
      <rPr>
        <sz val="10"/>
        <rFont val="Arial"/>
        <family val="2"/>
      </rPr>
      <t xml:space="preserve">
Responder afirmativamente de DOCE a DIECINUEVE preguntas genera un</t>
    </r>
    <r>
      <rPr>
        <b/>
        <sz val="10"/>
        <rFont val="Arial"/>
        <family val="2"/>
      </rPr>
      <t xml:space="preserve"> impacto catastrófico.
IMPORTANTE: </t>
    </r>
    <r>
      <rPr>
        <sz val="10"/>
        <rFont val="Arial"/>
        <family val="2"/>
      </rPr>
      <t xml:space="preserve">Si la respuesta a la pregunta 16 es afirmativa, el riesgo se considera catastrófico. Por cada riesgo de corrupción identificado, se debe diligenciar una tabla de estas. </t>
    </r>
  </si>
  <si>
    <t>MODERADO</t>
  </si>
  <si>
    <t>Genera medianas consecuencias sobre la entidad</t>
  </si>
  <si>
    <t>MAYOR</t>
  </si>
  <si>
    <t>Genera altas consecuencias sobre la entidad.</t>
  </si>
  <si>
    <t>CATASTROFICO</t>
  </si>
  <si>
    <t>Genera consecuencias desastrosas para la entidad</t>
  </si>
  <si>
    <t>IMPACTO DEL RIESGO DE CORRUPCIÓN</t>
  </si>
  <si>
    <t xml:space="preserve">    Afecta la imagen de la entidad internamente, de conocimiento general, nivel interno, de junta directiva y accionistas y/o de proveedores</t>
  </si>
  <si>
    <t xml:space="preserve">    Afecta la imagen de la entidad con efecto publicitario sostenido a nivel de sector administrativo, nivel departamental o municipal</t>
  </si>
  <si>
    <t>Descripción del Control</t>
  </si>
  <si>
    <t>Tipo de Riesgo</t>
  </si>
  <si>
    <t>Riesgo ambiental</t>
  </si>
  <si>
    <t>Riesgo de corrupción</t>
  </si>
  <si>
    <t>Riesgo de cumplimiento</t>
  </si>
  <si>
    <t>Riesgo de imagen o reputacional</t>
  </si>
  <si>
    <t>Riesgo de seguridad digital</t>
  </si>
  <si>
    <t>Riesgo de Seguridad y Salud en el Trabajo</t>
  </si>
  <si>
    <t>Riesgo estratégico</t>
  </si>
  <si>
    <t>Riesgo financiero</t>
  </si>
  <si>
    <t>Riesgo gerencial</t>
  </si>
  <si>
    <t>Riesgo operativo</t>
  </si>
  <si>
    <t>Riesgo tecnológico</t>
  </si>
  <si>
    <t>F. Zona de Riesgo Inherente</t>
  </si>
  <si>
    <t>Prevenir y controlar factores de riesgo individual y colectivo a través de acciones y estrategias de inspección, vigilancia y control para mejorar la calidad de vida y salud de la población del Distrito Capital en cumplimiento de la normatividad vigente y en el marco del Plan Territorial de Salud y Sistema Obligatorio de Garantía de la Calidad.</t>
  </si>
  <si>
    <t>Daños Activos Físicos</t>
  </si>
  <si>
    <t>Ejecución y Administración de procesos</t>
  </si>
  <si>
    <t>Fallas Tecnológicas</t>
  </si>
  <si>
    <t>B. Fecha Implementación</t>
  </si>
  <si>
    <t>C. Fecha Seguimiento</t>
  </si>
  <si>
    <t>D. Seguimiento</t>
  </si>
  <si>
    <t>D. Periodicidad
¿Cada cuanto?</t>
  </si>
  <si>
    <t>H. Evidencia</t>
  </si>
  <si>
    <t>I. Documentación</t>
  </si>
  <si>
    <t>F. Método
¿Cómo?</t>
  </si>
  <si>
    <t>G. Reacción
¿Qué hacer en caso de?</t>
  </si>
  <si>
    <t>E. Propósito
¿Qué?</t>
  </si>
  <si>
    <t>C. Responsable
¿Quién?</t>
  </si>
  <si>
    <t>D. Impacto 
Inherente
(Hoja Impacto R. Corrupción)</t>
  </si>
  <si>
    <t>B. Nombre del Control</t>
  </si>
  <si>
    <t>E. Valor impacto Inherente</t>
  </si>
  <si>
    <t>E. Acción de Contingencia ante Posible Materialización del Riesgo</t>
  </si>
  <si>
    <t>Elaborado por: Lewis Jhossimar Palacios Muñoz
Revisado por: Alvaro Augusto Amado Camacho
Aprobado por: Juan Carlos Jaramillo Correa</t>
  </si>
  <si>
    <t>DIRECCIÓN DE PLANEACIÓN INSTITUCIONAL Y CALIDAD
SISTEMA INTEGRADO DE GESTIÓN
CONTROL DOCUMENTAL
MAPA DE RIESGOS SDS
Código: SDS-PYC-FT-029 V.3</t>
  </si>
  <si>
    <t>1. IDENTIFICACIÓN DEL RIESGO</t>
  </si>
  <si>
    <t>2. ANÁLISIS DEL RIESGO INHERENTE</t>
  </si>
  <si>
    <t>5. PLAN DE ACCIÓN</t>
  </si>
  <si>
    <t>Elaboró</t>
  </si>
  <si>
    <t>Revisó:</t>
  </si>
  <si>
    <t>Aprobó:</t>
  </si>
  <si>
    <t>Versión</t>
  </si>
  <si>
    <t>Fecha</t>
  </si>
  <si>
    <t xml:space="preserve">Descripción </t>
  </si>
  <si>
    <t xml:space="preserve">Nombre: </t>
  </si>
  <si>
    <t xml:space="preserve">Cargo: </t>
  </si>
  <si>
    <t>Cargo:</t>
  </si>
  <si>
    <t xml:space="preserve">Firma: </t>
  </si>
  <si>
    <t>Control de Cambios</t>
  </si>
  <si>
    <t>3. EVALUACIÓN DEL RIESGO - VALORACIÓN DE LOS CONTROLES</t>
  </si>
  <si>
    <t>4. EVALUACIÓN DEL RIESGO - NIVEL DEL RIESGO DEL RESIDUAL</t>
  </si>
  <si>
    <t>F. Tratamiento
(Seleccionar)</t>
  </si>
  <si>
    <r>
      <t xml:space="preserve">B. Proceso
</t>
    </r>
    <r>
      <rPr>
        <sz val="9"/>
        <color indexed="8"/>
        <rFont val="Arial"/>
        <family val="2"/>
      </rPr>
      <t>(Seleccionar)</t>
    </r>
  </si>
  <si>
    <r>
      <t xml:space="preserve">C. Objetivo Estratégico
</t>
    </r>
    <r>
      <rPr>
        <sz val="9"/>
        <color indexed="8"/>
        <rFont val="Arial"/>
        <family val="2"/>
      </rPr>
      <t>(Seleccionar)</t>
    </r>
  </si>
  <si>
    <r>
      <t xml:space="preserve">E. Impacto
</t>
    </r>
    <r>
      <rPr>
        <sz val="9"/>
        <color indexed="8"/>
        <rFont val="Arial"/>
        <family val="2"/>
      </rPr>
      <t>(Seleccionar)</t>
    </r>
  </si>
  <si>
    <t>No. de Referencia del Riesgo de Corrupción</t>
  </si>
  <si>
    <t>RESPUESTAS IMPACTO CORRUPCIÓN</t>
  </si>
  <si>
    <t>SI</t>
  </si>
  <si>
    <t>NO</t>
  </si>
  <si>
    <t xml:space="preserve">A continuación marque con una X todas las preguntas según correspondan a Si o No.
Si el riesgo de corrupción se materializa podría... </t>
  </si>
  <si>
    <t>IMPACTO RIESGO DE CORRUPCIÓN</t>
  </si>
  <si>
    <t>J. Recursos (humanos, tecnológicos, etc.)</t>
  </si>
  <si>
    <t>K. Afectación</t>
  </si>
  <si>
    <t>L. Tipo
(Seleccionar)</t>
  </si>
  <si>
    <t>M. Implementación
(Seleccionar)</t>
  </si>
  <si>
    <t>N. Calificación</t>
  </si>
  <si>
    <t>Procesos relacionados</t>
  </si>
  <si>
    <r>
      <t xml:space="preserve">¿Es causa transversal?
</t>
    </r>
    <r>
      <rPr>
        <sz val="9"/>
        <color indexed="8"/>
        <rFont val="Arial"/>
        <family val="2"/>
      </rPr>
      <t>(Seleccionar)</t>
    </r>
  </si>
  <si>
    <t>H. Causa Transversal</t>
  </si>
  <si>
    <t>I. Descripción del Riesgo</t>
  </si>
  <si>
    <r>
      <t xml:space="preserve">J. Tipo de Riesgo
</t>
    </r>
    <r>
      <rPr>
        <sz val="9"/>
        <color indexed="8"/>
        <rFont val="Arial"/>
        <family val="2"/>
      </rPr>
      <t>(Seleccionar)</t>
    </r>
  </si>
  <si>
    <r>
      <t xml:space="preserve">K. Clasificación del Riesgo
</t>
    </r>
    <r>
      <rPr>
        <sz val="9"/>
        <color indexed="8"/>
        <rFont val="Arial"/>
        <family val="2"/>
      </rPr>
      <t>(Seleccionar)</t>
    </r>
  </si>
  <si>
    <t>1. Fortalecer la atención integral en salud fundamentado en la Atención Primaria en Salud (APS) y en el enfoque de determinantes sociales y ambientales, con perspectiva poblacional diferencial, de cultura ciudadana, de género, participativo, territorial y resolutivo, que impacten positivamente el estado de salud de la población.</t>
  </si>
  <si>
    <t>2. Mejorar las capacidades institucionales a través de la actualización y modernización de la infraestructura física, la transformación digital, la arquitectura empresarial y el fortalecimiento de las competencias del talento humano.</t>
  </si>
  <si>
    <t>3. Mejorar la calidad, eficiencia y acceso en la prestación de los servicios de salud a través del cumplimiento de la función de inspección, vigilancia y control.</t>
  </si>
  <si>
    <t>4. Fortalecer la gestión y la transparencia Institucional.</t>
  </si>
  <si>
    <t>Permisos de acceso a los aplicativos y  Bases de Datos de aseguramiento  por parte de funcionarios o contratistas que ya no se encuentren vinculados a la Dirección de Aseguramiento o ya no tengan responsabilidad sobre las bases de datos.</t>
  </si>
  <si>
    <t>TICS</t>
  </si>
  <si>
    <t>Posibilidad de afectación reputacional por el manejo indebido de la información almacenada en  las bases de datos de usuarios afiliados al SGSSS  en Bogotá, por el  talento  humano con permisos de acceso a las bases de datos de aseguramiento  para favorecimiento propio y/o de un tercero.</t>
  </si>
  <si>
    <t xml:space="preserve">No prestación del servicio de salud facturado o prestación de servicios incompletos o no autorizados
Falta de conocimiento de lineamientos  normativos para auditoria de cuentas médicas. 
Las EPS, IPS y/o proveedores  realicen doble presentación de facturas y/o recobros, e información falsa de prestación de servicios de salud de la población a cargo del FFDS. </t>
  </si>
  <si>
    <t xml:space="preserve">Las EPS, IPS y/o proveedores  realicen doble presentación de facturas y/o recobros, e información falsa de prestación de servicios de salud de la población a cargo del FFDS. </t>
  </si>
  <si>
    <t xml:space="preserve">Dirección Financiera </t>
  </si>
  <si>
    <t>Posible afectación reputacional por el reconocimiento   y/o autorizarización   de pagos indebidos a las EPS, IPS y/o  proveedores  sin relación contractual con la SDS-FFDS.</t>
  </si>
  <si>
    <t xml:space="preserve">Omitir las evidencias de incumplimientos durante el proceso de auditoría para el beneficio de la entidad sujeta al proceso de IVS
No realizar las actividades de IVS en todas las EPS para el beneficio de alguna de estas.  </t>
  </si>
  <si>
    <t xml:space="preserve">Omitir las evidencias de incumplimientos durante el proceso de auditoría para el beneficio de la entidad sujeta al proceso de IVS
</t>
  </si>
  <si>
    <t>Posibilidad de afectación reputacional por el no reporte  a la Super Intendencia Nacional de Salud sin el  total de  incumplimientos de las EPS  evidenciados en las visitas de IVS por parte de la Dirección de Aseguramiento y Garantía del Derecho a la Salud.</t>
  </si>
  <si>
    <t>Acceso a la Información</t>
  </si>
  <si>
    <t>El Subdirector de Administración del Aseguramiento y/o Supervisor del contrato</t>
  </si>
  <si>
    <t>al retiro del funcionario o finalización del contrato,</t>
  </si>
  <si>
    <t>notificará  a la Dirección TICS o quien haga sus veces, el retiro del acceso a la red de la SDS</t>
  </si>
  <si>
    <t xml:space="preserve">por medio del formato establecido para entrega del cargo. </t>
  </si>
  <si>
    <t>No se acepta la entrega del cargo ni el informe final para el último pago en caso de no presentar la certificación de TICS. Formato firmado por el responsable en TICS.
Inabilitación de la cuenta</t>
  </si>
  <si>
    <t xml:space="preserve">"Correo de solicitud de activación de la cuenta, teniendo en cuenta que la Dirección TIC cancela automáticamente las cuentas de red al cumplirse la fecha de terminación del contrato" </t>
  </si>
  <si>
    <t xml:space="preserve">Procedimiento </t>
  </si>
  <si>
    <t xml:space="preserve">Humanos , tecnologicos financieros </t>
  </si>
  <si>
    <t xml:space="preserve">No aplica </t>
  </si>
  <si>
    <t xml:space="preserve">Validación de facturas </t>
  </si>
  <si>
    <t xml:space="preserve">El Profesional (Ing.) </t>
  </si>
  <si>
    <t xml:space="preserve">periódicamente a la recepción y radicación de cuentas medicas 
</t>
  </si>
  <si>
    <t>verifica y realiza  cruce con los sistemas de información disponibles en la Subdirección de Garantía del Aseguramiento, para evitar un posible doble cobro de las facturas y/o recobros presentadas por la IPS y EPS,</t>
  </si>
  <si>
    <t>cruce con las bases de datos  disponibles en la Subdirección de Garantía del Aseguramiento, para evitar un posible doble cobro de las facturas y/o recobros presentadas por la IPS y EPS,</t>
  </si>
  <si>
    <t xml:space="preserve"> si se encuentra una doble facturación se verifica con los analistas de cuentas y se genera una certificación mensual de lo evidenciado en el periodoOficio de posible doble factura.</t>
  </si>
  <si>
    <t>Certificación mensual de lo evidenciado en el periodo.</t>
  </si>
  <si>
    <t xml:space="preserve">Certificación de revisión. </t>
  </si>
  <si>
    <t xml:space="preserve">Humanos, tecnológicos y financierso </t>
  </si>
  <si>
    <t xml:space="preserve">Verificación de la prestación del servicio </t>
  </si>
  <si>
    <t>Los  Analistas</t>
  </si>
  <si>
    <t xml:space="preserve"> en casos especiales </t>
  </si>
  <si>
    <t xml:space="preserve"> verifican si los servicios facturados en la cuenta médica fueron prestados efectivamente</t>
  </si>
  <si>
    <t>, igualmente se valida el lugar de residencia habitual del paciente a través de llamadas a los usuarios,  se registra cada caso en el formato de seguimiento llamadas telefónica</t>
  </si>
  <si>
    <t>s - casos especiales (el control aplica en caso de que la auditoria se realice por un equipo interno de la SDS)</t>
  </si>
  <si>
    <t xml:space="preserve">Se registra cada caso en el formato de seguimiento llamadas telefonicas - casos especiales (el control aplica en caso de que la auditoria se realice por un equipo interno de la SDS)
</t>
  </si>
  <si>
    <t xml:space="preserve">Formatos de seguimiento </t>
  </si>
  <si>
    <t xml:space="preserve">No palica </t>
  </si>
  <si>
    <t xml:space="preserve">Cambio normativo </t>
  </si>
  <si>
    <t>El Líder del Grupo de Cuentas Médicas</t>
  </si>
  <si>
    <t xml:space="preserve">al ingreso de personal nuevo y/o periódicamente al cambio de normatividad o directrices internas,  </t>
  </si>
  <si>
    <t xml:space="preserve">socializa al grupo auditor para que realice los ajustes , 
</t>
  </si>
  <si>
    <t>mediante correo electrónico y actas de reunión,  verificando la utilización de los nuevos formatos establecidos  (el control aplica en caso de que la auditoria se realice por un equipo interno de la SDS)</t>
  </si>
  <si>
    <t>verificando la utilización de los nuevos formatos establecidos  (el control aplica en caso de que la auditoria se realice por un equipo interno de la SDS)</t>
  </si>
  <si>
    <t xml:space="preserve"> correo electronico y actas de reunión,  verificando la utilización de los nuevos formatos establecidos  (el control aplica en caso de que la auditoria se realice por un equipo interno de la SDS)
</t>
  </si>
  <si>
    <t>Actas 
Correo electrónico</t>
  </si>
  <si>
    <t xml:space="preserve">El Líder del Grupo de Cuentas Médicas
</t>
  </si>
  <si>
    <t>anualmente</t>
  </si>
  <si>
    <t>realiza rotación de asignación de IPS - Proveedores, para el proceso de auditoria,</t>
  </si>
  <si>
    <t xml:space="preserve"> a través de reuniones  verificando sobre el listado inicial de asignación la efectividad del cambio,  el registro queda tanto en el acta y  se confirma  vía correo  electrónico  (el control aplica en caso de que la auditoria se realice por un equipo interno de la SDS).</t>
  </si>
  <si>
    <t xml:space="preserve"> verificando sobre el listado inicial de asignación la efectividad del cambio,  el registro queda tanto en el acta y  se confirma  vía correo  electrónico  (el control aplica en caso de que la auditoria se realice por un equipo interno de la SDS).</t>
  </si>
  <si>
    <t xml:space="preserve">Actas y correo electrónico </t>
  </si>
  <si>
    <t xml:space="preserve">Actas </t>
  </si>
  <si>
    <t xml:space="preserve">Revisión del marco normativo </t>
  </si>
  <si>
    <t xml:space="preserve">El Subdirector de Garantía del Aseguramiento - Líder del grupo de IVS-  Grupo auditor, </t>
  </si>
  <si>
    <t xml:space="preserve">anualmente </t>
  </si>
  <si>
    <t>realizará actualización del programa de IVS o en el momento en que cambia la norma,</t>
  </si>
  <si>
    <t xml:space="preserve">con el fin de realizar las visitas bajo normatividad vigente, mediante mesas de trabajo con el grupo auditor. </t>
  </si>
  <si>
    <t>Según el caso, se realizará ajuste al plan al encontrar diferencias frente a la normatividad vigente.</t>
  </si>
  <si>
    <t>programa de IVS</t>
  </si>
  <si>
    <t>Programa de auditorías</t>
  </si>
  <si>
    <t xml:space="preserve">Revisón cumplimiento del plan </t>
  </si>
  <si>
    <t xml:space="preserve">de acuerdo al cronograma de visitas  establecido para la vigencia , </t>
  </si>
  <si>
    <t xml:space="preserve">realizará inspección y vigilancia a  todos los componentes  de auditoría establecidos en el programa  de  IVS, </t>
  </si>
  <si>
    <t>mediante la aplicación de los instrumentos de IVS y el cumplimiento del programa</t>
  </si>
  <si>
    <t>En caso de presentarse cambios normativos, se realizará ajuste al Cronograma  y a los instrumentos.</t>
  </si>
  <si>
    <t>Cronograma  de IVS</t>
  </si>
  <si>
    <t>No revisar los documentos necesarios para el ingreso y egresode bienes</t>
  </si>
  <si>
    <t xml:space="preserve">Realizar el ingreso de bienes inadecuadamente </t>
  </si>
  <si>
    <t>NA</t>
  </si>
  <si>
    <t xml:space="preserve">Posibilidad de afectación economica y reputacional por investigaciones disciplinarias y fiscales debido al ingreso de bienes inadeacuado con el fin de favorecer a terceros  </t>
  </si>
  <si>
    <t>Verificación ingreso de bienes</t>
  </si>
  <si>
    <t>Profesional Especializado</t>
  </si>
  <si>
    <t>Semestral</t>
  </si>
  <si>
    <t>Verificar que los datos registrados en  los documentos soporte (factura, contrato, convenio, comodato o donación) de la entrega correspondan con las cantidades y caracterisiticas fisicas y técnicas de los bienes recibidos.</t>
  </si>
  <si>
    <t>Comparar documentos ingreso contra comprobante de ingreso</t>
  </si>
  <si>
    <t>Solicitar al profesional realizar los ajustes e informar al Sub Director las novedades</t>
  </si>
  <si>
    <t>Correo Electronico</t>
  </si>
  <si>
    <t>Actas</t>
  </si>
  <si>
    <t>Humanos y Tecnológicos</t>
  </si>
  <si>
    <t xml:space="preserve">Trámite inadecuado de las indagaciones e investigaciones disciplinarias en beneficio propio o de un tercero.
</t>
  </si>
  <si>
    <t>No efectuar el trámite de impulso procesal señalado en el Código Disciplinario Único.</t>
  </si>
  <si>
    <t>Posibilidad de afectación reputacional por trámite inadecuado de las indagaciones e investigaciones disciplinarias en beneficio propio o de un tercero debido a  no efectuar el trámite de impulso procesal señalado en el Código Disciplinario Único.</t>
  </si>
  <si>
    <t>Ejecución y Administración de procesos.</t>
  </si>
  <si>
    <t xml:space="preserve">Extravió o pérdida parcial o total intencional de expedientes disciplinarios y/o demás información en beneficio propio o de un tercero. </t>
  </si>
  <si>
    <t>Fallas en el  control del manejo de expedientes de procesos disciplinarios.</t>
  </si>
  <si>
    <t>Posibilidad de afectación reputacional por extravió o pérdida parcial o total intencional de expedientes disciplinarios y/o demás información en beneficio propio o de un tercero debido a  fallas en el  control del manejo de expedientes de procesos disciplinarios.</t>
  </si>
  <si>
    <t>Revisión de actuaciones procesales.</t>
  </si>
  <si>
    <t>El jefe de la Oficina de Asuntos Disciplinarios.</t>
  </si>
  <si>
    <t>Siempre  que los profesionales de esta dependencia, le remiten para su aprobación los proyectos de las providencias que se profieran en materia disciplinaria.</t>
  </si>
  <si>
    <t>Validará que dichos proyectos estén conforme a la ley disciplinaria.</t>
  </si>
  <si>
    <t>Aprobando el respectivo documento mediante su firma.</t>
  </si>
  <si>
    <t>En caso de tener correcciones de fondo le será devuelto al profesional correspondiente.</t>
  </si>
  <si>
    <t>Carpeta compartida O:/ despacho/ asuntos disciplinarios EVIDENCIAS MAPA DE RIESGOS OAD 2021.</t>
  </si>
  <si>
    <t>Aprobaciones del Jefe en cada expediente y o correo electrónico.</t>
  </si>
  <si>
    <t>El Jefe Oficina(recurso humano, físicos) y expediente físico.</t>
  </si>
  <si>
    <t xml:space="preserve">El jefe de la Oficina  de Asuntos Disciplinarios realizará mesa de trabajo semestralmente con los profesionales, para retroalimentar las observaciones de acuerdo a su criterio y se  levantara  un acta. </t>
  </si>
  <si>
    <t xml:space="preserve">Préstamo de expedientes. </t>
  </si>
  <si>
    <t>Secretaria de la Oficina de Asuntos Disciplinarios.</t>
  </si>
  <si>
    <t>Siempre que los profesionales sustanciadores o los sujetos procesales solicitan un expediente.</t>
  </si>
  <si>
    <t>Controlará la entrada y salida de los expedientes.</t>
  </si>
  <si>
    <t>Mediante un registro de estos movimientos en ul libro de préstamo de expedientes.</t>
  </si>
  <si>
    <t>En caso de pérdida o extravío de algún expediente se debe presentar denuncia por pérdida ante la Fiscalía y dictar auto por medio del cual se ordene la reconstrucción del expediente perdido o extraviado dando aplicación a la ley disciplinaria.</t>
  </si>
  <si>
    <t>Se lleva el registro en un libro de los expedientes prestados.</t>
  </si>
  <si>
    <t>Secretaria Técnica (recurso humano, físicos) libro préstamo expedientes.</t>
  </si>
  <si>
    <t>Realizar un inventario anual de  los expedientes activos, comparando lo físico con lo digital, escaneando informaciòn que no se encuentre digitalizada, evidenciando la actividad  por medio de  acta.</t>
  </si>
  <si>
    <t>Inventario de expedientes mensual.</t>
  </si>
  <si>
    <t>Mensualmente, realizará control de arqueo de expedientes.</t>
  </si>
  <si>
    <t xml:space="preserve">Realizará control de arqueo de expedientes, para evitar pérdida. </t>
  </si>
  <si>
    <t>Comparando los archivos en físico con la hoja de trabajo en Excel.</t>
  </si>
  <si>
    <t xml:space="preserve"> En caso de pérdida o extravio de algún expediente se debe presentar denuncia por pérdida ante la Fiscalía y dictar auto por medio del cual se ordene la reconstrucción del expediente perdido o extraviado dando aplicación a la ley disciplinaria.</t>
  </si>
  <si>
    <t>Se llevará una hoja de trabajo en Excel denominada  (Registro Mensual Control Expedientes OAD).</t>
  </si>
  <si>
    <t>Secretaria Técnica (recurso humano, físicos, tecnològicos) hoja Excel Registro mensual control expedientes.</t>
  </si>
  <si>
    <t>Realizar un inventario anual de  los expedientes activos, comparando lo físico con lo digital, escaneando información que no se encuentre digitalizada, evidenciando la actividad  por medio de  acta.</t>
  </si>
  <si>
    <t>Archivo digital de expedientes</t>
  </si>
  <si>
    <t>Secretaria de la Oficina de Asuntos Disciplinarios</t>
  </si>
  <si>
    <t>Siempre   que se aperture un expedientes.</t>
  </si>
  <si>
    <t>Realizará una copia de seguridad.</t>
  </si>
  <si>
    <t>Mediante la digitalización en formato PDF del contenido del expediente.</t>
  </si>
  <si>
    <t xml:space="preserve"> En caso de pérdida o extravió de algún expediente se debe presentar denuncia por perdida ante la Fiscalía y dictar auto por medio del cual se ordene la reconstrucción del expediente perdido o extraviado dando aplicación a la ley disciplinaria.</t>
  </si>
  <si>
    <t xml:space="preserve">Carpeta digital denominada               ( EXPEDIENTES 2021).La cual se encuentra ubicada  en el equipo de la Secretaria Técnica de la OAD, en la siguiente ruta :  Bodega (D);EXPEDIENTES 2021. </t>
  </si>
  <si>
    <t>Secretaria Técnica (recurso humano, físicos, tecnològicos) y carpeta digital.</t>
  </si>
  <si>
    <t xml:space="preserve">Desvío de información por la falta de centralización de todas las acciones de comunicación en el proceso u oficina que lidera el tema en la entidad. </t>
  </si>
  <si>
    <t xml:space="preserve">Cambiar intencionalmente  la información recibida y enviada por las fuentes. </t>
  </si>
  <si>
    <t>Favorecer intereses particulares, políticos y/o de terceras personas, divulgando información a los medios de comunicación u otros públicos, o a través de los canales institucionales de comunicación, sin cumplir con los procedimientos establecidos por la Oficina Asesora de Comunicaciones.</t>
  </si>
  <si>
    <t xml:space="preserve">Falta de control en la entrega de material de la entidad a personas equivocadas, no aptas o no autorizadas para el manejo del mismo. </t>
  </si>
  <si>
    <t xml:space="preserve">Favorecer intereses particulares  y/o de terceras personas utilizando la imagen de la entidad a través del material POP o merchandising que produce la Oficina de Comunicaciones </t>
  </si>
  <si>
    <t xml:space="preserve">El profesional de la Oficina Asesora de Comunicaciones (OAC), cuando reciba de las dependencias la información para divulgar ante los medios masivos de comunicación y/o a través de los canales externos de comunicación, vericará la validez de dicha información revisando que haya sido enviada con el aval del jefe, director o referente delegado de la dependencia. </t>
  </si>
  <si>
    <t>El profesional de la Oficina Asesora de Comunicaciones</t>
  </si>
  <si>
    <t>Cuando reciba de las dependencias la información</t>
  </si>
  <si>
    <t>Divulgar ante los medios masivos de comunicación y/o a través de los canales externos de comunicación</t>
  </si>
  <si>
    <t xml:space="preserve">Vericará la validez de dicha información revisando que haya sido enviada con el aval del jefe, director o referente delegado de la dependencia. </t>
  </si>
  <si>
    <t>En caso de que no provenga de fuentes oficiales o esté incompleta, el profesional solicitará ampliación de la misma a través de correo electrónico o solicitara visto buena de la jefe de la Oficina para la respectiva divulgación</t>
  </si>
  <si>
    <t>Requerimientos para la publicación de información así como las mismas publicaciones en los medios de comunicación y canales de comunicación externa oficiales</t>
  </si>
  <si>
    <t>Procedimiento Gestión de Comunicaciones
Lineamiento de comunicación externa</t>
  </si>
  <si>
    <t>Profesionales de la Oficina de Comunicaciones
WhatsApp
Correo electrónico
Página Web
Internet</t>
  </si>
  <si>
    <t>El profesional de la Oficina Asesora de Comunicaciones cuando entregue el material POP y/o merchandising producido por la OAC registrará la entrega mediante el diligenciamiento del formato dispuesto para tal fin. Si no se  diligencia dicho formato, no se podrá hacer entrega del material requerido. Como evidencia quedará el registro de entrega mediante formato dispuesto en la herramienta de gestión documental código: SDS-COM-FT-005 "Registro de material entregado en comunicaciones"</t>
  </si>
  <si>
    <t>Cuando entregue el material POP y/o merchandising producido por la OAC</t>
  </si>
  <si>
    <t>Registrará la entrega del material en el formato</t>
  </si>
  <si>
    <t>Diligenciamiento del formato SDS-COM-FT-005 "Registro de material entregado en comunicaciones"</t>
  </si>
  <si>
    <t>Si no se  diligencia dicho formato, no se podrá hacer entrega del material requerido. Como evidencia quedará el registro de entrega mediante formato dispuesto en la herramienta de gestión documental código: SDS-COM-FT-005 "Registro de material entregado en comunicaciones"</t>
  </si>
  <si>
    <t>Formato SDS-COM-FT-005 "Registro de material entregado en comunicaciones"</t>
  </si>
  <si>
    <t>Procedimiento Gestión de Comunicaciones
Lineamiento de comunicación externa
Lineamiento de comunicación interna</t>
  </si>
  <si>
    <t>Profesionales de la Oficina de Comunicaciones
Formato</t>
  </si>
  <si>
    <t>4. Fortalecer la gestión y la transparencia institucional.</t>
  </si>
  <si>
    <t>Sesgar el proceso de contratación o la contratación en favor de un proponente</t>
  </si>
  <si>
    <t>Elaborar estudios previos y pliegos de condiciones específicos cuyos requisitos jurídicos, financieros o técnicos esten direccionados a un oferente en particular. Esto se conoce como pliegos a la medida.
Verificar y evaluar las ofertas de manera subjetiva o errónea, con el fin de favorecer a un oferente en particular
Permitir la modificación y/o cambio de documentos en las propuestas -que mejoren la oferta-, con el propósito de favorecer a un tercero</t>
  </si>
  <si>
    <t>Todos los Procesos de la entidad</t>
  </si>
  <si>
    <t>Posibilidad de afectación reputacional por sesgar el proceso de contratación o la contratación en favor de un proponente, debido a la de elaboración específica de estudios previos y pliegos de condiciones cuyos requisitos jurídicos, financieros o técnicos esten direccionados a un oferente en particular, verificar y evaluar las ofertas de manera subjetiva o errónea, con el fin de favorecer a un oferente en particular o permitir la modificación y/o cambio de documentos en las propuestas -que mejoren la oferta-, con el propósito de favorecer a un tercero</t>
  </si>
  <si>
    <t>Elaborar y expedir certificaciones contractuales que contienen información falsa con el propósito de favorecer a un tercero en lo que a la acreditación de la experiencia se refiere</t>
  </si>
  <si>
    <t>Falta de integridad del funcionario encargado de la etapa precontractual
Ofrecimiento de dádivas y/o beneficios para el servidor público o un tercero.</t>
  </si>
  <si>
    <t>Subdirección de contratación</t>
  </si>
  <si>
    <t>Posibilidad de afectación reputacional por elaborar y expedir certificaciones contractuales que contienen información falsa con el propósito de favorecer a un tercero en lo que a la acreditación de la experiencia se refiere, debido a la falta de integridad del funcionario encargado de la etapa precontractual u 
ofrecimiento de dádivas y/o beneficios para el servidor público o un tercero</t>
  </si>
  <si>
    <t>Probabilidad de perder, manipular o alterar intencionalmente la información y el expediente físico o digital de los procesos contractuales para beneficio propio o de particulares</t>
  </si>
  <si>
    <t xml:space="preserve">Posibilidad de afectación reputacional por la probabilidad de perder, manipular o alterar intencionalmente la información y el expediente físico o digital de los procesos contractuales para beneficio propio o de particulares, debido a la falta de integridad del funcionario encargado de la etapa precontractual u 
ofrecimiento de dádivas y/o beneficios para el servidor público o un tercero </t>
  </si>
  <si>
    <t>No iniciar el proceso de declaratoria de incumplimiento o imposición de multas</t>
  </si>
  <si>
    <t xml:space="preserve">Posibilidad de afectación reputacional por no iniciar el proceso de declaratoria de incumplimiento o imposición de multas, debido a la falta de integridad del funcionario encargado de la etapa precontractual u 
ofrecimiento de dádivas y/o beneficios para el servidor público o un tercero </t>
  </si>
  <si>
    <t>Revisión requisitos técnicos, jurpidicos y financieros</t>
  </si>
  <si>
    <t>Profesional de la Subdirección de Contratación</t>
  </si>
  <si>
    <t xml:space="preserve">Cada vez que se radique un proceso de contratación </t>
  </si>
  <si>
    <t>Revisar que todos los documentos que alleguen los lideres de procesos cumplan con los requisitos técnicos, jurídicos y financieros</t>
  </si>
  <si>
    <t xml:space="preserve">La revisión se realiza según los lineamientos descritos en la normatividad vigente y la documentación asociada al proceso de Gestión Contractual  </t>
  </si>
  <si>
    <t xml:space="preserve">En caso de incumplimiento de los requisitos, se devolverá al área la documentación para sus respectivos ajustes </t>
  </si>
  <si>
    <t xml:space="preserve">Memorando con la devolución del proceso y/o correo solicitando los ajustes respectivos </t>
  </si>
  <si>
    <t>SDS-CON-INS-004 Concurso de Méritos Abierto
SDS-CON-INS-005 Concurso de Méritos Abierto con precalificación
SDS-CON-INS-015 Contratación Mínima Cunatía
SDS-CON-INS-002 Selección Abreviada Características Técnicas Uniformes Y De Común Utilización (Subasta Inversa)
SDS-CON-INS-003 Selección Abreviada De Menor Cuantía
SDS-CON-INS-017 Selección Abreviada Por Bolsa De Productos</t>
  </si>
  <si>
    <t>Profesionales del área de contratación, cordis (si es necesario) correos electrónicos</t>
  </si>
  <si>
    <t>Socialización al equipo de la Subdirección de Contratación
Actualización de documentos internos del proceso y normatividad
Sensibilización de los supervisores o contratitas</t>
  </si>
  <si>
    <t>II Semestre de 2021</t>
  </si>
  <si>
    <t>Aperturar demanda y/o proceso por parte del supervisor del contrato</t>
  </si>
  <si>
    <t>Revisión formato “Manifestación por parte del comité evaluador de no encontrarse en conflicto de intereses”</t>
  </si>
  <si>
    <t>Cada vez que se radique un proceso de contratación que requiera evaluación de propuestas</t>
  </si>
  <si>
    <t xml:space="preserve">Revisar  que los expedientes contractuales de los procesos de selección contengan el formato “Manifestación por parte del comité evaluador de no encontrarse en conflicto de intereses” debidamente suscrito por los profesionales que integran el comité evaluador.  </t>
  </si>
  <si>
    <t>En caso de que el profesional designado como evaluador manifieste tener una inhabilidad se seguirá el procedimiento descrito en la política de conflicto de intereses</t>
  </si>
  <si>
    <t>Formato SDS-CON-FT-075  “Manifestación por parte del comité evaluador de no encontrarse en conflicto de intereses”</t>
  </si>
  <si>
    <t>SDS-CON-PR-001 Procedimiento Contratación - Etapa Precontractual</t>
  </si>
  <si>
    <t>Profesionales del área de contratación, Formato de manifestación de interés</t>
  </si>
  <si>
    <t>Revisión formato “Pacto de Integridad”</t>
  </si>
  <si>
    <t>Cada vez que se radique una contratación directa</t>
  </si>
  <si>
    <t>Revisar  que los expedientes contractuales de las contrataciones directas -personas naturales-contengan el formato “Pacto de Integridad” debidamente suscrito por los profesional.</t>
  </si>
  <si>
    <t xml:space="preserve">En caso de que no se el profesional designado como evaluador manifieste tener una inhabilidad se seguirá el procedimiento descrito en la política de </t>
  </si>
  <si>
    <t>Formato SDS-CON-FT-076 “Pacto de Integridad”</t>
  </si>
  <si>
    <t>SDS-CON-INS-006 Prestación De Servicios Profesionales Y De Apoyo A La Gestión – Personas Naturales</t>
  </si>
  <si>
    <t>Profesionales del área de contratación, Formato de pacto de integridad</t>
  </si>
  <si>
    <t>Revisón Certificaciones</t>
  </si>
  <si>
    <t xml:space="preserve">Cada vez que se pase para firma un proyecto de certificado de contrato </t>
  </si>
  <si>
    <t>Revisar contra expediente contractual que la información de la certificación corresponda con la de los  documentos que reposan en la carpeta</t>
  </si>
  <si>
    <t>La revisión se realizará contra expediente y se pondrá un visto bueno para firma del Subdirector (a) de Contratación</t>
  </si>
  <si>
    <t>En caso de que la información no corresponda, se devolverá para ajustes sin visto bueno</t>
  </si>
  <si>
    <t>Certificaciones firmadas por la (el) subdirector (a) de contratación</t>
  </si>
  <si>
    <t>SDS-CON-FT-053 Formato Certificación De Contratos</t>
  </si>
  <si>
    <t>Profesionales del área de contratación</t>
  </si>
  <si>
    <t>Socialización al equipo de certificaciones de la Subdirección de Contratación</t>
  </si>
  <si>
    <t>Verificación de Inventario</t>
  </si>
  <si>
    <t>Personal de archivo de gestión</t>
  </si>
  <si>
    <t>Cada vez que se realice el préstamo de un expediente contractual</t>
  </si>
  <si>
    <t>Ingresar en la base de datos de préstamos documentales</t>
  </si>
  <si>
    <t>Ingresar en la base de datos el número de folios que reposan en el expediente, el  nombre del personal que recibe el préstamo y la fecha en que lo recibió</t>
  </si>
  <si>
    <t>Al recibir el expeiente contractual verificar el N° de folios. En caso de notar que se existen diferencia en los folios del expediente realizar la trazabilidad del préstamo y solicitar por correo a la persona que entregó  que ajuste la carpeta</t>
  </si>
  <si>
    <t>Base de datos de invenario de préstamos de la Subdirección De Contratación</t>
  </si>
  <si>
    <t>SDS-CON-LN-005 Lineamiento De Archivo Contractual</t>
  </si>
  <si>
    <t>Socialización al equipo del archivo de gestión de la Subdirección de Contratación</t>
  </si>
  <si>
    <t>Base de datos de incumplimientos actualizada</t>
  </si>
  <si>
    <t>Profesionales designados para llevar el seguimiento a los incumplimienos</t>
  </si>
  <si>
    <t xml:space="preserve">Cada vez que se radique un incumplimiento </t>
  </si>
  <si>
    <t>Mantener la base de incumplimientos actualizada con todos los datos del sujeto a investigar y fechas de respuesta a cda instancia</t>
  </si>
  <si>
    <t xml:space="preserve">Llegada la fecha fijada para el trámite se verificará que se haya dado respuesta </t>
  </si>
  <si>
    <t>En caso de notar que no se ha dado respuesta en la fecha límite, se deberá solicitar al profesional encargado la razón y exigir el trámite</t>
  </si>
  <si>
    <t>Base de seguimiento a incumplimientos contractuales</t>
  </si>
  <si>
    <t>SDS-CON-PR-006 Procedimiento Contratación - Etapa De Ejecución Y Poscontractual</t>
  </si>
  <si>
    <t>Realizar Back up de la Base de reparto de incumplimientos</t>
  </si>
  <si>
    <t xml:space="preserve">Recibir dadivas </t>
  </si>
  <si>
    <t>Falta de integridad y Objetividad en la realización de los informes de auditoria</t>
  </si>
  <si>
    <t xml:space="preserve">NA </t>
  </si>
  <si>
    <t>Posibilidad de recibir dádivas o beneficios particulares para  emitir Informes de Auditoría ajustados a los intereses de los responsables del proceso Auditado.</t>
  </si>
  <si>
    <t>Socialización del codigo del auditor</t>
  </si>
  <si>
    <t xml:space="preserve">El jefe de la Oficina de Control Interno </t>
  </si>
  <si>
    <t>semestralmente</t>
  </si>
  <si>
    <t xml:space="preserve">Socializará, el código de ética del auditor y el estatuto de auditoría, </t>
  </si>
  <si>
    <t xml:space="preserve">mediente correo elecctrónico </t>
  </si>
  <si>
    <t>De presentarse algún presunto acto de corrupción relacionado con las auditorias se comunicará a la Oficina de Asuntos Disciplinarios para que realice lo pertinente</t>
  </si>
  <si>
    <t xml:space="preserve">Correo electronico  
Memorando </t>
  </si>
  <si>
    <t xml:space="preserve">Código del auditor  y estatuto de auditoria </t>
  </si>
  <si>
    <t xml:space="preserve">Humanos tecnológicos </t>
  </si>
  <si>
    <t>Inadecuada aplicación y/o verificación, de los requisitos o directrices vigentes, del orden institucional, distrital o nacional pertinentes a la entrega, distribución y disponibilidad.</t>
  </si>
  <si>
    <t>Cobros indebidos y/o  favorecimiento a terceros en lo referente a la disponibilidad y entrega de insumos, dispositivos médicos, productos biológicos o medicamentos, a cargo de la Dirección de Salud Colectiva.</t>
  </si>
  <si>
    <t>Posible afectación economica y reputacional por Cobros indebidos y/o  favorecimiento a terceros, en lo referente a la disponibilidad y entrega de insumos, dispositivos médicos, productos biológicos y medicamentos, a cargo de la Dirección de Salud Colectiva, debido a la inadecuada aplicación y/o verificación, de los requisitos de norma o directrices pertinentes establecidas en el nivel institucional, distrital o nacional.</t>
  </si>
  <si>
    <t>Medicamentos, Dispositivos Médicos e Insumos, de Interés en salud Pública, en lo referente a Medicamentos para programas de: Enfermedades Transmitidas por Vectores - ETV, Tuberculosis, Lepra, IRA (INFLUENZA); Dispositivos médicose insumos para la salud, según disponiblidad, a cargo de la Dirección de Salud Colectiva.</t>
  </si>
  <si>
    <t xml:space="preserve">El referente técnico asignado por los directivos de la Subsecretaria de Salud Pública </t>
  </si>
  <si>
    <t>Cada vez que se realicen movimientos de insumos o dispositivos médicos (Preservativos de uso masculino, pruebas rapidas según disponibilidad), medicamentos (ETV, Tuberculosis, Lepra, Influenza segun disponibilidad)</t>
  </si>
  <si>
    <t xml:space="preserve">Autorizarán las salidas correspondientes  y verificarán la trazabilidad desde el ingreso, hasta la entrega o disposición, según corresponda, por los prestadores de servicios de salud o a las entidades responsables de la disposición; contando con los soportes correspondientes, para asegurar el cumplimiento de la normatividady directrices pertinentes.  
</t>
  </si>
  <si>
    <t xml:space="preserve">Revisando el registro de los movimientos  en  las herramientas establecidas, de conformidad con los requisitos, la normativa vigente y autorizarán las salidas correspondientes según disponibilidad, análisis de solicitudes y diretrices.   </t>
  </si>
  <si>
    <t>En caso de no cumplir con los requisitos establecidos, o encontrar inconsistencias, notificarán al superior segun corresponda, dejando registro de dicha actuación y realizarán el seguimiento correspondiente hasta la resolución del caso.</t>
  </si>
  <si>
    <t>Como soporte de la ejecución del control,  se cuenta con:  Correos electronicos,  kardex, arqueos , registros de asistencia técnica, actas de reunión, registros en herramientas de excel y  en formatos establecidos o en los aplicativos pertinentes, según aplique.</t>
  </si>
  <si>
    <t xml:space="preserve">SDS-GSP-PR-0014 GESTIÓN Y EVALUACIÓN DE POLÍTICAS, PLANES PROGRAMAS, ESTRATEGIAS EN SALUD PÚBLICA. (P)
SDS-GSP-PR-010 DESARROLLO DE LAS ACCIONES COLECTIVAS EN SALUD PÚBLICA. (HACER)
</t>
  </si>
  <si>
    <t>Recurso humano:Supervisores, Profesionales especializados, universitarios y técnico del equipo.
Recurso tecnologico.
Recurso Financiero.
Recurso fisico.</t>
  </si>
  <si>
    <t xml:space="preserve">Establecer las actividadeso requisitos para  verificar trazabilidad de entradas y salidas.
Documentar los resultados de aplicación del control y dar alertas según sea pertinente
 </t>
  </si>
  <si>
    <t>Se realizara seguimiento cuatrimestral para autoevaluación de riesgos de corrupción</t>
  </si>
  <si>
    <t>Insumos, dispositivos médicos y productos Biológicos, del Programa Ampliado de Inmunizacion - PAI, permanente.</t>
  </si>
  <si>
    <t>Cada vez que se  soliciten y realicen movimientos de insumos, dispositivos médicos y productos biologicos, del Programa Ampliado de Inmunización - PAI permanente</t>
  </si>
  <si>
    <t xml:space="preserve">Autorizarán las salidas y verificarán técnicamente, la trazabilidad desde el ingreso hasta la entrega al prestador de servicios de salud o entidad responsable (EAPB, IPS, E.S.E. según aplique), contando con los soportes correspondientes, según normatividad vigente y directrices establecidas.
</t>
  </si>
  <si>
    <t xml:space="preserve">Revisando el registro de los movimientos,  en  las herramientas establecidas, para dar cumplimiento a los requisitos de la normativa vigente y controlar técnicamente, los movimientos de insumos, dispositivos médicos y productos biologicos, del Programa   Ampliado de Inmunización - PAI permanente  </t>
  </si>
  <si>
    <t>En caso de no cumplir con los requisitos establecidos notificarán al superior y al Ministerio de Salud y Protección Social, segun corresponda, dejando registro de dicha actuación y realizarán el seguimiento correspondiente hasta la resolución del caso.</t>
  </si>
  <si>
    <t>Como soporte de la ejecución del control, se cuenta con: Correos electronicos,  kardex, arqueos, registros de asitencia técnica, actas de reunión, registros en herramientas de excel o en los aplicativos pertinentes (modulos de inventarios y de pedidos con los parámetros requeridos), según aplique.</t>
  </si>
  <si>
    <t xml:space="preserve">SDS-GSP-PR-0014 GESTIÓN Y EVALUACIÓN DE POLÍTICAS, PLANES PROGRAMAS, ESTRATEGIAS EN SALUD PÚBLICA. (P)
SDS-GSP-PR-010 DESARROLLO DE LAS ACCIONES COLECTIVAS EN SALUD PÚBLICA. (HACER)
</t>
  </si>
  <si>
    <t>Recurso humano:Supervisores, Profesionales especializados, universitarios y técnico del equipo.
Recurso tecnológico.
Recurso Financiero.
Recurso físico.</t>
  </si>
  <si>
    <t xml:space="preserve">Establecer las actividades o requisitos para verificar la trazabilidad de entradas y salidas.
Documentar los resultados del control y dar alertas según sea pertinente
 </t>
  </si>
  <si>
    <t>Insumos, dispositivos médicos y productos biológicos para VACUNACION  COVID–19</t>
  </si>
  <si>
    <t>El referente técnico asignado por los directivos de la Secretaria Distrital de Salud</t>
  </si>
  <si>
    <t>Cada vez que se tenga solicitud, por parte de los prestadores de servicios de salud, y se tenga disponibilidad de, los insumos, dispositivos médicos y productos biológicos, para vacunación COVID-19,. y se requiera la autorización de entrega de los mismos,  por parte de Bienes y servicios.</t>
  </si>
  <si>
    <t xml:space="preserve"> Revisará la solicitud  frente a la disponibilidad y pertinencia, de insumos, dispositivos médicos y productos biológicos  para vacuna COVID-19, para autorizar la entrega de los mismos por parte de Bienes y servcios de la Secretaria Distrital de Salud y recibidos los comprobantes de egreso, se cargará la información en el aplicativo PAI WEB - Modulo de inventarios, verificando posteriormente la entrega en el aplicativo, para hacer seguimiento al movimiento y dar cumplimiento a las directrices y normas establecidas.. 
</t>
  </si>
  <si>
    <t xml:space="preserve">Revisando las solicitudes frente a la disponibilidad, requisitos de norma y directrices establecidas, para autorizar las entregas hacia las instituciones por parte de Bienes y Servicios; Verificando posteriormente, en el aplicativo PAI WEB,  la coherencia entre las cantidades entregadas y las recepcionadas por los prestadores de servicios de salud, de acuerdo con los criterios,  registrando el resultado en la herramienta de  control establecida. 
</t>
  </si>
  <si>
    <t xml:space="preserve">En caso de no encontrar coherencia de la información, informaran de manera inmediata a la referente de insumos de vacunación y según sea pertinente, al Subdirector de Acciones Colectivas,  para los fines pertinentes.  </t>
  </si>
  <si>
    <t xml:space="preserve">Como soporte de la ejecución del control, se cuenta con: Correos electrónicos y acta institucional; registros en aplicativo PAI WEB, registros de egresos y documentos para asistencia técnica relacionada con entrega de insumos y productos biológicos .   </t>
  </si>
  <si>
    <t>Recurso humano:Subdirector de Acciones Colectivas y Profesionales especializados. 
Recurso tecnologico.
Recurso Financiero.
Recurso fisico.</t>
  </si>
  <si>
    <t xml:space="preserve">Identificar las directrices para el control de entregas de los insumos, dispositivos médicos y los productos biologicos de vacuna COVID 19
Documentar la aplicación del control y dar las alertyas según sea pertinente.
</t>
  </si>
  <si>
    <t xml:space="preserve">Revisar el caso, documentarlo y hacer la respectiva notificación al directivo responsable y a la oficina de asuntos disciplinarios o quien haga sus veceso a las entidades y autoridades competentes, según corresponda. </t>
  </si>
  <si>
    <t>Intereses particulares o de  otros grupos</t>
  </si>
  <si>
    <t>Abuso del cargo</t>
  </si>
  <si>
    <t>Aprovechamiento de los espacios institucionales para realizar gestión política para el favorecimiento propio o de un tercero.</t>
  </si>
  <si>
    <t>ENCUESTA</t>
  </si>
  <si>
    <t>El director (a)</t>
  </si>
  <si>
    <t>Trimestralmente</t>
  </si>
  <si>
    <t>Verificará la existencia de actos de corrupción</t>
  </si>
  <si>
    <t>Mediante encuestas a los usuarios, en referencia al uso de los espacios Institucionales</t>
  </si>
  <si>
    <t>En caso de constatar tal situación trasladar a la Oficina de Asuntos disciplinarios, los indicios de desviación.</t>
  </si>
  <si>
    <t xml:space="preserve">Encuestas realizadas a la comunidad / correos con diferentes respuestas </t>
  </si>
  <si>
    <t>Humano</t>
  </si>
  <si>
    <t>CODIGO</t>
  </si>
  <si>
    <t>Realizará socialización continua</t>
  </si>
  <si>
    <t>Con el personal de primera línea, del código de Integridad de la SDS  conforme a la Resolución 1954/2018, como mecanismo preventivo.</t>
  </si>
  <si>
    <t>Actas de comité y TIP de calidad de socialización.</t>
  </si>
  <si>
    <t xml:space="preserve">Realizar trámites u ofrecer servicios de IVC - SP, sin el cumplimiento de los requisitos o parámetros establecidos, recibiendo dádivas o beneficios a nombre propio o de terceros </t>
  </si>
  <si>
    <t xml:space="preserve">
No aplicación de las normas y directrices vigentes referentes a politicas de integridad, antisoborno, y corrupción. 
Deficiencia en los procesos de divulgación de las normas y requisitos necesarios para la realización de tramites y procesos</t>
  </si>
  <si>
    <t xml:space="preserve"> Posible afectación reputacional por  realizar trámites u ofrecer servicios de IVC - SP, sin el cumplimiento de los requisitos o parámetros establecidos, recibiendo dádivas o beneficios a nombre propio o de terceros.debido a la falta de seguimiento a la gestión de tramites , publicación de requisitos para los usuarios que requieren tramites. </t>
  </si>
  <si>
    <t>TRÁMITES  IVC</t>
  </si>
  <si>
    <t xml:space="preserve">Profesional  designado </t>
  </si>
  <si>
    <t xml:space="preserve">Cuatrimestral </t>
  </si>
  <si>
    <t xml:space="preserve"> :
Llevar a cabo un proceso de verificación que permita dar cuenta de la participación de los funcionarios en las jornadas de socialización de la normativa de corrupción para los tramites de IVC EN SP, asi como la aplicación de los conocimientos adquiridos.</t>
  </si>
  <si>
    <t xml:space="preserve">                                        
Realizar un registro de la participación a las jornadas de socialización de normativa, asi cómo de las diferentes irregularidades que se presenten internamente referente a corrupción. </t>
  </si>
  <si>
    <t>En caso de presentarse una queja relacionada, informará a su superior y activará los mecanismos institucionales establecidos y ante una novedad de modificación en tramites.</t>
  </si>
  <si>
    <t xml:space="preserve">Reporte via correo electronico. </t>
  </si>
  <si>
    <t xml:space="preserve">Plan operativo de gestion y desempeño. </t>
  </si>
  <si>
    <t xml:space="preserve">Humanos, Tecnologicos. </t>
  </si>
  <si>
    <t xml:space="preserve">Realizar seguimiento a el tramite que presenta afectacion por queja </t>
  </si>
  <si>
    <t xml:space="preserve">Monitoreo del tramite en proceso de majora </t>
  </si>
  <si>
    <t xml:space="preserve">TRÁMITES Y SERVICIOS IVC SP WEB: </t>
  </si>
  <si>
    <t xml:space="preserve">Profesional o tecnico designado </t>
  </si>
  <si>
    <t xml:space="preserve">Trimestral </t>
  </si>
  <si>
    <t xml:space="preserve"> Realizará monitoreo de la información publicada de tramites y servicios,</t>
  </si>
  <si>
    <t>Verificando que la información publicada en el sistema de información SUIT y pagina WEB se encuentre actualizada y acorde con los requisitos del tramité</t>
  </si>
  <si>
    <t>En caso de no encontrar coherencia,  solicitara a la Dependencia competente el ajuste mediante  Correo electrónico.</t>
  </si>
  <si>
    <t xml:space="preserve">Pagina web </t>
  </si>
  <si>
    <t>Plan Anticorrupción y de Atención al Ciudadano (PAAC)</t>
  </si>
  <si>
    <t>Realizar seguiimiento a los referebtes tecnico para que puedan presentar informacion de pagina web oportunamente</t>
  </si>
  <si>
    <t xml:space="preserve">Monitoreo de pagina web </t>
  </si>
  <si>
    <t xml:space="preserve">Analisis Causal, Revisión de diseño de controles. </t>
  </si>
  <si>
    <t>Favorecer a un Laboratorio de la Red Distrital mediante el cambio del concepto final de la visita de verificación de Estándares de Calidad.</t>
  </si>
  <si>
    <t xml:space="preserve">Modificar  el resultado de la visita a las Redes de la Subdirección de Laboratorio de Salud Pública para la verificación de Estándares de Calidad. </t>
  </si>
  <si>
    <t>No aplica</t>
  </si>
  <si>
    <t>Posibilidad de pérdida reputacional por alterar documentos públicos para favorecimiento de un tercero a través de los procesos de verificación de Estándares de Calidad.</t>
  </si>
  <si>
    <t xml:space="preserve"> &gt; 60</t>
  </si>
  <si>
    <t>Favorecer a un cliente externo mediante el cambio del resultado de la muestra procesada en la Subdirección de Laboratorio de Salud Pública.</t>
  </si>
  <si>
    <t>La realización del seguimiento a la modificación de resultados emitidos por la Subdirección de Laboratorio de Salud Pública (SLSP) no fue realizada oportunamente.</t>
  </si>
  <si>
    <t>Posibilidad de pérdida reputacional  por modificar documentos públicos para favorecimiento de un tercero a través de los resultados de marchas analíticas.</t>
  </si>
  <si>
    <t>&gt;600000</t>
  </si>
  <si>
    <t xml:space="preserve">Usar los bienes publicos para realización de pruebas de la Subdirección de Laboratorio de Salud Pública, a nombre propio o para  beneficios personales o de terceros. </t>
  </si>
  <si>
    <t xml:space="preserve">No realizar en los tiempos establecidos  el seguimiento al uso adecuado de insumos y reactivos frente a las necesidades, directrices e inventarios de  insumos y reactivos de la Subdireccón de Laboratorio de Salud Publica. </t>
  </si>
  <si>
    <t xml:space="preserve">Usar los bienes publicos para realización de pruebas de la Subdirección de Laboratorio de Salud Pública, a nombre propio o para  beneficios personales o de terceros no autorizados generando pérdida reputacional, por no realizar el seguimiento al uso adecuado de insumos y reactivos. </t>
  </si>
  <si>
    <t xml:space="preserve">Recibir apoyoso dadivas para asistencia a eventos académicos y/o de actualización profesional del personal de la Subdirección de Laboratorio de Salud Pública, a cambio de favorecimiento a casas comerciales, casas farmaceuticas, laboratorios, empresas dedicadas a la venta, alquiler o matenimiento de equipamento médico o de laboratorio. </t>
  </si>
  <si>
    <t xml:space="preserve">Seguimiento insuficiente a las fuentes de financiación y/o patrocinio de actividades de formación, representación, asistencia  a eventos científicos. </t>
  </si>
  <si>
    <t xml:space="preserve">Generación de pérdida reputacional por recibir apoyos para asistencia a eventos académicos y/o de actualización profesional o dadivas, a cambio de favorecimiento a casas comerciales, casas farmaceuticas,laboratorios,empresas dedicadas a la venta, alquiler o matenimiento de equipamento médico o de laboratorio, debido a el seguimiento insuficiente a las fuentes de financiación y/o patrocinio de actividades de formación, representación, asistencia  a eventos científicos del personal de la Subdirección de Laboratorio de Salud Pública. </t>
  </si>
  <si>
    <t xml:space="preserve"> Estándares de Calidad</t>
  </si>
  <si>
    <t>Profesional Especializado de la Subdirección de Laboratorio de Salud Pública (SLSP) - Referente de Vigilancia del Ambiente y del Consumo (VAC) y Referente de Vigilancia de Enfermedades (VE).</t>
  </si>
  <si>
    <t>Mensual</t>
  </si>
  <si>
    <t xml:space="preserve">Verificar los resultados de los estándares de calidad realizados a los laboratorios de la Red Distrital de la Subdirección de Laboratorio de Salud Publica. </t>
  </si>
  <si>
    <t>Revisar las evidencias de la verificación de los estándares de calidad y las actas de visita, validando que se encuentren acordes con los requisitos exigidos por la normatividad legal vigente.</t>
  </si>
  <si>
    <t xml:space="preserve">En caso de alguna inconsistencia se debe revisar con la Subdirectora de Laboratorio de Salud Pública y el Referente del área para tomar las medidas necesarias de acuerdo a la sitiuación presentada. </t>
  </si>
  <si>
    <t>Acta de reunión  y soporte de la ejecución del control mediante la matriz de seguimiento de las visitas de Estándares de Calidad.</t>
  </si>
  <si>
    <t>Procedimiento de Verificación de Estándares de Calidad a Redes Distritales de Laboratorio con Código 040GCP21.</t>
  </si>
  <si>
    <t>Humanos
Tecnológicos
Financieros</t>
  </si>
  <si>
    <t>Realizar verificación aleatoria de la matriz de seguimiento de las visitas de verificación de Estándares de Calidad realizadas en el período.</t>
  </si>
  <si>
    <t>Por definir de acuerdo a necesidad de la SDS.</t>
  </si>
  <si>
    <t>Generar una reunión con la Subdirectora de Laboratorio de Salud Pública, las áreas técnicas y de calidad para determinar las acciones a seguir por la materialización del riesgo.</t>
  </si>
  <si>
    <t>Producto no conforme - Segunda firma</t>
  </si>
  <si>
    <t>Profesional Especializado de la Subdirección de Laboratorio de Salud Pública (SLSP) - Referente de Vigilancia del Ambiente y del Consumo (VAC) y Referente de Vigilancia de Enfermedades (VE)</t>
  </si>
  <si>
    <t xml:space="preserve">Verificar el aseguramiento analitico y el resultado de los emitido por la Subdirección de  Laboratorio de Salud Publica. </t>
  </si>
  <si>
    <t>Realizar la revisión del aseguramiento analítico del ensayo frente al procedimiento establecido en la Subdirección de Laboratorio de Salud Pública.</t>
  </si>
  <si>
    <t>En caso de no encontrar coherencia en el aseguramiento analítico y el resultado del ensayo se informa al profesional que realizo el análisis para revisar el proceso de manera conjunta realizando la modiificación correspondiente y poseriormente dando el aval en la emisión del resultado con la firma del profesional que analiza y profesional que revisa. De igual manera, se establece un producto no conforme por el profesional de la segunda firma y se comunica a a los Referente del área y al equipo de calidad mediante los canales de comunicación establecidos  para tomar las medidas pertinentes.</t>
  </si>
  <si>
    <t>Producto no conforme.
Acta de reunión  y soporte  seguimiento</t>
  </si>
  <si>
    <t>Procedimiento de Aseguramiento de la calidad analítica en el Laboratorio de Salud Pública con código 040GCPO06.
Procedimiento de Producto, Servicio y Trabajo de Ensayo No Conforme con código 040GCP10.</t>
  </si>
  <si>
    <t>Realizar por parte del grupo de calidad el seguimiento del reporte de Producto no conforme de las áreas técnicas.</t>
  </si>
  <si>
    <t>Control de insumos y reactivos</t>
  </si>
  <si>
    <t>Profesional Especializado de la Subdirección de Laboratorio de Salud Pública (SLSP) - Referente Administrativa,  Referente de Vigilancia del Ambiente y del Consumo (VAC) y Referente de Vigilancia de Enfermedades (VE).</t>
  </si>
  <si>
    <t xml:space="preserve">Verificar el inventario de los insumos y/o reactivos de la Subdirección de Laboratorio de Salud Püblica. </t>
  </si>
  <si>
    <t xml:space="preserve">Se realizará  seguimiento  al  inventario de  reactivos , verificando en el aplicativo  SILASP   el número de muestras procesadas  frente a la cantidad  reactivos utilizados, de acuerdo a linea base de consumo, los controles de calidad según directrices establecidas en la Subdirección de Laboratorio de Salud Pública. </t>
  </si>
  <si>
    <t xml:space="preserve"> En caso de no encontrar coherencia en el resultado, se informará al profesional que realizo el análisis para revisar el proceso y notificar las incosistencias a los Referentes de area y a ls Subdirectora de Laboratorio de Salud Pública.</t>
  </si>
  <si>
    <t>Registro de Seguimiento a inventario de reactivos de la SLSP con código 040GCF147.
Acta de reunión  y soporte  seguimiento</t>
  </si>
  <si>
    <t>Procedimiento administrativo para la elaboración, ejecución y control del plan anual de adquisiciones del LSP</t>
  </si>
  <si>
    <t>Verificar el reporte de las muestras procesadas de SILASP con el consumo de reactivos de las áreas tecnicas</t>
  </si>
  <si>
    <t>Capacitaciones</t>
  </si>
  <si>
    <t>Profesional Especializado de la Subdirección de Laboratorio de Salud Pública (SLSP) - Referente de Calidad</t>
  </si>
  <si>
    <t>Realizar seguimiento a la asignacion a los eventos  de   capacitación y/o actualización  de carácter externo Nacional o internaciona</t>
  </si>
  <si>
    <t>Verificar el seguimiento del cronograma de capacitaciones y cuando aplique el registro de la autorización de participación en capacitaciones o eventos para capacitaciones nacionales o internacionales.</t>
  </si>
  <si>
    <t xml:space="preserve">En caso de no contar con el visto bueno se debera analizar y notificar al superior a traves de correo electronico. como evidencia de la ejecuciòn del control quedara un campo de revisiòn del profesional  en el formato establecido.  </t>
  </si>
  <si>
    <t>Cronograma de capacitaciones con código 040CGF115.
Registro de autorización de participación en capacitaciones o eventos 040GCF146.
Acta de reunión  y soporte  seguimiento</t>
  </si>
  <si>
    <t>Procedimiento de inducción y competencia técnica del personal de la SLSP con código 040GCP17.</t>
  </si>
  <si>
    <t>Seleccionar de manera aleatoria en el Cronograma de capacitaciones, varios procesos de formación realizados para verificar si se requirío el diligenciamiento del registro de la Autorización de participación en capaitaciones o eventos 040GCF146.</t>
  </si>
  <si>
    <t>Realizar trámites de IVC sin el cumplimiento de los requisitos recibiendo dádivas o beneficios a nombre propio o de terceros.</t>
  </si>
  <si>
    <t>Falta de seguimiento y actualización de la base de datos a los tramites y servicios en la pagina WEB y en el Sistema Único de Información de Tramites SUIT.</t>
  </si>
  <si>
    <t>No Aplica</t>
  </si>
  <si>
    <t>Posibilidad de afectación reputacional y/o economica por realizar trámites de IVC sin el cumplimiento de los requisitos recibiendo dádivas o beneficios a nombre propio o de terceros debido a falta de seguimiento y actualización de la base de datos a los tramites y servicios en la pagina WEB y en el Sistema Único de Información de Tramites SUIT.</t>
  </si>
  <si>
    <t>Dar concepto de conformidad con los estándares establecidos en el SUH   sin el cumplimiento de los requisitos recibiendo dádivas o beneficios a nombre propio o de terceros.</t>
  </si>
  <si>
    <t xml:space="preserve">Falta de seguimiento a las visitas a los prestadores de servicios de salud realizadas por las comisiones verificadoras de habilitacion </t>
  </si>
  <si>
    <t xml:space="preserve">Posibilidad de afectación reputacional y/o economica por dar concepto de conformidad con los estándares establecidos en el SUH   sin el cumplimiento de los requisitos recibiendo dádivas o beneficios a nombre propio o de terceros debido a la Falta de seguimiento a las visitas a los prestadores de servicios de salud realizadas por las comisiones verificadoras de habilitacion. </t>
  </si>
  <si>
    <t>Verificación requisitos</t>
  </si>
  <si>
    <t>El profesional del proceso responsable de actualizar la información de tramites y servicios</t>
  </si>
  <si>
    <t>verificara trimestralmente</t>
  </si>
  <si>
    <t>que la información publicada en el sistema de información SUIT y pagina WEB se encuentre actualizada</t>
  </si>
  <si>
    <t>acorde con los requisitos del tramité</t>
  </si>
  <si>
    <t>en caso de presentarse una novedad informará a la Dirección y solicitara a la direccion competente para que se realice el ajuste</t>
  </si>
  <si>
    <t>comno evidencia se deja el correo electrónico con el soporte de la revisión de la Pagina web.</t>
  </si>
  <si>
    <t>Definidas en cada uno de los respectivos procedimientos de los diferentes tramites asociados.  (Ver ISOLUCIÓN)</t>
  </si>
  <si>
    <t>Tecnológicos 
Humanos</t>
  </si>
  <si>
    <t>Notificación a directivo responsable y a la oficina de asuntos disciplinarios o quien haga sus veces y autoridades competentes según corresponda</t>
  </si>
  <si>
    <t>Verificación telefonica</t>
  </si>
  <si>
    <t>El profesional del proceso responsable</t>
  </si>
  <si>
    <t>realizara de manera trimestral</t>
  </si>
  <si>
    <t xml:space="preserve">la verificacion telefonica del comportamiento de la comisión durante la visita, </t>
  </si>
  <si>
    <t xml:space="preserve">tomando al azar minimo diez (10) carpetas de los prestadores visitados.  Para lo anterior diligenciará la planilla de control de llamadas consignando lo informado por el prestador, </t>
  </si>
  <si>
    <t xml:space="preserve">en caso de que este informe algun acto de corrupcion,  informará a la Direción para que se analice el caso y se tomen las medidas correspondientes, </t>
  </si>
  <si>
    <t>como evidencia del control se deja el correo electronico, la planilla de llamadas y el expediente analizado.</t>
  </si>
  <si>
    <t>En verificación</t>
  </si>
  <si>
    <t>Ejercer la defensa Judicial favoreciendo  intereses ajenos a la Entidad.</t>
  </si>
  <si>
    <t>Falta de control sobre el desarrollo de los procesos judiciales
Falta de control sobre los registros que soportan la inexistencia de conflictos de interés por parte de los apoderados</t>
  </si>
  <si>
    <t>N/A</t>
  </si>
  <si>
    <t xml:space="preserve">Posibilidad de favorecer intereses ajenos a la entidad al ejercer la defensa Judicial de la misma debido a que la falta de control sobre el desarrollo de los procesos y los registros que soportan la inexistencia de conflicto de interés por parte de los apoderados.
</t>
  </si>
  <si>
    <t>Resolver recursos contrarios a derecho para favorecer intereses privados</t>
  </si>
  <si>
    <t>Falta de control sobre el desarrollo de los procesos judiciales
Falta de control sobre los registros que soportan la inexistencia de conflictos de interés por parte de los apoderados
Falta de revisión previa a la aprobación de proyectos de resolución que resuelvan recursos</t>
  </si>
  <si>
    <t>Posibilidad de favorecer intereses privados al resolver recursos contrarios a derecho de la entidad, debido a la falta de control sobre los registros que soportan la inexistencia de conflictos de interés y la revisión previa de los proyectos de resolución que resuelven recursos</t>
  </si>
  <si>
    <t>Defensa Judicial JUR-CORRUP 1</t>
  </si>
  <si>
    <t>Profesional especializado</t>
  </si>
  <si>
    <t>Cada vez que ingrese un proceso judicial, conciliaciones o proceso administrativo</t>
  </si>
  <si>
    <t>Validar en el momento del reparto y elaboración del poder que el abogado del caso no se encuentre incurso en causal alguna de inhabilidad, incompatibilidad, prohibición o conflicto de intereses para la defensa judicial.</t>
  </si>
  <si>
    <t>Hacer firmar el Formato "Declaración de no conflicto de intereses y no inhabilidad / incompatibilidad" por el abogado asignado y diligenciar la casilla de inhabilidad "Cuenta con Formato de Inhabilidad" en la base de datos correspondiente al proceso.</t>
  </si>
  <si>
    <t>En caso de de faltar el formato "Declaración de no conflicto de intereses y no inhabilidad / incompatibilidad" lo deberá diligenciar y solicitar al abogado la firma del mismo</t>
  </si>
  <si>
    <t>Formato "Declaración de no conflicto de intereses y no inhabilidad / incompatibilidad"
Bases de datos del correspondiente proceso</t>
  </si>
  <si>
    <t>SDS-JUR-PR-001 Procesos Judiciales
SDS-JUR-PR-007 Conciliaciones</t>
  </si>
  <si>
    <t xml:space="preserve">Humanos y tecnológicos </t>
  </si>
  <si>
    <t>Segunda instancia JUR-CORRUP 1</t>
  </si>
  <si>
    <t xml:space="preserve">Profesional especializado </t>
  </si>
  <si>
    <t>Cada vez que ingrese un expediente nuevo</t>
  </si>
  <si>
    <t xml:space="preserve">
Validar en el momento del reparto que el abogado no se halla incurso en causal alguna de inhabilidad, incompatibilidad, prohibición o conflicto de intereses, para realizar la sustanciación de la investigación administrativa; así mismo, validar que el abogado en caso de sobrevenir alguna circunstancia que afecte el ejercicio de la sustanciación en beneficio propio o de un tercero, en la investigación Administrativa, se declarará impedido para adelantar cualquier tipo de actuación en la investigación.</t>
  </si>
  <si>
    <t>Entregar el expediente y validar la firma del abogado encargado en la casilla "Certifico que NO me encuentro inhabilitado" y diligenciar la casilla de inhabilidad en la base de datos de segunda instancia.</t>
  </si>
  <si>
    <t>En caso de de faltar el formato y/o la firma de certificación de inhabilidad, deberá diligenciar y solicitar al abogado la firma del mismo.</t>
  </si>
  <si>
    <t xml:space="preserve">Formato de entrega y validación de inhabilidad de segunda intancia
Base de datos segunda instancia </t>
  </si>
  <si>
    <t>SDS-JUR-PR-003 Recursos de reposición de única instancia y trámite de la segunda instancia
SDS-JUR-PR-009 Recursos disciplinarios - segunda instancia</t>
  </si>
  <si>
    <t>Asesoría legal JUR-CORRUP 2</t>
  </si>
  <si>
    <t xml:space="preserve">Secretaría-Asistente </t>
  </si>
  <si>
    <t>Cada vez que se envíe un proyecto de resolución para firma al despacho</t>
  </si>
  <si>
    <t>Garantizar que el proyecto de resolución se encuentre revisado y con Vo.Bo del Jefe de la Oficina Asesora Jurídica</t>
  </si>
  <si>
    <t xml:space="preserve">Hacer firmar el proyecto de resolución por parte del Jefe de la Oficina Asesora Jurídica </t>
  </si>
  <si>
    <t xml:space="preserve">En caso de que no tenga el Vo.Bo del Jefe de la Oficina Asesora Jurídica deberá solicitar al sustanciador realizar los ajustes al proyecto de resolución </t>
  </si>
  <si>
    <t>Relación de proyectos de resolución entregados en el Despacho para firma del Secretario.</t>
  </si>
  <si>
    <t>SDS-JUR-PR-004 Asesoría legal</t>
  </si>
  <si>
    <t xml:space="preserve">
DETECTA LA CAUSA 
INFORMA SUPERIOR PARA TOMAR ACCIONES</t>
  </si>
  <si>
    <t>Favorecer a terceros con la intención de suscribir contratos de OPS o que se deriven de un proceso de selección objetiva, por un valor superior a lo indicado en el presupuesto anual de la entidad.</t>
  </si>
  <si>
    <t>Coacción a funcionarios encargados de la aprobación de los diferentes procesos contractuales del Despacho y desviación de información confidencial.</t>
  </si>
  <si>
    <t>Todos los Procesos</t>
  </si>
  <si>
    <t>Posibilidad de afectación Económica y Reputacional por favorecer a terceros con la intención de suscribir contratos de OPS o que se deriven de un proceso de selección objetiva, por un valor superior a lo indicado en el presupuesto anual de la entidad debido a coacción a funcionarios encargados de la aprobación de los diferentes procesos contractuales del Despacho y desviación de información confidencial.</t>
  </si>
  <si>
    <t>Revisión de los expedientes contractuales</t>
  </si>
  <si>
    <t>Los referentes jurídicos del Despacho</t>
  </si>
  <si>
    <t>Diariamente</t>
  </si>
  <si>
    <t>Revisan los expedientes contractuales para posteriormente aprobar en la plataforma del SECOP II</t>
  </si>
  <si>
    <t>mediante la verificación jurídica y Financiera, previo a la aprobación de la plataforma del SECOP II.</t>
  </si>
  <si>
    <t>En caso de que exista coacción, se debe informar al ordenador del gasto de dicha anomalía para suspender el trámite contractual.</t>
  </si>
  <si>
    <t>Plataforma SECOP II y bases de datos de Honorarios de contratos de OPS, procesos y estudios previos.</t>
  </si>
  <si>
    <t>Manual de contratación de la Secretaría Distrital de Salud Fondo Financiero Distrital de Salud (SDS-CON-MN-001)
Lineamiento para la elaboración de estudios de mercado y del sector de los procesos de selección (SDS-CON-LN-003)
Lineamiento para la elaboración de contratos y convenios (SDS-CON-LN-002)</t>
  </si>
  <si>
    <t>Humano
Tecnológico Financiero</t>
  </si>
  <si>
    <t>Custodia de información confidencial</t>
  </si>
  <si>
    <t>Todos los colaboradores del Despacho</t>
  </si>
  <si>
    <t xml:space="preserve">Custodian la información confidencial y se controla. </t>
  </si>
  <si>
    <t>Por medio de la atención al cumplimiento de las funciones derivadas del cargo; ello se encuentra refrendado en el acuerdo de confidencialidad firmado por cada uno de los colaboradores</t>
  </si>
  <si>
    <t>En caso que se desvié la información confidencial se adelantaran la investigaciones pertinentes</t>
  </si>
  <si>
    <t>Acuerdo de confidencialidad</t>
  </si>
  <si>
    <t>Revisión de los procesos y contratos para su aprobacion en la plataforma Secop II, asi mismo participar en los comites de seguimiento a la ejecucion presupuestal que cita la Subsecretaria de Planeacion</t>
  </si>
  <si>
    <t>Se debe informar al ordenador del gasto y a las autoridades competentes para que se tomen las medidas legales pertinentes, dado que no se atendio dentro del proceso de selección los principios de planeacion y la seleccion objetiva.</t>
  </si>
  <si>
    <t>Modificar las actividades requeridas para el logro de las metas establecidas de los Proyectos de Inversión del FFDS para beneficio a terceros.</t>
  </si>
  <si>
    <t>Debilidad de los sistemas de control y/o supervisión</t>
  </si>
  <si>
    <t>Todos</t>
  </si>
  <si>
    <t>Posibilidad de afectación reputacional y economica por modificar las actividades requeridas para el logro de las metas establecidas de los Proyectos de Inversión del FFDS para beneficio a terceros, debido a la debilidad de los sistemas de control y/o supervisión</t>
  </si>
  <si>
    <t>Permitir la ejecución en los proyectos de Inversión del FFDS sin el cumplimiento de las especificaciones técnicas, financieras y/o legales para favorecer a terceros.</t>
  </si>
  <si>
    <t>Falta de adhesión a las directrices, lineamientos, protocolos y/o normatividad dispuesta.</t>
  </si>
  <si>
    <t>Posibilidad de afectación reputacional y economica por permitir la ejecución en los proyectos de Inversión del FFDS sin el cumplimiento de las especificaciones técnicas, financieras y/o legales para favorecer a terceros, debido a la falta de adhesión a las directrices, lineamientos, protocolos y/o normatividad dispuesta</t>
  </si>
  <si>
    <t>Seguimiento proyectos</t>
  </si>
  <si>
    <t>El referente de proyecto de la Dirección de Planeación Sectorial</t>
  </si>
  <si>
    <t>mensualmente</t>
  </si>
  <si>
    <t>solicitará al Gestor de proyecto la gestión y resultados del proyecto de inversión</t>
  </si>
  <si>
    <t>a través del correo electrónico y revisará la recepción de esta información.</t>
  </si>
  <si>
    <t>En caso que no se envíe la información solicitada, no quedará avalado por la Dirección de Planeación Sectorial, ni publicado en el repositorio y se reiterará la solicitud.</t>
  </si>
  <si>
    <t>correos mensuales del referente del proyecto y del Gestor del proyecto.</t>
  </si>
  <si>
    <t>SDS-PGS-PR-007 FORMULACIÓN, ACTUALIZACIÓN, SEGUIMIENTO, EVALUACIÓN EX ANTE Y MODIFICACIÓN DE LOS PROYECTOS DE INVERSIÓN DEL FFDS</t>
  </si>
  <si>
    <t>Tablero de mando</t>
  </si>
  <si>
    <t>El Director de Planeación Sectorial</t>
  </si>
  <si>
    <t>trimestralmente</t>
  </si>
  <si>
    <t>validará y socializará los resultados de las metas de cada uno de los proyectos, con el propósito de evidenciar los avances de los indicadores y la gestión del proyecto</t>
  </si>
  <si>
    <t>remitiendo el tablero de mando a través del correo institucional</t>
  </si>
  <si>
    <t>En caso de no remitirse el tablero de mando, se compartirá mediante un acceso directo del archivo con el Gestor de proyecto.</t>
  </si>
  <si>
    <t>Tablero de mando enviado a traves de correo electrónico o acceso directo al archivo de consulta.</t>
  </si>
  <si>
    <t>Humano, tecnológico</t>
  </si>
  <si>
    <t>Modificaciones del PAA</t>
  </si>
  <si>
    <t>El referente de proyecto y/o el referente del PAA de la Dirección de Planeación Sectorial</t>
  </si>
  <si>
    <t>cada vez que se requiera</t>
  </si>
  <si>
    <t>validarán que las necesidades planteadas en los proyectos de inversión sean coherentes con la misionalidad del proyecto.</t>
  </si>
  <si>
    <t>A traves de las modificaciones solicitadas al PAA solicitadas por cada uno de los Gestores de los proyectos de inversion.</t>
  </si>
  <si>
    <t>En caso que no sea coherente, no quedará avalado por la Dirección de Planeación Sectorial, ni publicado en el repositorio y se solicitarán las respectivas correcciones.</t>
  </si>
  <si>
    <t>correos electrónicos, asistencias técnicas y/o memorandos a los Gestores y referentes técnico y financiero del proyecto.</t>
  </si>
  <si>
    <t>SDS-PGS-PR-035  FORMULACIÓN, MODIFICACIÓN, SEGUIMIENTO Y ACTUALIZACIÓN DEL PLAN ANUAL DE ADQUISICIONES</t>
  </si>
  <si>
    <t>Esblecer seguimiento mensual a traves del Comité de seguimiento presupuestal de los proyectos de inversion
Modificar el alcance de la Resolución 372 de 2021 con el fin de incrementar la periodicidad de seguimiento a las metas fisicas de los proyectos de inversion</t>
  </si>
  <si>
    <t>Mes vencido</t>
  </si>
  <si>
    <t>Se solicitará a los Gestores y referentes de los Proyectos de Inversion del FFDS, a través de memorando y/o correo electronico, su participacion en los espacios de asistencia y asesoria tecnica con los referentes de proyectos de la DPS para mitigar el riesgo establecido.
Realizar analisis causal y generar plan de mejora con los responsables de los proyectos de iversion del FFDS</t>
  </si>
  <si>
    <t>Fortalecer la atención integral en salud fundamentado en la Atención Primaria en Salud (APS) y en el enfoque de determinantes sociales y ambientales, con perspectiva poblacional diferencial, de cultura ciudadana, de género, participativo, territorial y resolutivo, que impacten positivamente el estado de salud de la población.</t>
  </si>
  <si>
    <t>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t>
  </si>
  <si>
    <t>Favorecimiento propio y a tercero.</t>
  </si>
  <si>
    <t>Discrecionalidad en la aprobación de viabilidad de los proyectos de inversión</t>
  </si>
  <si>
    <t>Análisis de Entidades Públicas Distritales del Sector Salud
Infraestructura y Tecnología
Tecnologías de Información y Comunicaciones
Centro Regulador de Urgencias y Emergencias</t>
  </si>
  <si>
    <t>Posibilidad de afectación económica y reputacional,  por favorecimiento a terceros, debido a la discrecionalidad en la aprobación de viabilidad de proyectos de inversión en las Subredes Integradas de Servicios de Salud</t>
  </si>
  <si>
    <t>Verificación de lista de chequeo e idoneidad de la información presentada.</t>
  </si>
  <si>
    <t>Referentes de proyectos de las direcciones pertinentes según el tipo de proyecto:
- Análisis de Entidades Públicas Distritales del Sector Salud
- Infraestructura y Tecnología
- Tecnologías de Información y Comunicaciones
- Centro Regulador de Urgencias y Emergencias 
- otras dependencias que intervengan de acuerdo a la naturaleza del cargo.</t>
  </si>
  <si>
    <t>Cada vez que se presente un proyecto de inversión</t>
  </si>
  <si>
    <t>Revisar que se presente la documentación e información completa conforme a la lista de chequeo de los diferentes formatos definidos para la presentación de proyectos de inversión.</t>
  </si>
  <si>
    <t>Verificando el completo diligenciamiento de las lista de chequeo, la idoneidad y calidad de la información y  realizando los análisis técnicos respectivos en cada componente (infraestructura o dotación).</t>
  </si>
  <si>
    <t>No gestionar el proyecto de inversión  hasta que cumpla con los requisitos generales para la presentación de proyectos y solicitar ajustes al proyecto y/o anexos técnicos faltantes.</t>
  </si>
  <si>
    <t xml:space="preserve">Formato dilgenciado y firmado por quienes hacen la verificación </t>
  </si>
  <si>
    <t>SDS-PGS-PR-037 
INSCRIPCIÓN
REGISTRO  Y ACTUALIZACIÓN DE PROYECTOS EN EL BPP-RISS</t>
  </si>
  <si>
    <t>Humanos y tecnológicos</t>
  </si>
  <si>
    <t xml:space="preserve">Inluir en las clausulas licitatorias, lo pertinente a la consulta de base de datos sarlaft, contratista que se encuentre en dichas bases por corrupción se rechazará ineludiblemente.
</t>
  </si>
  <si>
    <t>Cumplimiento del procedimiento</t>
  </si>
  <si>
    <t>Verificar las listas aplicables del modelo 116</t>
  </si>
  <si>
    <t>Cada referente de proyectos verifica que la documentación esté conforme al procedimiento y los requisitos generales para la formulación y presentación de proyectos de inversión del sector salud.</t>
  </si>
  <si>
    <t>No gestionar el proyecto de inversión  hasta que cumpla con los requisitos de las listas de chequeo de cada dependencia que intervenga en la evaluación integral del proyecto y solicitar ajustes al proyecto y/o anexos técnicos faltantes.</t>
  </si>
  <si>
    <t xml:space="preserve">Concepto técnico integral firmado por las partes que intervienen en la evaluación y revisión de los proyectos </t>
  </si>
  <si>
    <t>Aplicar causales de rechazo de la contratación pública 
Retirar al contratista del proceso licitatorio 
1 Si es personal Natural funcionario público de la entidad (sds) quien incurre en la materialización se realizará el reporte a la Oficina de Asuntos Disciplinarios para que adelante las acciones pertinentes. 
2 Si es persona natural contratista se debera realizar el reporte correspondiente a los entes de control correspondientes y también a la Oficina de Asuntos Disciplinarios 
3 Si es persona jurídica contratista (obra , interventoría) se generará el reporte a los entes de control correspondientes incluyendo la Fiscalía General de la Nación para que inicien el debido de proceso.</t>
  </si>
  <si>
    <t>Recibir, verificar y/o expedir autorizaciones sin cumplir el procedimiento beneficiando un tercero</t>
  </si>
  <si>
    <t xml:space="preserve">Dadivas o favores </t>
  </si>
  <si>
    <t>Posibilidad de afectación reputacional por recibir, verificar, y/o expedir autorizaciones para valoración sin cumplir el procedimiento beneficiando un tercero.</t>
  </si>
  <si>
    <t xml:space="preserve">Realizar pago no autorizados a las IPS por valoración  </t>
  </si>
  <si>
    <t>Posibilidad de afectación económica y reputacional por la expedición de certificación de pago de valoraciones de discapacidad a una IPS  sin que esta haya prestado el servicio.</t>
  </si>
  <si>
    <t>Autorización para la valoración por equipo multidisciplinario para la certificación de discapacidad</t>
  </si>
  <si>
    <t>Profesionales especializados</t>
  </si>
  <si>
    <t>Diario</t>
  </si>
  <si>
    <t>Verificar la información para generar la autorización de valoración del certificado de discapacidad</t>
  </si>
  <si>
    <t xml:space="preserve">Recibir y validar el cumplimiento de los documentos requeridos </t>
  </si>
  <si>
    <t>Se requiere completar la información al solicitante</t>
  </si>
  <si>
    <t>Sistema de agílinea y correo electrónico</t>
  </si>
  <si>
    <t>SDS-PSS-PR-019</t>
  </si>
  <si>
    <t>Humanos, tecnológicos</t>
  </si>
  <si>
    <t>Concientizar al recurso humano en el código de integridad
Hacer verificación y seguimiento aletorio de los registros
Crear e implementar instrumento de control de agenda disponibles
Fortalecer la socialización del canal virtual para la radicación de documentos
Realizar la gestión para fortalecer Agilinea</t>
  </si>
  <si>
    <t xml:space="preserve">
1/03/2022
1/06/2022
1/01/2022
1/03/2022
1/03/2022</t>
  </si>
  <si>
    <t>Trimestral
Semestral
Trimestral
Trimestral
Trimestral</t>
  </si>
  <si>
    <t>Cruce de información de la base datos de la factura con el sistema de información SISPRO</t>
  </si>
  <si>
    <t>Bimestral</t>
  </si>
  <si>
    <t>Garantizar que la información reportada por parte de la IPS este soportada correctamente en SISPRO y se cuente con el certificado</t>
  </si>
  <si>
    <t>Cruce de base de dats y consulta individual en SISPRO</t>
  </si>
  <si>
    <t xml:space="preserve">Contactar a la IPS para corrección de la información </t>
  </si>
  <si>
    <t>Correo electrónico, Informe de pago</t>
  </si>
  <si>
    <t>Hacer verificación y seguimiento aletorio de los registros</t>
  </si>
  <si>
    <t xml:space="preserve">Bimestral </t>
  </si>
  <si>
    <t>4. Fortalecer la gestión y la transparencia Institucional</t>
  </si>
  <si>
    <t xml:space="preserve"> Provisión de empleos o movimiento de personal que no se ajuste a los perfiles del cargo  por favorecimiento propio o de un tercero</t>
  </si>
  <si>
    <t>Ausencia de verificación de títulos de estudio de personas a vincular.
omisión en la revisión de  los requisitos para el cumplimiento de los requisitos del cargos establecidos en el manual de funciones</t>
  </si>
  <si>
    <t>Posibilidad de afectación económica y reputacional por la provisión de empleos o movimiento de personal que no se ajuste a los perfiles del cargo por favorecimiento propio o de un tercero, debido a la ausencia de verificación de títulos de estudio de las personas a vincular y omisión en la revisión de  los requisitos para el cumplimiento de los requisitos del cargos establecidos en el manual de funciones.</t>
  </si>
  <si>
    <t>Verificación de Títulos</t>
  </si>
  <si>
    <t>El Profesional Universitario/ Profesional especializado</t>
  </si>
  <si>
    <t>Cada vez que se vincule o encargue un funcionario a la planta de personal</t>
  </si>
  <si>
    <t xml:space="preserve">solicitará al aspirante el diligenciamiento del formato "SDS-THO-FT-054  Autorización para Verificación de Títulos", </t>
  </si>
  <si>
    <t>con el fin de remtirlo a la respectiva institución educativa  para que certifique la veracidad del título entregado.</t>
  </si>
  <si>
    <t xml:space="preserve">En caso de que la institución educativa certifique que el aspírate no realizó estudios allí, se hará el respectivo reporte a la oficina de Asuntos Disciplinarios y a la Fiscalía. </t>
  </si>
  <si>
    <t>La evidencia de la acción se encontrará en la historia laboral del servidor la cual se constatará de la copia de la solicitud y la certificación entregada por la institución.</t>
  </si>
  <si>
    <t xml:space="preserve">"SDS-THO-FT-054  Autorización para Verificación de Títulos", </t>
  </si>
  <si>
    <t>Verificación cumplimiento de experiencia y estudio</t>
  </si>
  <si>
    <t xml:space="preserve">El Profesional Universitario/ Profesional especializado </t>
  </si>
  <si>
    <t xml:space="preserve">Cada vez que ingrese un nuevo funcionario </t>
  </si>
  <si>
    <t xml:space="preserve">Realizará el análisis de cumplimiento de experiencia y estudio, usando el formato SDS-THO-FT-037 Cumplimiento de Requisitos para Tomar Posesión. </t>
  </si>
  <si>
    <t xml:space="preserve">La cual será revisada y aprobada por el Director y/o persona asignada. </t>
  </si>
  <si>
    <t xml:space="preserve">En caso de identificar que la persona no cumpla con los requisitos del cargo se dará por finalizado el proceso. </t>
  </si>
  <si>
    <t>Como evidencia de la acción se contará con el formato debidamente diligenciado y aprobado en la historia laboral del funcionario.</t>
  </si>
  <si>
    <t>SDS-THO-FT-037 Cumplimiento de Requisitos para Tomar Posesión</t>
  </si>
  <si>
    <t>Se informará al líder del proceso para la toma de decisiones.</t>
  </si>
  <si>
    <t>Gestionar inadecuadamente los trámites de nómina en uso del poder para beneficio propio o de terceros</t>
  </si>
  <si>
    <t>Liquidar de manera inadecuada la nómina</t>
  </si>
  <si>
    <t>Posibilidad de afectación económica y reputacional por gestionar inadecuadamente los trámites de nómina en uso del poder para beneficio propio o de terceros, debido a la liquidación de manera inadecuada de la nómina</t>
  </si>
  <si>
    <t>Verificación de nómina</t>
  </si>
  <si>
    <t xml:space="preserve">El Profesional Especializado encargado de nómina </t>
  </si>
  <si>
    <t>realizará la validación de la información de nómina,</t>
  </si>
  <si>
    <t>Utilizado de la pre-nómina.</t>
  </si>
  <si>
    <t xml:space="preserve">En caso de  encontrar inconsistencias en la liquidación, se procede a realizar los ajustes correspondientes </t>
  </si>
  <si>
    <t>Dejando como evidencia  correos mensuales  enviados a la Dirección de TIC¨S sobre los errores que se presenta al  liquidar la nómina. Y además llevan un formato Control pendientes de  Novedades Nomina,</t>
  </si>
  <si>
    <t>correos enviados a la Dirección de las TICS, el formato del cotnrol de novedades de Nómina</t>
  </si>
  <si>
    <t>Humanos, tecnológicos y financieros</t>
  </si>
  <si>
    <t>Se validará la información e informará  al líder del proceso para la toma de decisiones.</t>
  </si>
  <si>
    <t>Gestionar inadecuadamente el pago de cesantías para beneficio propio o de tercero</t>
  </si>
  <si>
    <t xml:space="preserve">Autorización del trámite de cesantías sin el cumplimiento de los requisitos.
</t>
  </si>
  <si>
    <t xml:space="preserve">Posibilidad de afectación económica y reputacional por gestionar inadecuadamente el pago de cesantías para beneficio propio o de tercero, debido a la autorización del trámite sin el cumplimiento de los requisitos.
</t>
  </si>
  <si>
    <t>Verificación reconocimiento de Cesantías</t>
  </si>
  <si>
    <t xml:space="preserve">El profesional Especializado encargado de nómina, </t>
  </si>
  <si>
    <t>Cada vez que se allegue una solicitud de reconocimiento de cesantías</t>
  </si>
  <si>
    <t>realizará la verificación de los documentos soportes contra lo establecido en el formato SDS-THO-FT-009 Solicitud Interna de Retiro de Cesantías</t>
  </si>
  <si>
    <t>El cual requerirá la aprobación del Jefe inmediato y/o persona asignada para continuar con el proceso.</t>
  </si>
  <si>
    <t xml:space="preserve">En caso de  encontrar inconsistencias en los documentos, se devolverá al funcionario solicitante, por medio de correo electrónico y no se tramitará hasta que el documento cumpla con los requisitos mínimos, </t>
  </si>
  <si>
    <t>Dejando como evidencia de la ejecución del control el formato diligenciado y/o los correos electrónicos remitidos.</t>
  </si>
  <si>
    <t>Formato SDS-THO-FT-009 Solicitud Interna de Retiro de Cesantías</t>
  </si>
  <si>
    <t>Se validará la información reportada e informará  al líder del proceso para la toma de decisiones.</t>
  </si>
  <si>
    <t>Tramitar el pago de las horas extras para beneficio propio o de un tercero</t>
  </si>
  <si>
    <t xml:space="preserve">Reconocimiento de horas extras sin haberlas laborado.
</t>
  </si>
  <si>
    <t xml:space="preserve">Posibilidad de afectación económica por tramitar el pago de las horas extras para beneficio propio o de un tercer, debido al reconocimiento de horas extras sin haberlas laborado.
</t>
  </si>
  <si>
    <t>Verificación reporte de horas extras</t>
  </si>
  <si>
    <t xml:space="preserve">El Técnico operativo de nómina encargado de la consolidación de la información. </t>
  </si>
  <si>
    <t>cada vez que se allegue un reporte de horas extras en el formato SDS-THO-FT-004 Reporte de Horas Extras.</t>
  </si>
  <si>
    <t xml:space="preserve">Realizará la revisión aritmetica del total de horas extras </t>
  </si>
  <si>
    <t>Aprobadas por el líder del proceso</t>
  </si>
  <si>
    <t>En caso de inconsistencias se devolverá el formato al área que reportó  la novedad de horas extras</t>
  </si>
  <si>
    <t>Como evidencia se tendrá el formato firmado por el funcionario que realizó la verificación por parte de Talento Humano.</t>
  </si>
  <si>
    <t>Formato SDS-THO-FT-004 Reporte de Horas Extras.</t>
  </si>
  <si>
    <t>Se validará la información reportada, se corregirá en el formato e informará  al líder del proceso para la toma de decisiones.</t>
  </si>
  <si>
    <t>Tramitar indebidamente la  prima técnica para beneficio propio o de terceros</t>
  </si>
  <si>
    <t>Realización del cálculo inadecuado para la liquidación de la prima técnica</t>
  </si>
  <si>
    <t>Posibilidad de afectación económica por tramitar indebidamente la  prima técnica para beneficio propio o de terceros, debido a la realización del cálculo inadecuado para la liquidación de la prima técnica</t>
  </si>
  <si>
    <t>Verificación cumplimiento de requisitos Prima Técnica</t>
  </si>
  <si>
    <t>El Director y/o profesional Especializado</t>
  </si>
  <si>
    <t xml:space="preserve">cada vez que se tramite una solicitud de reconocimiento o reajuste de prima técnica, </t>
  </si>
  <si>
    <t xml:space="preserve">verificará el formato para el análisis de prima técnica </t>
  </si>
  <si>
    <t xml:space="preserve">contra los soportes que reposan en la historia laboral y la documentación adjunta a la solicitud. </t>
  </si>
  <si>
    <t>En caso de inconsistencias, se devolverá la documentación al profesional especializado, para que se realicen los ajustes correspondientes.</t>
  </si>
  <si>
    <t>Como evidencia del control, se tiene el formato para el análisis de prima técnica y la resolución firmada por el Director y/o persona asignada los cuales reposan en la historia laboral de los funcionarios.</t>
  </si>
  <si>
    <t xml:space="preserve">SDS-THO-INS-022
LIQUIDACIÓN PRIMA TÉCNICA
</t>
  </si>
  <si>
    <t xml:space="preserve">Vincular en empleos o encargos a personas o funcionarios aportando  documentos falsos para para favorecimiento propio o de un tercero. 
</t>
  </si>
  <si>
    <t xml:space="preserve">Falta de verificación en los documentos aportados </t>
  </si>
  <si>
    <t xml:space="preserve">Posibilidad de afectación económica y reputacional al vincular en empleos o encargos a personas o funcionarios aportando documentos falsos para favorecimiento propio o de un tercero , debido a la falta de verificación en los documentos aportados </t>
  </si>
  <si>
    <t>Verificación falsedad en documento privado</t>
  </si>
  <si>
    <t>Cada vez que se  realice ingreso o movimiento de personal.</t>
  </si>
  <si>
    <t xml:space="preserve">Verificará la idoneidad de los documentos que soportan el nivel educativo y la experiencia laboral, </t>
  </si>
  <si>
    <t xml:space="preserve">Solicitando de manera escrita la información correspondiente a la institución educativa. </t>
  </si>
  <si>
    <t xml:space="preserve">En caso de inconsistencias informar al Director de Gestión del Talento Humano mediante correo electrónico soportado con evidencias sobre la anomalía presentada y él solicitará la apertura de la investigación disciplinaria respectiva. </t>
  </si>
  <si>
    <t>Se deja como evidencia las comunicaciones y los reportes escritos suministrados por las entidades consultadas</t>
  </si>
  <si>
    <t>Comunicaciones y los reportes escritos suministrados por las entidades consultadas</t>
  </si>
  <si>
    <t>Omisión de requisitos  de ley establecidos para apertura de cuentas bancarias.</t>
  </si>
  <si>
    <t>1. Requisitos no viables para autorizar una apertura de cuenta.
2. Omitir algunas actividades establecidas  en el procedimiento  SDS FIN PR 007</t>
  </si>
  <si>
    <t xml:space="preserve">Posibilidad de afectación económica y reputacional por apertura de cuentas bancarias de la entidad sin el cumplimiento de los requisitos legales para el favorecimiento a terceros debido a  Incumplimiento a las normas Nacionales y Distritales sobre el manejo de los recursos destinados a la Salud . </t>
  </si>
  <si>
    <t>Seguimiento a apertura de cuentas bancarias</t>
  </si>
  <si>
    <t>El Comité de seguimiento y control financiero</t>
  </si>
  <si>
    <t xml:space="preserve">Siempre que se requiera </t>
  </si>
  <si>
    <t>Aperturar una cuenta</t>
  </si>
  <si>
    <t>aprueba la apertura de acuerdo a los requisitos internos y externos descritos en la normatividad y el procedimiento vigente</t>
  </si>
  <si>
    <t>En caso de que se el comité no apruebe una apertura de cuenta, s e debera justificar las razones y presentar nuevamente la propuesta.</t>
  </si>
  <si>
    <t xml:space="preserve">Actas del comité </t>
  </si>
  <si>
    <t>Director Financiero y  Profesional especializado de tesorería.</t>
  </si>
  <si>
    <t xml:space="preserve">Apicación correcta del procedimiento SDS FIN PR 007 </t>
  </si>
  <si>
    <t>Director Financiero
Profesionales Especializados</t>
  </si>
  <si>
    <t xml:space="preserve">Revisará que las actividades del PR SDS FIN PR 007, se cuemplan </t>
  </si>
  <si>
    <t xml:space="preserve">En caso de que se omita el procedimiento  SDS FIN PR 007, no se aprobará la apertura de la cuenta bancaria. </t>
  </si>
  <si>
    <t>Procedimiento  SDS- FIN- PR- 007</t>
  </si>
  <si>
    <t>Revisión periodica del procedimientos y demás normatividad, relacionada con ela apertura de cuentas.</t>
  </si>
  <si>
    <t xml:space="preserve">En caso de que se aperture una cuenta incumpliendo los requisitos, se debe informar a la instancia correspondiente pars realizar la indagación </t>
  </si>
  <si>
    <t>Trámite de órdenes de pago sin tener en cuenta los criterios establecidos, en beneficio propio o de terceros</t>
  </si>
  <si>
    <t>1. Trámitar los pagos sin la revisión y cumplimiento de requisitos legales, administrativos e institucionales.</t>
  </si>
  <si>
    <t>Posibilidad de afectación económica y reputacional por trámite de órdenes de pago sin tener en cuenta los criterios establecidos, en beneficio propio o de terceros debido a trámitar los pagos sin la revisión y cumplimiento de requisitos legales, administrativos e institucionales.</t>
  </si>
  <si>
    <t>Revisión de requisitos para trámites de pagos.</t>
  </si>
  <si>
    <t>Los profesionales de la Dirección Financiera,</t>
  </si>
  <si>
    <t>Diariamiente</t>
  </si>
  <si>
    <t>Deben revisar los requisitos para  el trámite de pago a terceros</t>
  </si>
  <si>
    <t>Aplicando el Procedimiento vigente (SDS FIN PR 008).</t>
  </si>
  <si>
    <t xml:space="preserve">  En caso de que se genere un pago a terceros que no cumplen con los requisitos, se debe informar del hecho al Responsable de Contabilidad y posteriormente al Director (a) financiero.</t>
  </si>
  <si>
    <t>Gestión documental -causaciones</t>
  </si>
  <si>
    <t>Expedientes de tramite de ordenes de pago</t>
  </si>
  <si>
    <t>4 Profesionales de Contabilidad</t>
  </si>
  <si>
    <t>Seguimiento periódico a rechazos presentados</t>
  </si>
  <si>
    <t xml:space="preserve">  En caso de que se genere un pago a terceros que no cumplen con los requisitos, se debe informar del hecho al  Director (a) financiero y notificar la instancia correspondiente para iniciar indagación</t>
  </si>
  <si>
    <t>Favorecimiento a terceros (ambulancias del sector privado o no vinculadas al Programa de Atención Prehospitalaria), por parte del Personal del Centro Operativo, a cambio de prebendas por la gestión de incidentes</t>
  </si>
  <si>
    <t>Debilidades en el seguimiento a la ejecucion de los controles.</t>
  </si>
  <si>
    <t>Posibilidad de afectacion economica y reputacional por el favorecimiento a terceros (ambulancias del sector privado o no vinculadas al Programa de Atención Prehospitalaria), por parte del Personal del Centro Operativo, a cambio de prebendas por la gestión de incidentes y debilidades en el seguimiento a la ejecucion de los controles.</t>
  </si>
  <si>
    <t>Control dispositivos electronicos Centro Operativo</t>
  </si>
  <si>
    <t xml:space="preserve">El profesional (Enfermero o Medico) responsable de turno en el centro Operativo. </t>
  </si>
  <si>
    <t>Controlar el uso de dispositivos móviles</t>
  </si>
  <si>
    <t>mediante la asignación de locker personal
y de Inspecciones visuales</t>
  </si>
  <si>
    <t>Elabora novedad comportamental</t>
  </si>
  <si>
    <t>Informe dirigida a Subdirector/a
Registro de acciones realizadas</t>
  </si>
  <si>
    <t>Resolucion 2860 de 2018 SDS.
SDS-UED-PR-005
SDS-UED-LN-008
SDS-UED-LN-006</t>
  </si>
  <si>
    <t>Profesional responsable de turno
Cámaras de vigilancia
Dotación mobiliaria</t>
  </si>
  <si>
    <t>Reporte al lider del proceso y a las instancias disciplinarias pertinentes.</t>
  </si>
  <si>
    <t>por el acceso fraudulento o no autorizado a la red de tecnología y comunicaciones para beneficios personales o de terceros,</t>
  </si>
  <si>
    <t>debido a fallas en el sistema de gestión del directorio activo.</t>
  </si>
  <si>
    <t>Todos los procesos</t>
  </si>
  <si>
    <t>Posibilidad de afectación reputacional por el acceso fraudulento o no autorizado a la red de tecnología y comunicaciones para beneficios personales o de terceros, debido a fallas en el sistema de gestión del directorio activo.</t>
  </si>
  <si>
    <t>El Profesional Especializado cada vez que se requiera establecer, documentar y/o revisar una política de control de acceso,  se reúne con la mesa técnica de SI, con el fin de aprobar la nueva política o los cambios de la existente, en caso de que la política no sea aprobada se debe ajustar y solicitar una nueva revisión. Evidencia: Acta de reunión de revisión y/o aprobación.</t>
  </si>
  <si>
    <t>El supervisor  del contrato</t>
  </si>
  <si>
    <t>Cada vez que se requiera.</t>
  </si>
  <si>
    <t>Documentar y/o revisar una política de control de acceso.</t>
  </si>
  <si>
    <t>Se reúne con la mesa técnica de SI, con el fin de aprobar la nueva política o los cambios de la existente.</t>
  </si>
  <si>
    <t>En caso de que la política no sea aprobada se debe ajustar y solicitar una nueva revisión.</t>
  </si>
  <si>
    <t>Acta de reunión de revisión y/o aprobación.
O:\Subsecretaria Corporativa\Dirección TIC\Seguridad de la Información\Subsistema de Seguridad de la Informacion\Comite SGSI\Mesa Técnica 2021</t>
  </si>
  <si>
    <t>Acta de mesa técnica.</t>
  </si>
  <si>
    <t>1 Profesional Especializado</t>
  </si>
  <si>
    <t>El Administrador de Servidores cada vez que se requiera crea y/o deshabilita cuentas de usuarios en el sistema de directorio activo,  atendiendo la solicitud o requerimiento canalizado por mesa de ayuda, en caso de que el requerimiento no sea exitoso se debe documentar en la herramienta de gestión de requerimientos. Evidencia: Registro del caso en la herramienta.</t>
  </si>
  <si>
    <t>Diariamente.</t>
  </si>
  <si>
    <t>Crea y/o deshabilita cuentas de usuarios en el sistema de directorio activo</t>
  </si>
  <si>
    <t>Atendiendo la solicitud o requerimiento canalizado por mesa de ayuda.</t>
  </si>
  <si>
    <t>En caso de que el requerimiento no sea exitoso se debe documentar en la herramienta de gestión de requerimientos.</t>
  </si>
  <si>
    <t>Registro del caso en la herramienta.
S:\SKMS\Documentacion MDA-CC\_INFORMES\Contrato 1672315 de 2020</t>
  </si>
  <si>
    <t>Documentos del contrato.</t>
  </si>
  <si>
    <t>El Administrador de Servidores cada vez que se requiera establece y/o revisa que los sistemas de gestión de contraseñas sean interactivos y asegura que las contraseñas sean de calidad,  verificando la política implementada en el directorio activo, en caso de que la configuración no sea la definida, este debe ajustarla. Evidencia: Log de cambios de configuración.</t>
  </si>
  <si>
    <t>Establece y/o revisa que los sistemas de gestión de contraseñas sean interactivos y asegura que las contraseñas sean de calidad.</t>
  </si>
  <si>
    <t>Verificando la política implementada en el directorio activo.</t>
  </si>
  <si>
    <t>En caso de que la configuración no sea la definida, este debe ajustarla.</t>
  </si>
  <si>
    <t>Log de cambios de configuración.
S:\SKMS\Documentacion MDA-CC\_INFORMES\Contrato 1672315 de 2020</t>
  </si>
  <si>
    <t>Reunión de mesa técnica.</t>
  </si>
  <si>
    <t>Mensual.</t>
  </si>
  <si>
    <t>Reunión de seguimiento a la ejecución de actividades del contrato</t>
  </si>
  <si>
    <t>Al inicio del contrato</t>
  </si>
  <si>
    <t>Revisión y ajuste de politicas de acceso a los sistemas de información de la Entidad.</t>
  </si>
  <si>
    <t>por la implantación de software mal intencionado para beneficios personales o de terceros</t>
  </si>
  <si>
    <t xml:space="preserve"> debido a fallas en el sistema de gestión del directorio activo.</t>
  </si>
  <si>
    <t>Posibilidad de afectación reputacional por la implantación de software mal intencionado para beneficios personales o de terceros, debido a fallas en el sistema de gestión del directorio activo.</t>
  </si>
  <si>
    <t>El Administrador de Servidores cada 6 meses revisará las políticas de restricción para evitar la instalación de software no autorizado verificando que los equipos no permitan la instalación ni ejecución de archivos .exe,
en caso de que la política no sea la establecida en la entidad deberá realizarse los ajustes de forma inmediata y generar un reporte del caso al coordinador de la mesa de servicios. Evidencia: Configuración de la GPO en el Directorio Activo.</t>
  </si>
  <si>
    <t>Semestral.</t>
  </si>
  <si>
    <t>Revisar las políticas de restricción para evitar la instalación de software no autorizado</t>
  </si>
  <si>
    <t>Verificando que los equipos no permitan la instalación ni ejecución de archivos .exe</t>
  </si>
  <si>
    <t>En caso de que la política no sea la establecida en la entidad deberá realizarse los ajustes de forma inmediata y generar un reporte del caso al coordinador de la mesa de servicios.</t>
  </si>
  <si>
    <t>Configuración de la GPO en el Directorio Activo.
S:\SKMS\Documentacion MDA-CC\_INFORMES\Contrato 1672315 de 2020</t>
  </si>
  <si>
    <t>El administrador de servidores cada vez que reciba una solicitud especial de permiso de administrador local para un equipo,   deberá verificar que la solicitud cumpla con lo estipulado en el procedimiento de Gestión de Incidentes y Requerimientos y el formato de autorización  se encuentre debidamente firmado por el Directivo del área del funcionario solicitante en caso de no cumplir con lo requerido se devolverá la solicitud con las observaciones pertinentes. Evidencia: Casos registrados en el software Aranda.</t>
  </si>
  <si>
    <t>Realizar la configuración de permisos de administrador local para un equipo.</t>
  </si>
  <si>
    <t>Verificando que la solicitud cumpla con lo estipulado en el procedimiento de Gestión de Incidentes y Requerimientos y el formato de autorización  se encuentre debidamente firmado por el Directivo del área</t>
  </si>
  <si>
    <t>En caso de no cumplir con lo requerido se devolverá la solicitud con las observaciones pertinentes.</t>
  </si>
  <si>
    <t>Casos registrados en el software Aranda.
S:\SKMS\Documentacion MDA-CC\_INFORMES\Contrato 1672315 de 2020</t>
  </si>
  <si>
    <t>Revisión y ajuste de la politica de restricción para la instalación de software.
Realizar la desinstalación del software mal intensionado.</t>
  </si>
  <si>
    <t>por la pérdida de la confidencialidad de la información institucional para favorecimiento propio o de un tercero</t>
  </si>
  <si>
    <t>Posibilidad de afectación reputacional por la pérdida de la confidencialidad de la información institucional para favorecimiento propio o de un tercero, debido a fallas en el sistema de gestión del directorio activo.</t>
  </si>
  <si>
    <t>Todos los colaboradores de la Entidad, cada vez, que realicen transferencia de información  a un ente externo o particular, deberán verificar que sea  diligenciado el  acuerdo de confidencialidad a través del formato SDS-TIC-FT-014, en caso de no diligenciar el formato, la información no podrá ser entregada. Evidencia: Formato SDS-TIC-FT-014.</t>
  </si>
  <si>
    <t>Realizar la transferencia de información  a un ente externo o particular.</t>
  </si>
  <si>
    <t>Verificando que sea  diligenciado el  acuerdo de confidencialidad a través del formato SDS-TIC-FT-014</t>
  </si>
  <si>
    <t>En caso de no diligenciar el formato, la información no podrá ser entregada.</t>
  </si>
  <si>
    <t>Formato SDS-TIC-FT-014.</t>
  </si>
  <si>
    <t>Formato diligenciado.</t>
  </si>
  <si>
    <t>Funcionario de la SDS.</t>
  </si>
  <si>
    <t>El Profesional Especializado cada vez que se requiera establecer, documentar y/o revisar una política de control de acceso,  se reúne con la mesa técnica de SI, con el fin de aprobar la nueva política o los cambios de la existentes, en caso de que la política no sea aprobada se debe ajustar y solicitar una nueva revisión. Evidencia: Acta de reunión de revisión y/o aprobación.</t>
  </si>
  <si>
    <t>El Administrador del servicio de redes y seguridad, diariamente verifica el estado de los equipos de seguridad perimetral,  monitoreando el funcionamiento y configuración de la red de datos, en caso que se presente una falla se realizará configuración necesaria para mantener la disponibilidad de los servicios de red. Evidencia: Log de eventos de los equipos de seguridad perimetral e informe de la disponibilidad de la red de datos.</t>
  </si>
  <si>
    <t>Verificar el estado de los equipos de seguridad perimetral.</t>
  </si>
  <si>
    <t>Monitoreando el funcionamiento y configuración de la red de datos.</t>
  </si>
  <si>
    <t>En caso que se presente una falla se realizará configuración necesaria para mantener la disponibilidad de los servicios de red.</t>
  </si>
  <si>
    <t>Log de eventos de los equipos de seguridad perimetral e informe de la disponibilidad de la red de datos.
S:\SKMS\Documentacion MDA-CC\_INFORMES\Contrato 1672315 de 2020</t>
  </si>
  <si>
    <t>Revisión y ajuste de las politicas de confidencialidad de la información.
Verificación de la configuración de los equipos de seguridad perimetral.</t>
  </si>
  <si>
    <t>La revisión se realizará por parte del profesional de la Subdirección de Contratación contra el expediente siempre y cuando se haya definido para el proceso un comité evaluador y verificará que exista el formato debidamente suscrito por cada integrante designado.</t>
  </si>
  <si>
    <t>Una vez reciba el radicado de contratación directa – servicios profesionales y de apoyo a la gestión, el profesional de la Subdirección de Contratación validará en el sistema de contratación SISCO carpeta “Doc. Carpeta Virtual” que se haya aportada el formato “Pacto de Integridad” debidamente diligenciado por el futuro contratista.</t>
  </si>
  <si>
    <t>* La entidad se encuentra en proceso de adaptación de la Guía para la administración del riesgo y el diseño de controles en entidades públicas DAFP 2020.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</si>
</sst>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74">
    <font>
      <sz val="11"/>
      <color theme="1"/>
      <name val="Calibri"/>
      <family val="2"/>
    </font>
    <font>
      <sz val="11"/>
      <color indexed="8"/>
      <name val="Calibri"/>
      <family val="2"/>
    </font>
    <font>
      <b/>
      <sz val="11"/>
      <color indexed="9"/>
      <name val="Calibri"/>
      <family val="2"/>
    </font>
    <font>
      <b/>
      <sz val="11"/>
      <color indexed="8"/>
      <name val="Calibri"/>
      <family val="2"/>
    </font>
    <font>
      <sz val="11"/>
      <color indexed="9"/>
      <name val="Calibri"/>
      <family val="2"/>
    </font>
    <font>
      <sz val="9"/>
      <color indexed="8"/>
      <name val="Arial"/>
      <family val="2"/>
    </font>
    <font>
      <sz val="11"/>
      <name val="Calibri"/>
      <family val="2"/>
    </font>
    <font>
      <b/>
      <sz val="14"/>
      <color indexed="8"/>
      <name val="Arial Narrow"/>
      <family val="2"/>
    </font>
    <font>
      <b/>
      <sz val="12"/>
      <color indexed="8"/>
      <name val="Arial Narrow"/>
      <family val="2"/>
    </font>
    <font>
      <sz val="12"/>
      <color indexed="8"/>
      <name val="Arial Narrow"/>
      <family val="2"/>
    </font>
    <font>
      <b/>
      <sz val="12"/>
      <color indexed="57"/>
      <name val="Arial Narrow"/>
      <family val="2"/>
    </font>
    <font>
      <b/>
      <sz val="12"/>
      <name val="Arial Narrow"/>
      <family val="2"/>
    </font>
    <font>
      <b/>
      <sz val="11"/>
      <name val="Arial"/>
      <family val="2"/>
    </font>
    <font>
      <b/>
      <sz val="12"/>
      <name val="Arial"/>
      <family val="2"/>
    </font>
    <font>
      <b/>
      <sz val="8"/>
      <name val="Arial"/>
      <family val="2"/>
    </font>
    <font>
      <sz val="12"/>
      <name val="Arial"/>
      <family val="2"/>
    </font>
    <font>
      <b/>
      <sz val="10"/>
      <name val="Arial"/>
      <family val="2"/>
    </font>
    <font>
      <sz val="10"/>
      <name val="Arial"/>
      <family val="2"/>
    </font>
    <font>
      <b/>
      <sz val="9"/>
      <name val="Arial"/>
      <family val="2"/>
    </font>
    <font>
      <sz val="11"/>
      <name val="Arial"/>
      <family val="2"/>
    </font>
    <font>
      <sz val="8"/>
      <color indexed="8"/>
      <name val="Arial"/>
      <family val="2"/>
    </font>
    <font>
      <sz val="11"/>
      <color indexed="8"/>
      <name val="Arial"/>
      <family val="2"/>
    </font>
    <font>
      <b/>
      <sz val="9"/>
      <color indexed="8"/>
      <name val="Arial"/>
      <family val="2"/>
    </font>
    <font>
      <b/>
      <sz val="11"/>
      <color indexed="9"/>
      <name val="Arial"/>
      <family val="2"/>
    </font>
    <font>
      <b/>
      <sz val="18"/>
      <color indexed="9"/>
      <name val="Arial"/>
      <family val="2"/>
    </font>
    <font>
      <b/>
      <sz val="12"/>
      <color indexed="8"/>
      <name val="Arial"/>
      <family val="2"/>
    </font>
    <font>
      <b/>
      <sz val="12"/>
      <color indexed="9"/>
      <name val="Arial"/>
      <family val="2"/>
    </font>
    <font>
      <b/>
      <sz val="16"/>
      <color indexed="9"/>
      <name val="Arial"/>
      <family val="2"/>
    </font>
    <font>
      <sz val="9"/>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rgb="FF000000"/>
      <name val="Calibri"/>
      <family val="2"/>
    </font>
    <font>
      <sz val="11"/>
      <color rgb="FFFFFFFF"/>
      <name val="Calibri"/>
      <family val="2"/>
    </font>
    <font>
      <b/>
      <sz val="11"/>
      <color rgb="FF000000"/>
      <name val="Calibri"/>
      <family val="2"/>
    </font>
    <font>
      <sz val="9"/>
      <color theme="1"/>
      <name val="Arial"/>
      <family val="2"/>
    </font>
    <font>
      <b/>
      <sz val="12"/>
      <color rgb="FF000000"/>
      <name val="Arial Narrow"/>
      <family val="2"/>
    </font>
    <font>
      <sz val="12"/>
      <color rgb="FF000000"/>
      <name val="Arial Narrow"/>
      <family val="2"/>
    </font>
    <font>
      <b/>
      <sz val="9"/>
      <color theme="1"/>
      <name val="Arial"/>
      <family val="2"/>
    </font>
    <font>
      <b/>
      <sz val="11"/>
      <color theme="0"/>
      <name val="Arial"/>
      <family val="2"/>
    </font>
    <font>
      <sz val="11"/>
      <color theme="1"/>
      <name val="Arial"/>
      <family val="2"/>
    </font>
    <font>
      <sz val="8"/>
      <color theme="1"/>
      <name val="Arial"/>
      <family val="2"/>
    </font>
    <font>
      <b/>
      <sz val="12"/>
      <color theme="0"/>
      <name val="Arial"/>
      <family val="2"/>
    </font>
    <font>
      <b/>
      <sz val="12"/>
      <color theme="1"/>
      <name val="Arial"/>
      <family val="2"/>
    </font>
    <font>
      <b/>
      <sz val="18"/>
      <color theme="0"/>
      <name val="Arial"/>
      <family val="2"/>
    </font>
    <font>
      <b/>
      <sz val="16"/>
      <color theme="0"/>
      <name val="Arial"/>
      <family val="2"/>
    </font>
    <font>
      <sz val="12"/>
      <color theme="1"/>
      <name val="Arial Narrow"/>
      <family val="2"/>
    </font>
    <font>
      <b/>
      <sz val="14"/>
      <color rgb="FF000000"/>
      <name val="Arial Narrow"/>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0"/>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rgb="FF00B050"/>
        <bgColor indexed="64"/>
      </patternFill>
    </fill>
    <fill>
      <patternFill patternType="solid">
        <fgColor rgb="FFFFFF66"/>
        <bgColor indexed="64"/>
      </patternFill>
    </fill>
    <fill>
      <patternFill patternType="solid">
        <fgColor rgb="FFFFC000"/>
        <bgColor indexed="64"/>
      </patternFill>
    </fill>
    <fill>
      <patternFill patternType="solid">
        <fgColor rgb="FFBFBFBF"/>
        <bgColor indexed="64"/>
      </patternFill>
    </fill>
    <fill>
      <patternFill patternType="solid">
        <fgColor theme="0" tint="-0.1499900072813034"/>
        <bgColor indexed="64"/>
      </patternFill>
    </fill>
    <fill>
      <patternFill patternType="solid">
        <fgColor rgb="FFFFFFFF"/>
        <bgColor indexed="64"/>
      </patternFill>
    </fill>
    <fill>
      <patternFill patternType="solid">
        <fgColor theme="4" tint="-0.24997000396251678"/>
        <bgColor indexed="64"/>
      </patternFill>
    </fill>
    <fill>
      <patternFill patternType="solid">
        <fgColor theme="0" tint="-0.24997000396251678"/>
        <bgColor indexed="64"/>
      </patternFill>
    </fill>
  </fills>
  <borders count="7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theme="4"/>
      </top>
      <bottom/>
    </border>
    <border>
      <left/>
      <right/>
      <top/>
      <bottom style="thick">
        <color theme="0"/>
      </bottom>
    </border>
    <border>
      <left/>
      <right/>
      <top style="thin">
        <color theme="0"/>
      </top>
      <bottom style="thin">
        <color theme="0"/>
      </bottom>
    </border>
    <border>
      <left style="thin"/>
      <right style="thin"/>
      <top style="thin"/>
      <bottom style="thin"/>
    </border>
    <border>
      <left style="dotted">
        <color rgb="FFF79646"/>
      </left>
      <right style="dotted">
        <color rgb="FFF79646"/>
      </right>
      <top/>
      <bottom style="dotted">
        <color rgb="FFF79646"/>
      </bottom>
    </border>
    <border>
      <left style="dotted">
        <color rgb="FFF79646"/>
      </left>
      <right style="dotted">
        <color rgb="FFF79646"/>
      </right>
      <top style="dotted">
        <color rgb="FFF79646"/>
      </top>
      <bottom style="dotted">
        <color rgb="FFF79646"/>
      </bottom>
    </border>
    <border>
      <left style="medium"/>
      <right/>
      <top/>
      <bottom/>
    </border>
    <border>
      <left/>
      <right style="medium"/>
      <top/>
      <bottom/>
    </border>
    <border>
      <left style="medium"/>
      <right style="dotted">
        <color rgb="FFF79646"/>
      </right>
      <top/>
      <bottom style="dotted">
        <color rgb="FFF79646"/>
      </bottom>
    </border>
    <border>
      <left style="medium"/>
      <right style="dotted">
        <color rgb="FFF79646"/>
      </right>
      <top style="dotted">
        <color rgb="FFF79646"/>
      </top>
      <bottom style="dotted">
        <color rgb="FFF79646"/>
      </bottom>
    </border>
    <border>
      <left style="medium"/>
      <right style="dotted">
        <color rgb="FFF79646"/>
      </right>
      <top style="dotted">
        <color rgb="FFF79646"/>
      </top>
      <bottom style="medium"/>
    </border>
    <border>
      <left style="dotted">
        <color rgb="FFF79646"/>
      </left>
      <right style="dotted">
        <color rgb="FFF79646"/>
      </right>
      <top style="dotted">
        <color rgb="FFF79646"/>
      </top>
      <bottom style="medium"/>
    </border>
    <border>
      <left style="thin"/>
      <right style="medium"/>
      <top style="thin"/>
      <bottom style="thin"/>
    </border>
    <border>
      <left style="thin"/>
      <right style="thin"/>
      <top style="thin"/>
      <bottom style="medium"/>
    </border>
    <border>
      <left/>
      <right style="medium"/>
      <top/>
      <bottom style="medium"/>
    </border>
    <border>
      <left style="medium"/>
      <right style="thin"/>
      <top style="thin"/>
      <bottom style="thin"/>
    </border>
    <border>
      <left style="medium"/>
      <right style="thin"/>
      <top style="thin"/>
      <bottom style="medium"/>
    </border>
    <border>
      <left style="thin"/>
      <right style="medium"/>
      <top style="thin"/>
      <bottom style="medium"/>
    </border>
    <border>
      <left style="thin"/>
      <right style="medium"/>
      <top style="medium"/>
      <bottom style="medium"/>
    </border>
    <border>
      <left style="thin"/>
      <right style="thin"/>
      <top/>
      <bottom style="thin"/>
    </border>
    <border>
      <left style="thin"/>
      <right style="medium"/>
      <top/>
      <bottom style="thin"/>
    </border>
    <border>
      <left/>
      <right style="thin">
        <color theme="4"/>
      </right>
      <top style="thin">
        <color theme="4"/>
      </top>
      <bottom/>
    </border>
    <border>
      <left/>
      <right style="thin">
        <color theme="4"/>
      </right>
      <top/>
      <bottom/>
    </border>
    <border>
      <left style="thin"/>
      <right style="thin"/>
      <top style="medium"/>
      <bottom style="medium"/>
    </border>
    <border>
      <left style="medium"/>
      <right style="thin"/>
      <top style="medium"/>
      <bottom style="thin"/>
    </border>
    <border>
      <left style="thin"/>
      <right style="medium"/>
      <top style="medium"/>
      <bottom style="thin"/>
    </border>
    <border>
      <left style="thin"/>
      <right style="thin"/>
      <top style="medium"/>
      <bottom style="thin"/>
    </border>
    <border>
      <left style="thin"/>
      <right style="thin"/>
      <top style="thin"/>
      <bottom/>
    </border>
    <border>
      <left style="thin"/>
      <right style="medium"/>
      <top style="thin"/>
      <bottom/>
    </border>
    <border>
      <left/>
      <right style="thin"/>
      <top style="medium"/>
      <bottom style="thin"/>
    </border>
    <border>
      <left/>
      <right style="thin"/>
      <top style="thin"/>
      <bottom style="thin"/>
    </border>
    <border>
      <left/>
      <right style="thin"/>
      <top style="thin"/>
      <bottom style="medium"/>
    </border>
    <border>
      <left style="thin"/>
      <right style="thin"/>
      <top/>
      <bottom/>
    </border>
    <border>
      <left style="medium"/>
      <right style="thin"/>
      <top style="medium"/>
      <bottom style="medium"/>
    </border>
    <border>
      <left style="medium"/>
      <right style="medium"/>
      <top/>
      <bottom style="thin"/>
    </border>
    <border>
      <left style="medium"/>
      <right style="medium"/>
      <top/>
      <bottom/>
    </border>
    <border>
      <left style="medium"/>
      <right style="medium"/>
      <top style="medium"/>
      <bottom style="thin"/>
    </border>
    <border>
      <left style="medium"/>
      <right style="medium"/>
      <top style="medium"/>
      <bottom style="medium"/>
    </border>
    <border>
      <left style="medium"/>
      <right style="medium"/>
      <top style="thin"/>
      <bottom style="medium"/>
    </border>
    <border>
      <left/>
      <right style="medium"/>
      <top style="medium"/>
      <bottom style="thin"/>
    </border>
    <border>
      <left style="medium"/>
      <right style="medium"/>
      <top style="thin"/>
      <bottom style="thin"/>
    </border>
    <border>
      <left/>
      <right style="medium"/>
      <top style="thin"/>
      <bottom style="thin"/>
    </border>
    <border>
      <left/>
      <right style="medium"/>
      <top style="thin"/>
      <bottom style="medium"/>
    </border>
    <border>
      <left style="medium"/>
      <right style="thin"/>
      <top/>
      <bottom style="thin"/>
    </border>
    <border>
      <left/>
      <right style="thin"/>
      <top style="medium"/>
      <bottom style="medium"/>
    </border>
    <border>
      <left/>
      <right style="medium"/>
      <top style="medium"/>
      <bottom style="medium"/>
    </border>
    <border>
      <left/>
      <right style="medium"/>
      <top style="medium"/>
      <bottom/>
    </border>
    <border>
      <left style="thin"/>
      <right style="thin"/>
      <top/>
      <bottom style="medium"/>
    </border>
    <border>
      <left style="thin"/>
      <right/>
      <top style="medium"/>
      <bottom style="thin"/>
    </border>
    <border>
      <left style="medium"/>
      <right style="thin"/>
      <top style="thin"/>
      <bottom/>
    </border>
    <border>
      <left/>
      <right style="thin"/>
      <top style="thin"/>
      <bottom/>
    </border>
    <border>
      <left style="thin"/>
      <right style="thin"/>
      <top style="medium"/>
      <bottom/>
    </border>
    <border>
      <left style="thin"/>
      <right style="medium"/>
      <top style="medium"/>
      <bottom/>
    </border>
    <border>
      <left style="thin"/>
      <right style="medium"/>
      <top/>
      <bottom/>
    </border>
    <border>
      <left style="thin"/>
      <right style="medium"/>
      <top/>
      <bottom style="medium"/>
    </border>
    <border>
      <left style="thin"/>
      <right/>
      <top style="thin"/>
      <bottom style="thin"/>
    </border>
    <border>
      <left/>
      <right/>
      <top style="thin"/>
      <bottom style="thin"/>
    </border>
    <border>
      <left style="medium"/>
      <right/>
      <top style="medium"/>
      <bottom style="medium"/>
    </border>
    <border>
      <left/>
      <right/>
      <top style="medium"/>
      <bottom style="medium"/>
    </border>
    <border>
      <left style="thin"/>
      <right/>
      <top/>
      <bottom style="thin"/>
    </border>
    <border>
      <left/>
      <right/>
      <top/>
      <bottom style="thin"/>
    </border>
    <border>
      <left/>
      <right style="medium"/>
      <top/>
      <bottom style="thin"/>
    </border>
    <border>
      <left style="medium"/>
      <right/>
      <top/>
      <bottom style="thin"/>
    </border>
    <border>
      <left/>
      <right/>
      <top style="medium"/>
      <bottom style="thin"/>
    </border>
    <border>
      <left style="medium"/>
      <right/>
      <top style="thin"/>
      <bottom style="medium"/>
    </border>
    <border>
      <left/>
      <right/>
      <top style="thin"/>
      <bottom style="medium"/>
    </border>
    <border>
      <left style="medium"/>
      <right/>
      <top style="medium"/>
      <bottom/>
    </border>
    <border>
      <left/>
      <right/>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7" fillId="0" borderId="4" applyNumberFormat="0" applyFill="0" applyAlignment="0" applyProtection="0"/>
    <xf numFmtId="0" fontId="48"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9" fillId="29" borderId="1" applyNumberFormat="0" applyAlignment="0" applyProtection="0"/>
    <xf numFmtId="0" fontId="5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8" fillId="0" borderId="8" applyNumberFormat="0" applyFill="0" applyAlignment="0" applyProtection="0"/>
    <xf numFmtId="0" fontId="57" fillId="0" borderId="9" applyNumberFormat="0" applyFill="0" applyAlignment="0" applyProtection="0"/>
  </cellStyleXfs>
  <cellXfs count="314">
    <xf numFmtId="0" fontId="0" fillId="0" borderId="0" xfId="0" applyFont="1" applyAlignment="1">
      <alignment/>
    </xf>
    <xf numFmtId="0" fontId="45" fillId="33" borderId="0" xfId="0" applyFont="1" applyFill="1" applyBorder="1" applyAlignment="1">
      <alignment/>
    </xf>
    <xf numFmtId="0" fontId="57" fillId="0" borderId="0" xfId="0" applyFont="1" applyAlignment="1">
      <alignment/>
    </xf>
    <xf numFmtId="0" fontId="0" fillId="0" borderId="10" xfId="0" applyFont="1" applyBorder="1" applyAlignment="1">
      <alignment/>
    </xf>
    <xf numFmtId="0" fontId="6" fillId="34" borderId="0" xfId="0" applyFont="1" applyFill="1" applyAlignment="1">
      <alignment vertical="center"/>
    </xf>
    <xf numFmtId="0" fontId="0" fillId="0" borderId="0" xfId="0" applyFont="1" applyBorder="1" applyAlignment="1">
      <alignment/>
    </xf>
    <xf numFmtId="0" fontId="45" fillId="33" borderId="11" xfId="0" applyFont="1" applyFill="1" applyBorder="1" applyAlignment="1">
      <alignment/>
    </xf>
    <xf numFmtId="0" fontId="0" fillId="35" borderId="12" xfId="0" applyFont="1" applyFill="1" applyBorder="1" applyAlignment="1">
      <alignment/>
    </xf>
    <xf numFmtId="0" fontId="0" fillId="36" borderId="12" xfId="0" applyFont="1" applyFill="1" applyBorder="1" applyAlignment="1">
      <alignment/>
    </xf>
    <xf numFmtId="0" fontId="0" fillId="0" borderId="13" xfId="0" applyBorder="1" applyAlignment="1">
      <alignment horizontal="center" vertical="center"/>
    </xf>
    <xf numFmtId="0" fontId="57" fillId="0" borderId="0" xfId="0" applyFont="1" applyAlignment="1">
      <alignment horizontal="center" vertical="center"/>
    </xf>
    <xf numFmtId="0" fontId="57" fillId="0" borderId="13" xfId="0" applyFont="1" applyBorder="1" applyAlignment="1">
      <alignment horizontal="center" vertical="center"/>
    </xf>
    <xf numFmtId="0" fontId="57" fillId="37" borderId="0" xfId="0" applyFont="1" applyFill="1" applyAlignment="1">
      <alignment horizontal="center" vertical="center"/>
    </xf>
    <xf numFmtId="0" fontId="57" fillId="24" borderId="0" xfId="0" applyFont="1" applyFill="1" applyAlignment="1">
      <alignment horizontal="center" vertical="center"/>
    </xf>
    <xf numFmtId="0" fontId="57" fillId="38" borderId="0" xfId="0" applyFont="1" applyFill="1" applyAlignment="1">
      <alignment horizontal="center" vertical="center"/>
    </xf>
    <xf numFmtId="0" fontId="57" fillId="39" borderId="0" xfId="0" applyFont="1" applyFill="1" applyAlignment="1">
      <alignment horizontal="center" vertical="center"/>
    </xf>
    <xf numFmtId="0" fontId="58" fillId="39" borderId="14" xfId="0" applyFont="1" applyFill="1" applyBorder="1" applyAlignment="1">
      <alignment horizontal="center" vertical="center" wrapText="1" readingOrder="1"/>
    </xf>
    <xf numFmtId="0" fontId="58" fillId="40" borderId="15" xfId="0" applyFont="1" applyFill="1" applyBorder="1" applyAlignment="1">
      <alignment horizontal="center" vertical="center" wrapText="1" readingOrder="1"/>
    </xf>
    <xf numFmtId="0" fontId="58" fillId="41" borderId="15" xfId="0" applyFont="1" applyFill="1" applyBorder="1" applyAlignment="1">
      <alignment horizontal="center" vertical="center" wrapText="1" readingOrder="1"/>
    </xf>
    <xf numFmtId="0" fontId="58" fillId="42" borderId="15" xfId="0" applyFont="1" applyFill="1" applyBorder="1" applyAlignment="1">
      <alignment horizontal="center" vertical="center" wrapText="1" readingOrder="1"/>
    </xf>
    <xf numFmtId="0" fontId="59" fillId="37" borderId="15" xfId="0" applyFont="1" applyFill="1" applyBorder="1" applyAlignment="1">
      <alignment horizontal="center" vertical="center" wrapText="1" readingOrder="1"/>
    </xf>
    <xf numFmtId="0" fontId="60" fillId="43" borderId="13" xfId="0" applyFont="1" applyFill="1" applyBorder="1" applyAlignment="1">
      <alignment horizontal="center" vertical="center" wrapText="1" readingOrder="1"/>
    </xf>
    <xf numFmtId="9" fontId="58" fillId="0" borderId="13" xfId="0" applyNumberFormat="1" applyFont="1" applyBorder="1" applyAlignment="1">
      <alignment horizontal="center" vertical="center" wrapText="1" readingOrder="1"/>
    </xf>
    <xf numFmtId="9" fontId="0" fillId="0" borderId="0" xfId="0" applyNumberFormat="1" applyAlignment="1">
      <alignment/>
    </xf>
    <xf numFmtId="0" fontId="60" fillId="43" borderId="16" xfId="0" applyFont="1" applyFill="1" applyBorder="1" applyAlignment="1">
      <alignment horizontal="center" vertical="center" wrapText="1" readingOrder="1"/>
    </xf>
    <xf numFmtId="0" fontId="60" fillId="43" borderId="0" xfId="0" applyFont="1" applyFill="1" applyBorder="1" applyAlignment="1">
      <alignment horizontal="center" vertical="center" wrapText="1" readingOrder="1"/>
    </xf>
    <xf numFmtId="0" fontId="60" fillId="43" borderId="17" xfId="0" applyFont="1" applyFill="1" applyBorder="1" applyAlignment="1">
      <alignment horizontal="center" vertical="center" wrapText="1" readingOrder="1"/>
    </xf>
    <xf numFmtId="0" fontId="58" fillId="0" borderId="18" xfId="0" applyFont="1" applyBorder="1" applyAlignment="1">
      <alignment horizontal="center" vertical="center" wrapText="1" readingOrder="1"/>
    </xf>
    <xf numFmtId="0" fontId="58" fillId="0" borderId="19" xfId="0" applyFont="1" applyBorder="1" applyAlignment="1">
      <alignment horizontal="center" vertical="center" wrapText="1" readingOrder="1"/>
    </xf>
    <xf numFmtId="0" fontId="0" fillId="0" borderId="0" xfId="0" applyBorder="1" applyAlignment="1">
      <alignment/>
    </xf>
    <xf numFmtId="0" fontId="58" fillId="0" borderId="18" xfId="0" applyFont="1" applyBorder="1" applyAlignment="1">
      <alignment horizontal="justify" vertical="center" wrapText="1" readingOrder="1"/>
    </xf>
    <xf numFmtId="0" fontId="58" fillId="0" borderId="19" xfId="0" applyFont="1" applyBorder="1" applyAlignment="1">
      <alignment horizontal="justify" vertical="center" wrapText="1" readingOrder="1"/>
    </xf>
    <xf numFmtId="0" fontId="58" fillId="0" borderId="20" xfId="0" applyFont="1" applyBorder="1" applyAlignment="1">
      <alignment horizontal="justify" vertical="center" wrapText="1" readingOrder="1"/>
    </xf>
    <xf numFmtId="0" fontId="59" fillId="37" borderId="21" xfId="0" applyFont="1" applyFill="1" applyBorder="1" applyAlignment="1">
      <alignment horizontal="center" vertical="center" wrapText="1" readingOrder="1"/>
    </xf>
    <xf numFmtId="0" fontId="60" fillId="43" borderId="22" xfId="0" applyFont="1" applyFill="1" applyBorder="1" applyAlignment="1">
      <alignment horizontal="center" vertical="center" wrapText="1" readingOrder="1"/>
    </xf>
    <xf numFmtId="9" fontId="58" fillId="0" borderId="23" xfId="0" applyNumberFormat="1" applyFont="1" applyBorder="1" applyAlignment="1">
      <alignment horizontal="center" vertical="center" wrapText="1" readingOrder="1"/>
    </xf>
    <xf numFmtId="9" fontId="0" fillId="0" borderId="17" xfId="0" applyNumberFormat="1" applyBorder="1" applyAlignment="1">
      <alignment horizontal="center"/>
    </xf>
    <xf numFmtId="0" fontId="0" fillId="0" borderId="17" xfId="0" applyBorder="1" applyAlignment="1">
      <alignment horizontal="center"/>
    </xf>
    <xf numFmtId="9" fontId="0" fillId="0" borderId="24" xfId="0" applyNumberFormat="1" applyBorder="1" applyAlignment="1">
      <alignment horizontal="center"/>
    </xf>
    <xf numFmtId="9" fontId="0" fillId="0" borderId="13" xfId="53" applyFont="1" applyBorder="1" applyAlignment="1">
      <alignment horizontal="center" vertical="center"/>
    </xf>
    <xf numFmtId="0" fontId="58" fillId="0" borderId="0" xfId="0" applyFont="1" applyBorder="1" applyAlignment="1">
      <alignment horizontal="center" vertical="center" wrapText="1" readingOrder="1"/>
    </xf>
    <xf numFmtId="0" fontId="60" fillId="43" borderId="25" xfId="0" applyFont="1" applyFill="1" applyBorder="1" applyAlignment="1">
      <alignment horizontal="center" vertical="center" wrapText="1" readingOrder="1"/>
    </xf>
    <xf numFmtId="0" fontId="58" fillId="0" borderId="25" xfId="0" applyFont="1" applyBorder="1" applyAlignment="1">
      <alignment horizontal="justify" vertical="center" wrapText="1" readingOrder="1"/>
    </xf>
    <xf numFmtId="0" fontId="58" fillId="39" borderId="22" xfId="0" applyFont="1" applyFill="1" applyBorder="1" applyAlignment="1">
      <alignment horizontal="center" vertical="center" wrapText="1" readingOrder="1"/>
    </xf>
    <xf numFmtId="0" fontId="58" fillId="40" borderId="22" xfId="0" applyFont="1" applyFill="1" applyBorder="1" applyAlignment="1">
      <alignment horizontal="center" vertical="center" wrapText="1" readingOrder="1"/>
    </xf>
    <xf numFmtId="0" fontId="58" fillId="41" borderId="22" xfId="0" applyFont="1" applyFill="1" applyBorder="1" applyAlignment="1">
      <alignment horizontal="center" vertical="center" wrapText="1" readingOrder="1"/>
    </xf>
    <xf numFmtId="0" fontId="58" fillId="42" borderId="22" xfId="0" applyFont="1" applyFill="1" applyBorder="1" applyAlignment="1">
      <alignment horizontal="center" vertical="center" wrapText="1" readingOrder="1"/>
    </xf>
    <xf numFmtId="0" fontId="58" fillId="0" borderId="26" xfId="0" applyFont="1" applyBorder="1" applyAlignment="1">
      <alignment horizontal="justify" vertical="center" wrapText="1" readingOrder="1"/>
    </xf>
    <xf numFmtId="0" fontId="0" fillId="0" borderId="23" xfId="0" applyBorder="1" applyAlignment="1">
      <alignment horizontal="center" vertical="center"/>
    </xf>
    <xf numFmtId="0" fontId="6" fillId="37" borderId="27" xfId="0" applyFont="1" applyFill="1" applyBorder="1" applyAlignment="1">
      <alignment horizontal="center" vertical="center" wrapText="1" readingOrder="1"/>
    </xf>
    <xf numFmtId="9" fontId="0" fillId="0" borderId="13" xfId="0" applyNumberFormat="1" applyBorder="1" applyAlignment="1">
      <alignment horizontal="center" vertical="center"/>
    </xf>
    <xf numFmtId="0" fontId="0" fillId="0" borderId="13" xfId="0" applyBorder="1" applyAlignment="1">
      <alignment horizontal="left" vertical="center"/>
    </xf>
    <xf numFmtId="9" fontId="0" fillId="0" borderId="13" xfId="0" applyNumberFormat="1" applyBorder="1" applyAlignment="1">
      <alignment horizontal="center" vertical="center" readingOrder="1"/>
    </xf>
    <xf numFmtId="0" fontId="61" fillId="0" borderId="13" xfId="0" applyFont="1" applyBorder="1" applyAlignment="1">
      <alignment vertical="center" wrapText="1"/>
    </xf>
    <xf numFmtId="0" fontId="57" fillId="0" borderId="13" xfId="0" applyFont="1" applyBorder="1" applyAlignment="1">
      <alignment vertical="center"/>
    </xf>
    <xf numFmtId="0" fontId="62" fillId="7" borderId="28" xfId="0" applyFont="1" applyFill="1" applyBorder="1" applyAlignment="1">
      <alignment horizontal="center" vertical="center" wrapText="1" readingOrder="1"/>
    </xf>
    <xf numFmtId="0" fontId="63" fillId="34" borderId="29" xfId="0" applyFont="1" applyFill="1" applyBorder="1" applyAlignment="1">
      <alignment horizontal="justify" vertical="center" wrapText="1" readingOrder="1"/>
    </xf>
    <xf numFmtId="9" fontId="62" fillId="34" borderId="30" xfId="0" applyNumberFormat="1" applyFont="1" applyFill="1" applyBorder="1" applyAlignment="1">
      <alignment horizontal="center" vertical="center" wrapText="1" readingOrder="1"/>
    </xf>
    <xf numFmtId="0" fontId="63" fillId="34" borderId="13" xfId="0" applyFont="1" applyFill="1" applyBorder="1" applyAlignment="1">
      <alignment horizontal="justify" vertical="center" wrapText="1" readingOrder="1"/>
    </xf>
    <xf numFmtId="9" fontId="62" fillId="34" borderId="22" xfId="0" applyNumberFormat="1" applyFont="1" applyFill="1" applyBorder="1" applyAlignment="1">
      <alignment horizontal="center" vertical="center" wrapText="1" readingOrder="1"/>
    </xf>
    <xf numFmtId="0" fontId="63" fillId="34" borderId="22" xfId="0" applyFont="1" applyFill="1" applyBorder="1" applyAlignment="1">
      <alignment horizontal="center" vertical="center" wrapText="1" readingOrder="1"/>
    </xf>
    <xf numFmtId="0" fontId="63" fillId="34" borderId="23" xfId="0" applyFont="1" applyFill="1" applyBorder="1" applyAlignment="1">
      <alignment horizontal="justify" vertical="center" wrapText="1" readingOrder="1"/>
    </xf>
    <xf numFmtId="0" fontId="63" fillId="34" borderId="27" xfId="0" applyFont="1" applyFill="1" applyBorder="1" applyAlignment="1">
      <alignment horizontal="center" vertical="center" wrapText="1" readingOrder="1"/>
    </xf>
    <xf numFmtId="2" fontId="0" fillId="0" borderId="0" xfId="0" applyNumberFormat="1" applyAlignment="1">
      <alignment/>
    </xf>
    <xf numFmtId="0" fontId="0" fillId="0" borderId="0" xfId="0" applyAlignment="1">
      <alignment horizontal="center" vertical="center"/>
    </xf>
    <xf numFmtId="0" fontId="63" fillId="34" borderId="25" xfId="0" applyFont="1" applyFill="1" applyBorder="1" applyAlignment="1">
      <alignment horizontal="center" vertical="center" wrapText="1" readingOrder="1"/>
    </xf>
    <xf numFmtId="0" fontId="63" fillId="34" borderId="26" xfId="0" applyFont="1" applyFill="1" applyBorder="1" applyAlignment="1">
      <alignment horizontal="center" vertical="center" wrapText="1" readingOrder="1"/>
    </xf>
    <xf numFmtId="0" fontId="0" fillId="0" borderId="22" xfId="0" applyFont="1" applyBorder="1" applyAlignment="1">
      <alignment horizontal="center"/>
    </xf>
    <xf numFmtId="0" fontId="0" fillId="0" borderId="27" xfId="0" applyFont="1" applyBorder="1" applyAlignment="1">
      <alignment horizontal="center"/>
    </xf>
    <xf numFmtId="0" fontId="0" fillId="0" borderId="31" xfId="0" applyFont="1" applyBorder="1" applyAlignment="1">
      <alignment/>
    </xf>
    <xf numFmtId="0" fontId="0" fillId="0" borderId="32" xfId="0" applyFont="1" applyBorder="1" applyAlignment="1">
      <alignment/>
    </xf>
    <xf numFmtId="0" fontId="45" fillId="33" borderId="0" xfId="0" applyFont="1" applyFill="1" applyBorder="1" applyAlignment="1">
      <alignment/>
    </xf>
    <xf numFmtId="0" fontId="58" fillId="0" borderId="0" xfId="0" applyFont="1" applyBorder="1" applyAlignment="1">
      <alignment horizontal="center" vertical="center" wrapText="1" readingOrder="1"/>
    </xf>
    <xf numFmtId="0" fontId="62" fillId="7" borderId="33" xfId="0" applyFont="1" applyFill="1" applyBorder="1" applyAlignment="1">
      <alignment horizontal="center" vertical="center" wrapText="1" readingOrder="1"/>
    </xf>
    <xf numFmtId="0" fontId="62" fillId="34" borderId="29" xfId="0" applyFont="1" applyFill="1" applyBorder="1" applyAlignment="1">
      <alignment horizontal="center" vertical="center" wrapText="1" readingOrder="1"/>
    </xf>
    <xf numFmtId="0" fontId="62" fillId="34" borderId="13" xfId="0" applyFont="1" applyFill="1" applyBorder="1" applyAlignment="1">
      <alignment horizontal="center" vertical="center" wrapText="1" readingOrder="1"/>
    </xf>
    <xf numFmtId="0" fontId="62" fillId="34" borderId="23" xfId="0" applyFont="1" applyFill="1" applyBorder="1" applyAlignment="1">
      <alignment horizontal="center" vertical="center" wrapText="1" readingOrder="1"/>
    </xf>
    <xf numFmtId="0" fontId="0" fillId="0" borderId="10" xfId="0" applyFont="1" applyBorder="1" applyAlignment="1">
      <alignment/>
    </xf>
    <xf numFmtId="0" fontId="58" fillId="0" borderId="0" xfId="0" applyFont="1" applyBorder="1" applyAlignment="1">
      <alignment horizontal="justify" vertical="center" readingOrder="1"/>
    </xf>
    <xf numFmtId="0" fontId="60" fillId="43" borderId="34" xfId="0" applyFont="1" applyFill="1" applyBorder="1" applyAlignment="1">
      <alignment horizontal="center" vertical="center" wrapText="1" readingOrder="1"/>
    </xf>
    <xf numFmtId="0" fontId="60" fillId="43" borderId="35" xfId="0" applyFont="1" applyFill="1" applyBorder="1" applyAlignment="1">
      <alignment horizontal="center" vertical="center" wrapText="1" readingOrder="1"/>
    </xf>
    <xf numFmtId="0" fontId="0" fillId="0" borderId="0" xfId="0" applyFont="1" applyBorder="1" applyAlignment="1">
      <alignment/>
    </xf>
    <xf numFmtId="0" fontId="0" fillId="0" borderId="10" xfId="0" applyFont="1" applyBorder="1" applyAlignment="1">
      <alignment/>
    </xf>
    <xf numFmtId="0" fontId="61" fillId="0" borderId="13" xfId="0" applyFont="1" applyBorder="1" applyAlignment="1" applyProtection="1">
      <alignment horizontal="justify" vertical="center"/>
      <protection locked="0"/>
    </xf>
    <xf numFmtId="14" fontId="61" fillId="0" borderId="13" xfId="0" applyNumberFormat="1" applyFont="1" applyBorder="1" applyAlignment="1" applyProtection="1">
      <alignment horizontal="center" vertical="center" wrapText="1"/>
      <protection locked="0"/>
    </xf>
    <xf numFmtId="14" fontId="61" fillId="0" borderId="29" xfId="0" applyNumberFormat="1" applyFont="1" applyBorder="1" applyAlignment="1" applyProtection="1">
      <alignment horizontal="center" vertical="center" wrapText="1"/>
      <protection locked="0"/>
    </xf>
    <xf numFmtId="0" fontId="61" fillId="0" borderId="36" xfId="0" applyFont="1" applyBorder="1" applyAlignment="1" applyProtection="1">
      <alignment horizontal="justify" vertical="center"/>
      <protection locked="0"/>
    </xf>
    <xf numFmtId="14" fontId="61" fillId="0" borderId="36" xfId="0" applyNumberFormat="1" applyFont="1" applyBorder="1" applyAlignment="1" applyProtection="1">
      <alignment horizontal="center" vertical="center" wrapText="1"/>
      <protection locked="0"/>
    </xf>
    <xf numFmtId="0" fontId="61" fillId="0" borderId="23" xfId="0" applyFont="1" applyBorder="1" applyAlignment="1" applyProtection="1">
      <alignment horizontal="justify" vertical="center"/>
      <protection locked="0"/>
    </xf>
    <xf numFmtId="14" fontId="61" fillId="0" borderId="23" xfId="0" applyNumberFormat="1" applyFont="1" applyBorder="1" applyAlignment="1" applyProtection="1">
      <alignment horizontal="center" vertical="center" wrapText="1"/>
      <protection locked="0"/>
    </xf>
    <xf numFmtId="0" fontId="61" fillId="0" borderId="35" xfId="0" applyFont="1" applyBorder="1" applyAlignment="1" applyProtection="1">
      <alignment horizontal="center" vertical="center"/>
      <protection locked="0"/>
    </xf>
    <xf numFmtId="0" fontId="61" fillId="0" borderId="22" xfId="0" applyFont="1" applyBorder="1" applyAlignment="1" applyProtection="1">
      <alignment horizontal="center" vertical="center"/>
      <protection locked="0"/>
    </xf>
    <xf numFmtId="0" fontId="61" fillId="0" borderId="27" xfId="0" applyFont="1" applyBorder="1" applyAlignment="1" applyProtection="1">
      <alignment horizontal="center" vertical="center"/>
      <protection locked="0"/>
    </xf>
    <xf numFmtId="9" fontId="61" fillId="6" borderId="35" xfId="0" applyNumberFormat="1" applyFont="1" applyFill="1" applyBorder="1" applyAlignment="1" applyProtection="1">
      <alignment horizontal="center" vertical="center" wrapText="1"/>
      <protection hidden="1"/>
    </xf>
    <xf numFmtId="9" fontId="61" fillId="6" borderId="22" xfId="0" applyNumberFormat="1" applyFont="1" applyFill="1" applyBorder="1" applyAlignment="1" applyProtection="1">
      <alignment horizontal="center" vertical="center" wrapText="1"/>
      <protection hidden="1"/>
    </xf>
    <xf numFmtId="9" fontId="61" fillId="6" borderId="27" xfId="0" applyNumberFormat="1" applyFont="1" applyFill="1" applyBorder="1" applyAlignment="1" applyProtection="1">
      <alignment horizontal="center" vertical="center" wrapText="1"/>
      <protection hidden="1"/>
    </xf>
    <xf numFmtId="0" fontId="0" fillId="0" borderId="0" xfId="0" applyAlignment="1" applyProtection="1">
      <alignment/>
      <protection locked="0"/>
    </xf>
    <xf numFmtId="0" fontId="64" fillId="0" borderId="34" xfId="0" applyFont="1" applyBorder="1" applyAlignment="1" applyProtection="1">
      <alignment horizontal="center" vertical="center"/>
      <protection locked="0"/>
    </xf>
    <xf numFmtId="0" fontId="61" fillId="0" borderId="36" xfId="0" applyFont="1" applyBorder="1" applyAlignment="1" applyProtection="1">
      <alignment horizontal="center" vertical="center"/>
      <protection locked="0"/>
    </xf>
    <xf numFmtId="0" fontId="64" fillId="0" borderId="25" xfId="0" applyFont="1" applyBorder="1" applyAlignment="1" applyProtection="1">
      <alignment horizontal="center" vertical="center"/>
      <protection locked="0"/>
    </xf>
    <xf numFmtId="0" fontId="61" fillId="0" borderId="13" xfId="0" applyFont="1" applyBorder="1" applyAlignment="1" applyProtection="1">
      <alignment horizontal="center" vertical="center"/>
      <protection locked="0"/>
    </xf>
    <xf numFmtId="0" fontId="64" fillId="0" borderId="26" xfId="0" applyFont="1" applyBorder="1" applyAlignment="1" applyProtection="1">
      <alignment horizontal="center" vertical="center"/>
      <protection locked="0"/>
    </xf>
    <xf numFmtId="0" fontId="61" fillId="0" borderId="23" xfId="0" applyFont="1" applyBorder="1" applyAlignment="1" applyProtection="1">
      <alignment horizontal="center" vertical="center"/>
      <protection locked="0"/>
    </xf>
    <xf numFmtId="0" fontId="65" fillId="23" borderId="13" xfId="0" applyFont="1" applyFill="1" applyBorder="1" applyAlignment="1" applyProtection="1">
      <alignment horizontal="center" vertical="center"/>
      <protection locked="0"/>
    </xf>
    <xf numFmtId="0" fontId="65" fillId="23" borderId="13" xfId="0" applyFont="1" applyFill="1" applyBorder="1" applyAlignment="1" applyProtection="1">
      <alignment vertical="center"/>
      <protection locked="0"/>
    </xf>
    <xf numFmtId="0" fontId="66" fillId="0" borderId="13" xfId="0" applyFont="1" applyBorder="1" applyAlignment="1" applyProtection="1">
      <alignment horizontal="left"/>
      <protection locked="0"/>
    </xf>
    <xf numFmtId="0" fontId="64" fillId="44" borderId="36" xfId="0" applyFont="1" applyFill="1" applyBorder="1" applyAlignment="1" applyProtection="1">
      <alignment horizontal="center" vertical="center" textRotation="90" wrapText="1"/>
      <protection/>
    </xf>
    <xf numFmtId="0" fontId="64" fillId="44" borderId="37" xfId="0" applyFont="1" applyFill="1" applyBorder="1" applyAlignment="1" applyProtection="1">
      <alignment horizontal="center" vertical="center" wrapText="1"/>
      <protection/>
    </xf>
    <xf numFmtId="0" fontId="64" fillId="44" borderId="37" xfId="0" applyFont="1" applyFill="1" applyBorder="1" applyAlignment="1" applyProtection="1">
      <alignment horizontal="center" vertical="center" textRotation="90" wrapText="1"/>
      <protection/>
    </xf>
    <xf numFmtId="0" fontId="64" fillId="6" borderId="38" xfId="0" applyFont="1" applyFill="1" applyBorder="1" applyAlignment="1" applyProtection="1">
      <alignment horizontal="center" vertical="center" textRotation="90" wrapText="1"/>
      <protection/>
    </xf>
    <xf numFmtId="0" fontId="61" fillId="6" borderId="39" xfId="0" applyFont="1" applyFill="1" applyBorder="1" applyAlignment="1" applyProtection="1">
      <alignment horizontal="center" vertical="center"/>
      <protection hidden="1"/>
    </xf>
    <xf numFmtId="164" fontId="61" fillId="6" borderId="36" xfId="53" applyNumberFormat="1" applyFont="1" applyFill="1" applyBorder="1" applyAlignment="1" applyProtection="1">
      <alignment horizontal="center" vertical="center" wrapText="1"/>
      <protection hidden="1"/>
    </xf>
    <xf numFmtId="0" fontId="61" fillId="6" borderId="40" xfId="0" applyFont="1" applyFill="1" applyBorder="1" applyAlignment="1" applyProtection="1">
      <alignment horizontal="center" vertical="center"/>
      <protection hidden="1"/>
    </xf>
    <xf numFmtId="164" fontId="61" fillId="6" borderId="13" xfId="53" applyNumberFormat="1" applyFont="1" applyFill="1" applyBorder="1" applyAlignment="1" applyProtection="1">
      <alignment horizontal="center" vertical="center" wrapText="1"/>
      <protection hidden="1"/>
    </xf>
    <xf numFmtId="0" fontId="61" fillId="6" borderId="41" xfId="0" applyFont="1" applyFill="1" applyBorder="1" applyAlignment="1" applyProtection="1">
      <alignment horizontal="center" vertical="center"/>
      <protection hidden="1"/>
    </xf>
    <xf numFmtId="164" fontId="61" fillId="6" borderId="23" xfId="53" applyNumberFormat="1" applyFont="1" applyFill="1" applyBorder="1" applyAlignment="1" applyProtection="1">
      <alignment horizontal="center" vertical="center" wrapText="1"/>
      <protection hidden="1"/>
    </xf>
    <xf numFmtId="0" fontId="67" fillId="0" borderId="13" xfId="0" applyFont="1" applyBorder="1" applyAlignment="1" applyProtection="1">
      <alignment vertical="center" wrapText="1"/>
      <protection/>
    </xf>
    <xf numFmtId="0" fontId="64" fillId="44" borderId="42" xfId="0" applyFont="1" applyFill="1" applyBorder="1" applyAlignment="1" applyProtection="1">
      <alignment horizontal="center" vertical="center" wrapText="1"/>
      <protection/>
    </xf>
    <xf numFmtId="0" fontId="65" fillId="23" borderId="43" xfId="0" applyFont="1" applyFill="1" applyBorder="1" applyAlignment="1" applyProtection="1">
      <alignment horizontal="center" vertical="center"/>
      <protection locked="0"/>
    </xf>
    <xf numFmtId="0" fontId="16" fillId="45" borderId="44" xfId="0" applyFont="1" applyFill="1" applyBorder="1" applyAlignment="1" applyProtection="1">
      <alignment horizontal="center" vertical="center" wrapText="1"/>
      <protection locked="0"/>
    </xf>
    <xf numFmtId="0" fontId="16" fillId="45" borderId="45" xfId="0" applyFont="1" applyFill="1" applyBorder="1" applyAlignment="1" applyProtection="1">
      <alignment horizontal="center" vertical="center" wrapText="1"/>
      <protection locked="0"/>
    </xf>
    <xf numFmtId="0" fontId="68" fillId="23" borderId="43" xfId="0" applyFont="1" applyFill="1" applyBorder="1" applyAlignment="1" applyProtection="1">
      <alignment horizontal="center" vertical="center"/>
      <protection/>
    </xf>
    <xf numFmtId="0" fontId="19" fillId="6" borderId="46" xfId="0" applyFont="1" applyFill="1" applyBorder="1" applyAlignment="1" applyProtection="1">
      <alignment horizontal="left" vertical="center" wrapText="1"/>
      <protection/>
    </xf>
    <xf numFmtId="0" fontId="12" fillId="6" borderId="47" xfId="0" applyFont="1" applyFill="1" applyBorder="1" applyAlignment="1" applyProtection="1">
      <alignment horizontal="center" vertical="center" wrapText="1"/>
      <protection/>
    </xf>
    <xf numFmtId="0" fontId="13" fillId="6" borderId="48" xfId="0" applyFont="1" applyFill="1" applyBorder="1" applyAlignment="1" applyProtection="1">
      <alignment horizontal="left" vertical="center" wrapText="1"/>
      <protection/>
    </xf>
    <xf numFmtId="0" fontId="18" fillId="6" borderId="48" xfId="0" applyFont="1" applyFill="1" applyBorder="1" applyAlignment="1" applyProtection="1">
      <alignment horizontal="center" vertical="center" wrapText="1"/>
      <protection/>
    </xf>
    <xf numFmtId="0" fontId="13" fillId="6" borderId="46" xfId="0" applyFont="1" applyFill="1" applyBorder="1" applyAlignment="1" applyProtection="1">
      <alignment horizontal="center" vertical="center" wrapText="1"/>
      <protection/>
    </xf>
    <xf numFmtId="0" fontId="15" fillId="6" borderId="49" xfId="0" applyFont="1" applyFill="1" applyBorder="1" applyAlignment="1" applyProtection="1">
      <alignment horizontal="justify" vertical="center" wrapText="1"/>
      <protection/>
    </xf>
    <xf numFmtId="0" fontId="13" fillId="6" borderId="50" xfId="0" applyFont="1" applyFill="1" applyBorder="1" applyAlignment="1" applyProtection="1">
      <alignment horizontal="center" vertical="center" wrapText="1"/>
      <protection/>
    </xf>
    <xf numFmtId="0" fontId="15" fillId="6" borderId="51" xfId="0" applyFont="1" applyFill="1" applyBorder="1" applyAlignment="1" applyProtection="1">
      <alignment horizontal="justify" vertical="center" wrapText="1"/>
      <protection/>
    </xf>
    <xf numFmtId="0" fontId="13" fillId="6" borderId="48" xfId="0" applyFont="1" applyFill="1" applyBorder="1" applyAlignment="1" applyProtection="1">
      <alignment horizontal="center" vertical="center" wrapText="1"/>
      <protection/>
    </xf>
    <xf numFmtId="0" fontId="15" fillId="6" borderId="52" xfId="0" applyFont="1" applyFill="1" applyBorder="1" applyAlignment="1" applyProtection="1">
      <alignment horizontal="justify" vertical="center" wrapText="1"/>
      <protection/>
    </xf>
    <xf numFmtId="0" fontId="16" fillId="6" borderId="47" xfId="0" applyFont="1" applyFill="1" applyBorder="1" applyAlignment="1" applyProtection="1">
      <alignment horizontal="center" vertical="center"/>
      <protection hidden="1"/>
    </xf>
    <xf numFmtId="0" fontId="13" fillId="6" borderId="46" xfId="0" applyFont="1" applyFill="1" applyBorder="1" applyAlignment="1" applyProtection="1">
      <alignment horizontal="center"/>
      <protection hidden="1"/>
    </xf>
    <xf numFmtId="0" fontId="13" fillId="6" borderId="48" xfId="0" applyFont="1" applyFill="1" applyBorder="1" applyAlignment="1" applyProtection="1">
      <alignment horizontal="center"/>
      <protection hidden="1"/>
    </xf>
    <xf numFmtId="0" fontId="14" fillId="6" borderId="53" xfId="0" applyFont="1" applyFill="1" applyBorder="1" applyAlignment="1" applyProtection="1">
      <alignment vertical="center" wrapText="1"/>
      <protection/>
    </xf>
    <xf numFmtId="0" fontId="14" fillId="6" borderId="25" xfId="0" applyFont="1" applyFill="1" applyBorder="1" applyAlignment="1" applyProtection="1">
      <alignment vertical="center" wrapText="1"/>
      <protection/>
    </xf>
    <xf numFmtId="0" fontId="61" fillId="0" borderId="13" xfId="0" applyFont="1" applyBorder="1" applyAlignment="1" applyProtection="1">
      <alignment horizontal="center" vertical="center" wrapText="1"/>
      <protection locked="0"/>
    </xf>
    <xf numFmtId="0" fontId="61" fillId="0" borderId="36" xfId="0" applyFont="1" applyBorder="1" applyAlignment="1" applyProtection="1">
      <alignment horizontal="center" vertical="center" wrapText="1"/>
      <protection locked="0"/>
    </xf>
    <xf numFmtId="0" fontId="61" fillId="0" borderId="23" xfId="0" applyFont="1" applyBorder="1" applyAlignment="1" applyProtection="1">
      <alignment horizontal="center" vertical="center" wrapText="1"/>
      <protection locked="0"/>
    </xf>
    <xf numFmtId="0" fontId="61" fillId="6" borderId="36" xfId="0" applyFont="1" applyFill="1" applyBorder="1" applyAlignment="1" applyProtection="1">
      <alignment horizontal="center" vertical="center" wrapText="1"/>
      <protection hidden="1"/>
    </xf>
    <xf numFmtId="0" fontId="61" fillId="6" borderId="13" xfId="0" applyFont="1" applyFill="1" applyBorder="1" applyAlignment="1" applyProtection="1">
      <alignment horizontal="center" vertical="center" wrapText="1"/>
      <protection hidden="1"/>
    </xf>
    <xf numFmtId="0" fontId="61" fillId="6" borderId="23" xfId="0" applyFont="1" applyFill="1" applyBorder="1" applyAlignment="1" applyProtection="1">
      <alignment horizontal="center" vertical="center" wrapText="1"/>
      <protection hidden="1"/>
    </xf>
    <xf numFmtId="0" fontId="61" fillId="0" borderId="25" xfId="0" applyFont="1" applyBorder="1" applyAlignment="1" applyProtection="1">
      <alignment horizontal="center" vertical="center" wrapText="1"/>
      <protection locked="0"/>
    </xf>
    <xf numFmtId="0" fontId="61" fillId="0" borderId="34" xfId="0" applyFont="1" applyBorder="1" applyAlignment="1" applyProtection="1">
      <alignment horizontal="center" vertical="center" wrapText="1"/>
      <protection locked="0"/>
    </xf>
    <xf numFmtId="0" fontId="61" fillId="0" borderId="26" xfId="0" applyFont="1" applyBorder="1" applyAlignment="1" applyProtection="1">
      <alignment horizontal="center" vertical="center" wrapText="1"/>
      <protection locked="0"/>
    </xf>
    <xf numFmtId="0" fontId="61" fillId="6" borderId="36" xfId="0" applyFont="1" applyFill="1" applyBorder="1" applyAlignment="1" applyProtection="1">
      <alignment horizontal="center" vertical="center"/>
      <protection hidden="1"/>
    </xf>
    <xf numFmtId="0" fontId="61" fillId="6" borderId="13" xfId="0" applyFont="1" applyFill="1" applyBorder="1" applyAlignment="1" applyProtection="1">
      <alignment horizontal="center" vertical="center"/>
      <protection hidden="1"/>
    </xf>
    <xf numFmtId="0" fontId="61" fillId="6" borderId="23" xfId="0" applyFont="1" applyFill="1" applyBorder="1" applyAlignment="1" applyProtection="1">
      <alignment horizontal="center" vertical="center"/>
      <protection hidden="1"/>
    </xf>
    <xf numFmtId="0" fontId="28" fillId="0" borderId="34" xfId="0" applyFont="1" applyBorder="1" applyAlignment="1" applyProtection="1">
      <alignment horizontal="justify" vertical="top" wrapText="1"/>
      <protection locked="0"/>
    </xf>
    <xf numFmtId="0" fontId="28" fillId="0" borderId="13" xfId="0" applyFont="1" applyBorder="1" applyAlignment="1" applyProtection="1">
      <alignment horizontal="justify" vertical="center" wrapText="1"/>
      <protection locked="0"/>
    </xf>
    <xf numFmtId="0" fontId="28" fillId="0" borderId="13" xfId="0" applyFont="1" applyBorder="1" applyAlignment="1" applyProtection="1">
      <alignment vertical="center" wrapText="1"/>
      <protection locked="0"/>
    </xf>
    <xf numFmtId="0" fontId="28" fillId="0" borderId="36" xfId="0" applyFont="1" applyBorder="1" applyAlignment="1" applyProtection="1">
      <alignment horizontal="justify" vertical="center" wrapText="1"/>
      <protection locked="0"/>
    </xf>
    <xf numFmtId="0" fontId="28" fillId="0" borderId="23" xfId="0" applyFont="1" applyBorder="1" applyAlignment="1" applyProtection="1">
      <alignment horizontal="justify" vertical="center" wrapText="1"/>
      <protection locked="0"/>
    </xf>
    <xf numFmtId="0" fontId="28" fillId="0" borderId="13" xfId="0" applyFont="1" applyFill="1" applyBorder="1" applyAlignment="1" applyProtection="1">
      <alignment horizontal="justify" vertical="center" wrapText="1"/>
      <protection locked="0"/>
    </xf>
    <xf numFmtId="0" fontId="28" fillId="0" borderId="36" xfId="0" applyFont="1" applyFill="1" applyBorder="1" applyAlignment="1" applyProtection="1">
      <alignment horizontal="justify" vertical="center" wrapText="1"/>
      <protection locked="0"/>
    </xf>
    <xf numFmtId="0" fontId="16" fillId="0" borderId="44" xfId="0" applyFont="1" applyFill="1" applyBorder="1" applyAlignment="1" applyProtection="1">
      <alignment horizontal="center" vertical="center" wrapText="1"/>
      <protection locked="0"/>
    </xf>
    <xf numFmtId="0" fontId="61" fillId="0" borderId="33" xfId="0" applyFont="1" applyBorder="1" applyAlignment="1" applyProtection="1">
      <alignment horizontal="center" vertical="center" wrapText="1"/>
      <protection locked="0"/>
    </xf>
    <xf numFmtId="0" fontId="61" fillId="6" borderId="33" xfId="0" applyFont="1" applyFill="1" applyBorder="1" applyAlignment="1" applyProtection="1">
      <alignment horizontal="center" vertical="center" wrapText="1"/>
      <protection hidden="1"/>
    </xf>
    <xf numFmtId="0" fontId="61" fillId="0" borderId="28" xfId="0" applyFont="1" applyBorder="1" applyAlignment="1" applyProtection="1">
      <alignment horizontal="center" vertical="center" wrapText="1"/>
      <protection locked="0"/>
    </xf>
    <xf numFmtId="0" fontId="61" fillId="0" borderId="43" xfId="0" applyFont="1" applyBorder="1" applyAlignment="1" applyProtection="1">
      <alignment horizontal="center" vertical="center" wrapText="1"/>
      <protection locked="0"/>
    </xf>
    <xf numFmtId="0" fontId="61" fillId="6" borderId="33" xfId="0" applyFont="1" applyFill="1" applyBorder="1" applyAlignment="1" applyProtection="1">
      <alignment horizontal="center" vertical="center"/>
      <protection hidden="1"/>
    </xf>
    <xf numFmtId="9" fontId="61" fillId="6" borderId="33" xfId="0" applyNumberFormat="1" applyFont="1" applyFill="1" applyBorder="1" applyAlignment="1" applyProtection="1">
      <alignment horizontal="center" vertical="center" wrapText="1"/>
      <protection hidden="1"/>
    </xf>
    <xf numFmtId="9" fontId="61" fillId="6" borderId="33" xfId="0" applyNumberFormat="1" applyFont="1" applyFill="1" applyBorder="1" applyAlignment="1" applyProtection="1">
      <alignment horizontal="center" vertical="center"/>
      <protection hidden="1"/>
    </xf>
    <xf numFmtId="0" fontId="61" fillId="6" borderId="28" xfId="0" applyFont="1" applyFill="1" applyBorder="1" applyAlignment="1" applyProtection="1">
      <alignment horizontal="center" vertical="center"/>
      <protection hidden="1"/>
    </xf>
    <xf numFmtId="0" fontId="64" fillId="0" borderId="43" xfId="0" applyFont="1" applyBorder="1" applyAlignment="1" applyProtection="1">
      <alignment horizontal="center" vertical="center"/>
      <protection locked="0"/>
    </xf>
    <xf numFmtId="0" fontId="61" fillId="0" borderId="33" xfId="0" applyFont="1" applyBorder="1" applyAlignment="1" applyProtection="1">
      <alignment horizontal="center" vertical="center"/>
      <protection locked="0"/>
    </xf>
    <xf numFmtId="0" fontId="61" fillId="0" borderId="33" xfId="0" applyFont="1" applyBorder="1" applyAlignment="1" applyProtection="1">
      <alignment horizontal="justify" vertical="center"/>
      <protection locked="0"/>
    </xf>
    <xf numFmtId="9" fontId="61" fillId="6" borderId="28" xfId="0" applyNumberFormat="1" applyFont="1" applyFill="1" applyBorder="1" applyAlignment="1" applyProtection="1">
      <alignment horizontal="center" vertical="center" wrapText="1"/>
      <protection hidden="1"/>
    </xf>
    <xf numFmtId="0" fontId="61" fillId="6" borderId="54" xfId="0" applyFont="1" applyFill="1" applyBorder="1" applyAlignment="1" applyProtection="1">
      <alignment horizontal="center" vertical="center"/>
      <protection hidden="1"/>
    </xf>
    <xf numFmtId="164" fontId="61" fillId="6" borderId="33" xfId="53" applyNumberFormat="1" applyFont="1" applyFill="1" applyBorder="1" applyAlignment="1" applyProtection="1">
      <alignment horizontal="center" vertical="center" wrapText="1"/>
      <protection hidden="1"/>
    </xf>
    <xf numFmtId="0" fontId="61" fillId="0" borderId="28" xfId="0" applyFont="1" applyBorder="1" applyAlignment="1" applyProtection="1">
      <alignment horizontal="center" vertical="center"/>
      <protection locked="0"/>
    </xf>
    <xf numFmtId="14" fontId="61" fillId="0" borderId="33" xfId="0" applyNumberFormat="1" applyFont="1" applyBorder="1" applyAlignment="1" applyProtection="1">
      <alignment horizontal="center" vertical="center" wrapText="1"/>
      <protection locked="0"/>
    </xf>
    <xf numFmtId="0" fontId="61" fillId="0" borderId="33" xfId="0" applyFont="1" applyBorder="1" applyAlignment="1" applyProtection="1">
      <alignment horizontal="justify" vertical="top"/>
      <protection locked="0"/>
    </xf>
    <xf numFmtId="0" fontId="28" fillId="0" borderId="33" xfId="0" applyFont="1" applyBorder="1" applyAlignment="1" applyProtection="1">
      <alignment horizontal="justify" vertical="center" wrapText="1"/>
      <protection locked="0"/>
    </xf>
    <xf numFmtId="0" fontId="28" fillId="0" borderId="33" xfId="0" applyFont="1" applyBorder="1" applyAlignment="1" applyProtection="1">
      <alignment horizontal="center" vertical="center" wrapText="1"/>
      <protection locked="0"/>
    </xf>
    <xf numFmtId="0" fontId="28" fillId="0" borderId="43" xfId="0" applyFont="1" applyBorder="1" applyAlignment="1" applyProtection="1">
      <alignment horizontal="justify" vertical="top" wrapText="1"/>
      <protection locked="0"/>
    </xf>
    <xf numFmtId="0" fontId="0" fillId="0" borderId="55" xfId="0" applyBorder="1" applyAlignment="1" applyProtection="1">
      <alignment/>
      <protection locked="0"/>
    </xf>
    <xf numFmtId="0" fontId="28" fillId="0" borderId="36" xfId="0" applyFont="1" applyBorder="1" applyAlignment="1" applyProtection="1">
      <alignment vertical="center" wrapText="1"/>
      <protection locked="0"/>
    </xf>
    <xf numFmtId="0" fontId="0" fillId="0" borderId="56" xfId="0" applyBorder="1" applyAlignment="1" applyProtection="1">
      <alignment/>
      <protection locked="0"/>
    </xf>
    <xf numFmtId="0" fontId="0" fillId="0" borderId="17" xfId="0" applyBorder="1" applyAlignment="1" applyProtection="1">
      <alignment/>
      <protection locked="0"/>
    </xf>
    <xf numFmtId="0" fontId="28" fillId="0" borderId="23" xfId="0" applyFont="1" applyFill="1" applyBorder="1" applyAlignment="1" applyProtection="1">
      <alignment horizontal="justify" vertical="center" wrapText="1"/>
      <protection locked="0"/>
    </xf>
    <xf numFmtId="0" fontId="28" fillId="0" borderId="23" xfId="0" applyFont="1" applyBorder="1" applyAlignment="1" applyProtection="1">
      <alignment vertical="center" wrapText="1"/>
      <protection locked="0"/>
    </xf>
    <xf numFmtId="0" fontId="0" fillId="0" borderId="24" xfId="0" applyBorder="1" applyAlignment="1" applyProtection="1">
      <alignment/>
      <protection locked="0"/>
    </xf>
    <xf numFmtId="0" fontId="61" fillId="0" borderId="33" xfId="0" applyFont="1" applyBorder="1" applyAlignment="1" applyProtection="1">
      <alignment horizontal="left" vertical="center" wrapText="1"/>
      <protection locked="0"/>
    </xf>
    <xf numFmtId="0" fontId="61" fillId="0" borderId="33" xfId="0" applyFont="1" applyBorder="1" applyAlignment="1" applyProtection="1">
      <alignment horizontal="justify" vertical="center" wrapText="1"/>
      <protection locked="0"/>
    </xf>
    <xf numFmtId="0" fontId="61" fillId="0" borderId="33" xfId="0" applyFont="1" applyBorder="1" applyAlignment="1" applyProtection="1">
      <alignment horizontal="left" vertical="top" wrapText="1"/>
      <protection locked="0"/>
    </xf>
    <xf numFmtId="14" fontId="61" fillId="0" borderId="57" xfId="0" applyNumberFormat="1" applyFont="1" applyBorder="1" applyAlignment="1" applyProtection="1">
      <alignment horizontal="center" vertical="center" wrapText="1"/>
      <protection locked="0"/>
    </xf>
    <xf numFmtId="0" fontId="69" fillId="0" borderId="43" xfId="0" applyFont="1" applyFill="1" applyBorder="1" applyAlignment="1" applyProtection="1">
      <alignment horizontal="center" vertical="center"/>
      <protection locked="0"/>
    </xf>
    <xf numFmtId="0" fontId="64" fillId="44" borderId="58" xfId="0" applyFont="1" applyFill="1" applyBorder="1" applyAlignment="1" applyProtection="1">
      <alignment horizontal="center" vertical="center" wrapText="1"/>
      <protection/>
    </xf>
    <xf numFmtId="0" fontId="64" fillId="44" borderId="39" xfId="0" applyFont="1" applyFill="1" applyBorder="1" applyAlignment="1" applyProtection="1">
      <alignment horizontal="center" vertical="center" wrapText="1"/>
      <protection/>
    </xf>
    <xf numFmtId="0" fontId="65" fillId="23" borderId="43" xfId="0" applyFont="1" applyFill="1" applyBorder="1" applyAlignment="1" applyProtection="1">
      <alignment horizontal="center" vertical="center"/>
      <protection/>
    </xf>
    <xf numFmtId="0" fontId="65" fillId="23" borderId="33" xfId="0" applyFont="1" applyFill="1" applyBorder="1" applyAlignment="1" applyProtection="1">
      <alignment horizontal="center" vertical="center"/>
      <protection/>
    </xf>
    <xf numFmtId="0" fontId="65" fillId="23" borderId="28" xfId="0" applyFont="1" applyFill="1" applyBorder="1" applyAlignment="1" applyProtection="1">
      <alignment horizontal="center" vertical="center"/>
      <protection/>
    </xf>
    <xf numFmtId="0" fontId="64" fillId="44" borderId="36" xfId="0" applyFont="1" applyFill="1" applyBorder="1" applyAlignment="1" applyProtection="1">
      <alignment horizontal="center" vertical="center" wrapText="1"/>
      <protection/>
    </xf>
    <xf numFmtId="0" fontId="64" fillId="44" borderId="37" xfId="0" applyFont="1" applyFill="1" applyBorder="1" applyAlignment="1" applyProtection="1">
      <alignment horizontal="center" vertical="center" wrapText="1"/>
      <protection/>
    </xf>
    <xf numFmtId="0" fontId="64" fillId="44" borderId="35" xfId="0" applyFont="1" applyFill="1" applyBorder="1" applyAlignment="1" applyProtection="1">
      <alignment horizontal="center" vertical="center" wrapText="1"/>
      <protection/>
    </xf>
    <xf numFmtId="0" fontId="64" fillId="44" borderId="38" xfId="0" applyFont="1" applyFill="1" applyBorder="1" applyAlignment="1" applyProtection="1">
      <alignment horizontal="center" vertical="center" wrapText="1"/>
      <protection/>
    </xf>
    <xf numFmtId="0" fontId="64" fillId="44" borderId="34" xfId="0" applyFont="1" applyFill="1" applyBorder="1" applyAlignment="1" applyProtection="1">
      <alignment horizontal="center" vertical="center" wrapText="1"/>
      <protection/>
    </xf>
    <xf numFmtId="0" fontId="64" fillId="44" borderId="59" xfId="0" applyFont="1" applyFill="1" applyBorder="1" applyAlignment="1" applyProtection="1">
      <alignment horizontal="center" vertical="center" wrapText="1"/>
      <protection/>
    </xf>
    <xf numFmtId="0" fontId="64" fillId="6" borderId="39" xfId="0" applyFont="1" applyFill="1" applyBorder="1" applyAlignment="1" applyProtection="1">
      <alignment horizontal="center" vertical="center" textRotation="90" wrapText="1"/>
      <protection/>
    </xf>
    <xf numFmtId="0" fontId="64" fillId="6" borderId="60" xfId="0" applyFont="1" applyFill="1" applyBorder="1" applyAlignment="1" applyProtection="1">
      <alignment horizontal="center" vertical="center" textRotation="90" wrapText="1"/>
      <protection/>
    </xf>
    <xf numFmtId="0" fontId="64" fillId="6" borderId="36" xfId="0" applyFont="1" applyFill="1" applyBorder="1" applyAlignment="1" applyProtection="1">
      <alignment horizontal="center" vertical="center" textRotation="90" wrapText="1"/>
      <protection/>
    </xf>
    <xf numFmtId="0" fontId="64" fillId="6" borderId="37" xfId="0" applyFont="1" applyFill="1" applyBorder="1" applyAlignment="1" applyProtection="1">
      <alignment horizontal="center" vertical="center" textRotation="90" wrapText="1"/>
      <protection/>
    </xf>
    <xf numFmtId="0" fontId="64" fillId="44" borderId="61" xfId="0" applyFont="1" applyFill="1" applyBorder="1" applyAlignment="1" applyProtection="1">
      <alignment horizontal="center" vertical="center" wrapText="1"/>
      <protection/>
    </xf>
    <xf numFmtId="0" fontId="64" fillId="44" borderId="42" xfId="0" applyFont="1" applyFill="1" applyBorder="1" applyAlignment="1" applyProtection="1">
      <alignment horizontal="center" vertical="center" wrapText="1"/>
      <protection/>
    </xf>
    <xf numFmtId="0" fontId="64" fillId="6" borderId="35" xfId="0" applyFont="1" applyFill="1" applyBorder="1" applyAlignment="1" applyProtection="1">
      <alignment horizontal="center" vertical="center" textRotation="90" wrapText="1"/>
      <protection/>
    </xf>
    <xf numFmtId="0" fontId="64" fillId="6" borderId="38" xfId="0" applyFont="1" applyFill="1" applyBorder="1" applyAlignment="1" applyProtection="1">
      <alignment horizontal="center" vertical="center" textRotation="90" wrapText="1"/>
      <protection/>
    </xf>
    <xf numFmtId="0" fontId="61" fillId="0" borderId="62" xfId="0" applyFont="1" applyBorder="1" applyAlignment="1" applyProtection="1">
      <alignment horizontal="center" vertical="center" wrapText="1"/>
      <protection locked="0"/>
    </xf>
    <xf numFmtId="0" fontId="61" fillId="0" borderId="63" xfId="0" applyFont="1" applyBorder="1" applyAlignment="1" applyProtection="1">
      <alignment horizontal="center" vertical="center" wrapText="1"/>
      <protection locked="0"/>
    </xf>
    <xf numFmtId="0" fontId="61" fillId="0" borderId="64" xfId="0" applyFont="1" applyBorder="1" applyAlignment="1" applyProtection="1">
      <alignment horizontal="center" vertical="center" wrapText="1"/>
      <protection locked="0"/>
    </xf>
    <xf numFmtId="0" fontId="0" fillId="0" borderId="13" xfId="0" applyBorder="1" applyAlignment="1" applyProtection="1">
      <alignment horizontal="center" vertical="center"/>
      <protection/>
    </xf>
    <xf numFmtId="0" fontId="61" fillId="0" borderId="13" xfId="0" applyFont="1" applyBorder="1" applyAlignment="1" applyProtection="1">
      <alignment horizontal="center" vertical="center" wrapText="1"/>
      <protection/>
    </xf>
    <xf numFmtId="0" fontId="64" fillId="44" borderId="34" xfId="0" applyFont="1" applyFill="1" applyBorder="1" applyAlignment="1" applyProtection="1">
      <alignment horizontal="center" vertical="center" textRotation="90" wrapText="1"/>
      <protection/>
    </xf>
    <xf numFmtId="0" fontId="64" fillId="44" borderId="59" xfId="0" applyFont="1" applyFill="1" applyBorder="1" applyAlignment="1" applyProtection="1">
      <alignment horizontal="center" vertical="center" textRotation="90" wrapText="1"/>
      <protection/>
    </xf>
    <xf numFmtId="0" fontId="64" fillId="6" borderId="36" xfId="0" applyFont="1" applyFill="1" applyBorder="1" applyAlignment="1" applyProtection="1">
      <alignment horizontal="center" vertical="center" wrapText="1"/>
      <protection/>
    </xf>
    <xf numFmtId="0" fontId="64" fillId="6" borderId="37" xfId="0" applyFont="1" applyFill="1" applyBorder="1" applyAlignment="1" applyProtection="1">
      <alignment horizontal="center" vertical="center" wrapText="1"/>
      <protection/>
    </xf>
    <xf numFmtId="0" fontId="67" fillId="0" borderId="65" xfId="0" applyFont="1" applyBorder="1" applyAlignment="1" applyProtection="1">
      <alignment horizontal="left" vertical="center" wrapText="1"/>
      <protection/>
    </xf>
    <xf numFmtId="0" fontId="67" fillId="0" borderId="66" xfId="0" applyFont="1" applyBorder="1" applyAlignment="1" applyProtection="1">
      <alignment horizontal="left" vertical="center" wrapText="1"/>
      <protection/>
    </xf>
    <xf numFmtId="0" fontId="67" fillId="0" borderId="40" xfId="0" applyFont="1" applyBorder="1" applyAlignment="1" applyProtection="1">
      <alignment horizontal="left" vertical="center" wrapText="1"/>
      <protection/>
    </xf>
    <xf numFmtId="0" fontId="65" fillId="23" borderId="67" xfId="0" applyFont="1" applyFill="1" applyBorder="1" applyAlignment="1" applyProtection="1">
      <alignment horizontal="center" vertical="center"/>
      <protection/>
    </xf>
    <xf numFmtId="0" fontId="65" fillId="23" borderId="68" xfId="0" applyFont="1" applyFill="1" applyBorder="1" applyAlignment="1" applyProtection="1">
      <alignment horizontal="center" vertical="center"/>
      <protection/>
    </xf>
    <xf numFmtId="0" fontId="65" fillId="23" borderId="55" xfId="0" applyFont="1" applyFill="1" applyBorder="1" applyAlignment="1" applyProtection="1">
      <alignment horizontal="center" vertical="center"/>
      <protection/>
    </xf>
    <xf numFmtId="0" fontId="65" fillId="23" borderId="54" xfId="0" applyFont="1" applyFill="1" applyBorder="1" applyAlignment="1" applyProtection="1">
      <alignment horizontal="center" vertical="center"/>
      <protection/>
    </xf>
    <xf numFmtId="0" fontId="64" fillId="44" borderId="35" xfId="0" applyFont="1" applyFill="1" applyBorder="1" applyAlignment="1" applyProtection="1">
      <alignment horizontal="center" vertical="center" textRotation="90" wrapText="1"/>
      <protection/>
    </xf>
    <xf numFmtId="0" fontId="64" fillId="44" borderId="38" xfId="0" applyFont="1" applyFill="1" applyBorder="1" applyAlignment="1" applyProtection="1">
      <alignment horizontal="center" vertical="center" textRotation="90" wrapText="1"/>
      <protection/>
    </xf>
    <xf numFmtId="0" fontId="61" fillId="0" borderId="36" xfId="0" applyFont="1" applyBorder="1" applyAlignment="1" applyProtection="1">
      <alignment horizontal="center" vertical="center" wrapText="1"/>
      <protection locked="0"/>
    </xf>
    <xf numFmtId="0" fontId="61" fillId="0" borderId="13" xfId="0" applyFont="1" applyBorder="1" applyAlignment="1" applyProtection="1">
      <alignment horizontal="center" vertical="center" wrapText="1"/>
      <protection locked="0"/>
    </xf>
    <xf numFmtId="0" fontId="61" fillId="0" borderId="23" xfId="0" applyFont="1" applyBorder="1" applyAlignment="1" applyProtection="1">
      <alignment horizontal="center" vertical="center" wrapText="1"/>
      <protection locked="0"/>
    </xf>
    <xf numFmtId="0" fontId="61" fillId="0" borderId="61" xfId="0" applyFont="1" applyBorder="1" applyAlignment="1" applyProtection="1">
      <alignment horizontal="center" vertical="center" wrapText="1"/>
      <protection locked="0"/>
    </xf>
    <xf numFmtId="0" fontId="61" fillId="0" borderId="42" xfId="0" applyFont="1" applyBorder="1" applyAlignment="1" applyProtection="1">
      <alignment horizontal="center" vertical="center" wrapText="1"/>
      <protection locked="0"/>
    </xf>
    <xf numFmtId="0" fontId="61" fillId="0" borderId="57" xfId="0" applyFont="1" applyBorder="1" applyAlignment="1" applyProtection="1">
      <alignment horizontal="center" vertical="center" wrapText="1"/>
      <protection locked="0"/>
    </xf>
    <xf numFmtId="0" fontId="61" fillId="0" borderId="35" xfId="0" applyFont="1" applyBorder="1" applyAlignment="1" applyProtection="1">
      <alignment horizontal="center" vertical="center" wrapText="1"/>
      <protection locked="0"/>
    </xf>
    <xf numFmtId="0" fontId="61" fillId="0" borderId="22" xfId="0" applyFont="1" applyBorder="1" applyAlignment="1" applyProtection="1">
      <alignment horizontal="center" vertical="center" wrapText="1"/>
      <protection locked="0"/>
    </xf>
    <xf numFmtId="0" fontId="61" fillId="0" borderId="27" xfId="0" applyFont="1" applyBorder="1" applyAlignment="1" applyProtection="1">
      <alignment horizontal="center" vertical="center" wrapText="1"/>
      <protection locked="0"/>
    </xf>
    <xf numFmtId="0" fontId="61" fillId="0" borderId="34" xfId="0" applyFont="1" applyBorder="1" applyAlignment="1" applyProtection="1">
      <alignment horizontal="center" vertical="center" wrapText="1"/>
      <protection locked="0"/>
    </xf>
    <xf numFmtId="0" fontId="61" fillId="0" borderId="25" xfId="0" applyFont="1" applyBorder="1" applyAlignment="1" applyProtection="1">
      <alignment horizontal="center" vertical="center" wrapText="1"/>
      <protection locked="0"/>
    </xf>
    <xf numFmtId="0" fontId="61" fillId="0" borderId="26" xfId="0" applyFont="1" applyBorder="1" applyAlignment="1" applyProtection="1">
      <alignment horizontal="center" vertical="center" wrapText="1"/>
      <protection locked="0"/>
    </xf>
    <xf numFmtId="0" fontId="61" fillId="6" borderId="36" xfId="0" applyFont="1" applyFill="1" applyBorder="1" applyAlignment="1" applyProtection="1">
      <alignment horizontal="center" vertical="center"/>
      <protection hidden="1"/>
    </xf>
    <xf numFmtId="0" fontId="61" fillId="6" borderId="13" xfId="0" applyFont="1" applyFill="1" applyBorder="1" applyAlignment="1" applyProtection="1">
      <alignment horizontal="center" vertical="center"/>
      <protection hidden="1"/>
    </xf>
    <xf numFmtId="0" fontId="61" fillId="6" borderId="23" xfId="0" applyFont="1" applyFill="1" applyBorder="1" applyAlignment="1" applyProtection="1">
      <alignment horizontal="center" vertical="center"/>
      <protection hidden="1"/>
    </xf>
    <xf numFmtId="9" fontId="61" fillId="6" borderId="36" xfId="0" applyNumberFormat="1" applyFont="1" applyFill="1" applyBorder="1" applyAlignment="1" applyProtection="1">
      <alignment horizontal="center" vertical="center" wrapText="1"/>
      <protection hidden="1"/>
    </xf>
    <xf numFmtId="9" fontId="61" fillId="6" borderId="13" xfId="0" applyNumberFormat="1" applyFont="1" applyFill="1" applyBorder="1" applyAlignment="1" applyProtection="1">
      <alignment horizontal="center" vertical="center" wrapText="1"/>
      <protection hidden="1"/>
    </xf>
    <xf numFmtId="9" fontId="61" fillId="6" borderId="23" xfId="0" applyNumberFormat="1" applyFont="1" applyFill="1" applyBorder="1" applyAlignment="1" applyProtection="1">
      <alignment horizontal="center" vertical="center" wrapText="1"/>
      <protection hidden="1"/>
    </xf>
    <xf numFmtId="9" fontId="61" fillId="6" borderId="36" xfId="0" applyNumberFormat="1" applyFont="1" applyFill="1" applyBorder="1" applyAlignment="1" applyProtection="1">
      <alignment horizontal="center" vertical="center"/>
      <protection hidden="1"/>
    </xf>
    <xf numFmtId="9" fontId="61" fillId="6" borderId="13" xfId="0" applyNumberFormat="1" applyFont="1" applyFill="1" applyBorder="1" applyAlignment="1" applyProtection="1">
      <alignment horizontal="center" vertical="center"/>
      <protection hidden="1"/>
    </xf>
    <xf numFmtId="9" fontId="61" fillId="6" borderId="23" xfId="0" applyNumberFormat="1" applyFont="1" applyFill="1" applyBorder="1" applyAlignment="1" applyProtection="1">
      <alignment horizontal="center" vertical="center"/>
      <protection hidden="1"/>
    </xf>
    <xf numFmtId="0" fontId="61" fillId="6" borderId="35" xfId="0" applyFont="1" applyFill="1" applyBorder="1" applyAlignment="1" applyProtection="1">
      <alignment horizontal="center" vertical="center"/>
      <protection hidden="1"/>
    </xf>
    <xf numFmtId="0" fontId="61" fillId="6" borderId="22" xfId="0" applyFont="1" applyFill="1" applyBorder="1" applyAlignment="1" applyProtection="1">
      <alignment horizontal="center" vertical="center"/>
      <protection hidden="1"/>
    </xf>
    <xf numFmtId="0" fontId="61" fillId="6" borderId="27" xfId="0" applyFont="1" applyFill="1" applyBorder="1" applyAlignment="1" applyProtection="1">
      <alignment horizontal="center" vertical="center"/>
      <protection hidden="1"/>
    </xf>
    <xf numFmtId="0" fontId="69" fillId="0" borderId="34" xfId="0" applyFont="1" applyFill="1" applyBorder="1" applyAlignment="1" applyProtection="1">
      <alignment horizontal="center" vertical="center"/>
      <protection locked="0"/>
    </xf>
    <xf numFmtId="0" fontId="69" fillId="0" borderId="25" xfId="0" applyFont="1" applyFill="1" applyBorder="1" applyAlignment="1" applyProtection="1">
      <alignment horizontal="center" vertical="center"/>
      <protection locked="0"/>
    </xf>
    <xf numFmtId="0" fontId="69" fillId="0" borderId="26" xfId="0" applyFont="1" applyFill="1" applyBorder="1" applyAlignment="1" applyProtection="1">
      <alignment horizontal="center" vertical="center"/>
      <protection locked="0"/>
    </xf>
    <xf numFmtId="0" fontId="61" fillId="6" borderId="36" xfId="0" applyFont="1" applyFill="1" applyBorder="1" applyAlignment="1" applyProtection="1">
      <alignment horizontal="center" vertical="center" wrapText="1"/>
      <protection hidden="1"/>
    </xf>
    <xf numFmtId="0" fontId="61" fillId="6" borderId="13" xfId="0" applyFont="1" applyFill="1" applyBorder="1" applyAlignment="1" applyProtection="1">
      <alignment horizontal="center" vertical="center" wrapText="1"/>
      <protection hidden="1"/>
    </xf>
    <xf numFmtId="0" fontId="61" fillId="6" borderId="23" xfId="0" applyFont="1" applyFill="1" applyBorder="1" applyAlignment="1" applyProtection="1">
      <alignment horizontal="center" vertical="center" wrapText="1"/>
      <protection hidden="1"/>
    </xf>
    <xf numFmtId="0" fontId="28" fillId="0" borderId="36" xfId="0" applyFont="1" applyBorder="1" applyAlignment="1" applyProtection="1">
      <alignment horizontal="justify" vertical="center" wrapText="1"/>
      <protection locked="0"/>
    </xf>
    <xf numFmtId="0" fontId="28" fillId="0" borderId="13" xfId="0" applyFont="1" applyBorder="1" applyAlignment="1" applyProtection="1">
      <alignment horizontal="justify" vertical="center" wrapText="1"/>
      <protection locked="0"/>
    </xf>
    <xf numFmtId="0" fontId="28" fillId="0" borderId="23" xfId="0" applyFont="1" applyBorder="1" applyAlignment="1" applyProtection="1">
      <alignment horizontal="justify" vertical="center" wrapText="1"/>
      <protection locked="0"/>
    </xf>
    <xf numFmtId="0" fontId="28" fillId="0" borderId="36" xfId="0" applyFont="1" applyBorder="1" applyAlignment="1" applyProtection="1">
      <alignment horizontal="center" vertical="center" wrapText="1"/>
      <protection locked="0"/>
    </xf>
    <xf numFmtId="0" fontId="28" fillId="0" borderId="13" xfId="0" applyFont="1" applyBorder="1" applyAlignment="1" applyProtection="1">
      <alignment horizontal="center" vertical="center" wrapText="1"/>
      <protection locked="0"/>
    </xf>
    <xf numFmtId="0" fontId="28" fillId="0" borderId="23" xfId="0" applyFont="1" applyBorder="1" applyAlignment="1" applyProtection="1">
      <alignment horizontal="center" vertical="center" wrapText="1"/>
      <protection locked="0"/>
    </xf>
    <xf numFmtId="0" fontId="66" fillId="0" borderId="13" xfId="0" applyFont="1" applyBorder="1" applyAlignment="1" applyProtection="1">
      <alignment horizontal="left"/>
      <protection locked="0"/>
    </xf>
    <xf numFmtId="0" fontId="57" fillId="0" borderId="13" xfId="0" applyFont="1" applyFill="1" applyBorder="1" applyAlignment="1" applyProtection="1">
      <alignment horizontal="center" vertical="center" wrapText="1"/>
      <protection locked="0"/>
    </xf>
    <xf numFmtId="14" fontId="57" fillId="0" borderId="13" xfId="0" applyNumberFormat="1" applyFont="1" applyBorder="1" applyAlignment="1" applyProtection="1">
      <alignment horizontal="center" vertical="center"/>
      <protection locked="0"/>
    </xf>
    <xf numFmtId="0" fontId="57" fillId="0" borderId="13" xfId="0" applyFont="1" applyBorder="1" applyAlignment="1" applyProtection="1">
      <alignment horizontal="center" vertical="center"/>
      <protection locked="0"/>
    </xf>
    <xf numFmtId="0" fontId="0" fillId="0" borderId="13" xfId="0" applyFont="1" applyFill="1" applyBorder="1" applyAlignment="1" applyProtection="1">
      <alignment horizontal="center" vertical="center" wrapText="1"/>
      <protection locked="0"/>
    </xf>
    <xf numFmtId="0" fontId="65" fillId="23" borderId="13" xfId="0" applyFont="1" applyFill="1" applyBorder="1" applyAlignment="1" applyProtection="1">
      <alignment horizontal="center" vertical="center"/>
      <protection locked="0"/>
    </xf>
    <xf numFmtId="0" fontId="67" fillId="0" borderId="13" xfId="0" applyFont="1" applyBorder="1" applyAlignment="1" applyProtection="1">
      <alignment horizontal="center" vertical="center" wrapText="1"/>
      <protection/>
    </xf>
    <xf numFmtId="0" fontId="61" fillId="0" borderId="65" xfId="0" applyFont="1" applyBorder="1" applyAlignment="1" applyProtection="1">
      <alignment horizontal="center" vertical="center" wrapText="1"/>
      <protection/>
    </xf>
    <xf numFmtId="0" fontId="61" fillId="0" borderId="66" xfId="0" applyFont="1" applyBorder="1" applyAlignment="1" applyProtection="1">
      <alignment horizontal="center" vertical="center" wrapText="1"/>
      <protection/>
    </xf>
    <xf numFmtId="0" fontId="61" fillId="0" borderId="40" xfId="0" applyFont="1" applyBorder="1" applyAlignment="1" applyProtection="1">
      <alignment horizontal="center" vertical="center" wrapText="1"/>
      <protection/>
    </xf>
    <xf numFmtId="0" fontId="70" fillId="23" borderId="67" xfId="0" applyFont="1" applyFill="1" applyBorder="1" applyAlignment="1" applyProtection="1">
      <alignment horizontal="center" vertical="center"/>
      <protection/>
    </xf>
    <xf numFmtId="0" fontId="70" fillId="23" borderId="68" xfId="0" applyFont="1" applyFill="1" applyBorder="1" applyAlignment="1" applyProtection="1">
      <alignment horizontal="center" vertical="center"/>
      <protection/>
    </xf>
    <xf numFmtId="0" fontId="70" fillId="23" borderId="55" xfId="0" applyFont="1" applyFill="1" applyBorder="1" applyAlignment="1" applyProtection="1">
      <alignment horizontal="center" vertical="center"/>
      <protection/>
    </xf>
    <xf numFmtId="0" fontId="17" fillId="6" borderId="43" xfId="0" applyFont="1" applyFill="1" applyBorder="1" applyAlignment="1" applyProtection="1">
      <alignment horizontal="left" vertical="center" wrapText="1"/>
      <protection/>
    </xf>
    <xf numFmtId="0" fontId="17" fillId="6" borderId="33" xfId="0" applyFont="1" applyFill="1" applyBorder="1" applyAlignment="1" applyProtection="1">
      <alignment horizontal="left" vertical="center" wrapText="1"/>
      <protection/>
    </xf>
    <xf numFmtId="0" fontId="17" fillId="6" borderId="28" xfId="0" applyFont="1" applyFill="1" applyBorder="1" applyAlignment="1" applyProtection="1">
      <alignment horizontal="left" vertical="center" wrapText="1"/>
      <protection/>
    </xf>
    <xf numFmtId="0" fontId="18" fillId="6" borderId="69" xfId="0" applyFont="1" applyFill="1" applyBorder="1" applyAlignment="1" applyProtection="1">
      <alignment horizontal="left" vertical="center" wrapText="1"/>
      <protection/>
    </xf>
    <xf numFmtId="0" fontId="18" fillId="6" borderId="70" xfId="0" applyFont="1" applyFill="1" applyBorder="1" applyAlignment="1" applyProtection="1">
      <alignment horizontal="left" vertical="center" wrapText="1"/>
      <protection/>
    </xf>
    <xf numFmtId="0" fontId="18" fillId="6" borderId="71" xfId="0" applyFont="1" applyFill="1" applyBorder="1" applyAlignment="1" applyProtection="1">
      <alignment horizontal="left" vertical="center" wrapText="1"/>
      <protection/>
    </xf>
    <xf numFmtId="0" fontId="18" fillId="6" borderId="65" xfId="0" applyFont="1" applyFill="1" applyBorder="1" applyAlignment="1" applyProtection="1">
      <alignment horizontal="left" vertical="center" wrapText="1"/>
      <protection/>
    </xf>
    <xf numFmtId="0" fontId="18" fillId="6" borderId="66" xfId="0" applyFont="1" applyFill="1" applyBorder="1" applyAlignment="1" applyProtection="1">
      <alignment horizontal="left" vertical="center" wrapText="1"/>
      <protection/>
    </xf>
    <xf numFmtId="0" fontId="18" fillId="6" borderId="51" xfId="0" applyFont="1" applyFill="1" applyBorder="1" applyAlignment="1" applyProtection="1">
      <alignment horizontal="left" vertical="center" wrapText="1"/>
      <protection/>
    </xf>
    <xf numFmtId="0" fontId="68" fillId="23" borderId="67" xfId="0" applyFont="1" applyFill="1" applyBorder="1" applyAlignment="1" applyProtection="1">
      <alignment horizontal="center" vertical="center"/>
      <protection/>
    </xf>
    <xf numFmtId="0" fontId="68" fillId="23" borderId="68" xfId="0" applyFont="1" applyFill="1" applyBorder="1" applyAlignment="1" applyProtection="1">
      <alignment horizontal="center" vertical="center"/>
      <protection/>
    </xf>
    <xf numFmtId="0" fontId="68" fillId="23" borderId="54" xfId="0" applyFont="1" applyFill="1" applyBorder="1" applyAlignment="1" applyProtection="1">
      <alignment horizontal="center" vertical="center"/>
      <protection/>
    </xf>
    <xf numFmtId="0" fontId="13" fillId="6" borderId="72" xfId="0" applyFont="1" applyFill="1" applyBorder="1" applyAlignment="1" applyProtection="1">
      <alignment horizontal="right" vertical="center"/>
      <protection/>
    </xf>
    <xf numFmtId="0" fontId="13" fillId="6" borderId="73" xfId="0" applyFont="1" applyFill="1" applyBorder="1" applyAlignment="1" applyProtection="1">
      <alignment horizontal="right" vertical="center"/>
      <protection/>
    </xf>
    <xf numFmtId="0" fontId="13" fillId="6" borderId="74" xfId="0" applyFont="1" applyFill="1" applyBorder="1" applyAlignment="1" applyProtection="1">
      <alignment horizontal="right" vertical="center"/>
      <protection/>
    </xf>
    <xf numFmtId="0" fontId="13" fillId="6" borderId="75" xfId="0" applyFont="1" applyFill="1" applyBorder="1" applyAlignment="1" applyProtection="1">
      <alignment horizontal="right" vertical="center"/>
      <protection/>
    </xf>
    <xf numFmtId="0" fontId="71" fillId="46" borderId="74" xfId="0" applyFont="1" applyFill="1" applyBorder="1" applyAlignment="1" applyProtection="1">
      <alignment horizontal="right" vertical="center"/>
      <protection/>
    </xf>
    <xf numFmtId="0" fontId="71" fillId="46" borderId="75" xfId="0" applyFont="1" applyFill="1" applyBorder="1" applyAlignment="1" applyProtection="1">
      <alignment horizontal="right" vertical="center"/>
      <protection/>
    </xf>
    <xf numFmtId="0" fontId="72" fillId="34" borderId="0" xfId="0" applyFont="1" applyFill="1" applyBorder="1" applyAlignment="1">
      <alignment horizontal="justify" vertical="center" wrapText="1"/>
    </xf>
    <xf numFmtId="0" fontId="57" fillId="47" borderId="34" xfId="0" applyFont="1" applyFill="1" applyBorder="1" applyAlignment="1">
      <alignment horizontal="center" vertical="center"/>
    </xf>
    <xf numFmtId="0" fontId="57" fillId="47" borderId="36" xfId="0" applyFont="1" applyFill="1" applyBorder="1" applyAlignment="1">
      <alignment horizontal="center" vertical="center"/>
    </xf>
    <xf numFmtId="0" fontId="57" fillId="47" borderId="35" xfId="0" applyFont="1" applyFill="1" applyBorder="1" applyAlignment="1">
      <alignment horizontal="center" vertical="center"/>
    </xf>
    <xf numFmtId="0" fontId="42" fillId="23" borderId="13" xfId="39" applyBorder="1" applyAlignment="1">
      <alignment horizontal="center"/>
    </xf>
    <xf numFmtId="0" fontId="57" fillId="47" borderId="76" xfId="0" applyFont="1" applyFill="1" applyBorder="1" applyAlignment="1">
      <alignment horizontal="center" vertical="center"/>
    </xf>
    <xf numFmtId="0" fontId="57" fillId="47" borderId="77" xfId="0" applyFont="1" applyFill="1" applyBorder="1" applyAlignment="1">
      <alignment horizontal="center" vertical="center"/>
    </xf>
    <xf numFmtId="0" fontId="57" fillId="47" borderId="56" xfId="0" applyFont="1" applyFill="1" applyBorder="1" applyAlignment="1">
      <alignment horizontal="center" vertical="center"/>
    </xf>
    <xf numFmtId="0" fontId="60" fillId="43" borderId="69" xfId="0" applyFont="1" applyFill="1" applyBorder="1" applyAlignment="1">
      <alignment horizontal="center" vertical="center" wrapText="1" readingOrder="1"/>
    </xf>
    <xf numFmtId="0" fontId="60" fillId="43" borderId="70" xfId="0" applyFont="1" applyFill="1" applyBorder="1" applyAlignment="1">
      <alignment horizontal="center" vertical="center" wrapText="1" readingOrder="1"/>
    </xf>
    <xf numFmtId="0" fontId="73" fillId="7" borderId="67" xfId="0" applyFont="1" applyFill="1" applyBorder="1" applyAlignment="1">
      <alignment horizontal="center" vertical="center" wrapText="1" readingOrder="1"/>
    </xf>
    <xf numFmtId="0" fontId="73" fillId="7" borderId="68" xfId="0" applyFont="1" applyFill="1" applyBorder="1" applyAlignment="1">
      <alignment horizontal="center" vertical="center" wrapText="1" readingOrder="1"/>
    </xf>
    <xf numFmtId="0" fontId="73" fillId="7" borderId="55" xfId="0" applyFont="1" applyFill="1" applyBorder="1" applyAlignment="1">
      <alignment horizontal="center" vertical="center" wrapText="1" readingOrder="1"/>
    </xf>
    <xf numFmtId="0" fontId="62" fillId="7" borderId="43" xfId="0" applyFont="1" applyFill="1" applyBorder="1" applyAlignment="1">
      <alignment horizontal="center" vertical="center" wrapText="1" readingOrder="1"/>
    </xf>
    <xf numFmtId="0" fontId="62" fillId="7" borderId="33" xfId="0" applyFont="1" applyFill="1" applyBorder="1" applyAlignment="1">
      <alignment horizontal="center" vertical="center" wrapText="1" readingOrder="1"/>
    </xf>
    <xf numFmtId="0" fontId="62" fillId="34" borderId="53" xfId="0" applyFont="1" applyFill="1" applyBorder="1" applyAlignment="1">
      <alignment horizontal="center" vertical="center" wrapText="1" readingOrder="1"/>
    </xf>
    <xf numFmtId="0" fontId="62" fillId="34" borderId="25" xfId="0" applyFont="1" applyFill="1" applyBorder="1" applyAlignment="1">
      <alignment horizontal="center" vertical="center" wrapText="1" readingOrder="1"/>
    </xf>
    <xf numFmtId="0" fontId="62" fillId="34" borderId="29" xfId="0" applyFont="1" applyFill="1" applyBorder="1" applyAlignment="1">
      <alignment horizontal="center" vertical="center" wrapText="1" readingOrder="1"/>
    </xf>
    <xf numFmtId="0" fontId="62" fillId="34" borderId="13" xfId="0" applyFont="1" applyFill="1" applyBorder="1" applyAlignment="1">
      <alignment horizontal="center" vertical="center" wrapText="1" readingOrder="1"/>
    </xf>
    <xf numFmtId="0" fontId="62" fillId="34" borderId="26" xfId="0" applyFont="1" applyFill="1" applyBorder="1" applyAlignment="1">
      <alignment horizontal="center" vertical="center" wrapText="1" readingOrder="1"/>
    </xf>
    <xf numFmtId="0" fontId="62" fillId="34" borderId="23" xfId="0" applyFont="1" applyFill="1" applyBorder="1" applyAlignment="1">
      <alignment horizontal="center" vertical="center" wrapText="1" readingOrder="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1504">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dxf>
    <dxf>
      <fill>
        <patternFill>
          <bgColor rgb="FFFFC000"/>
        </patternFill>
      </fill>
      <border>
        <left/>
        <right/>
        <top/>
        <bottom/>
      </border>
    </dxf>
    <dxf>
      <fill>
        <patternFill>
          <bgColor rgb="FFFFFF00"/>
        </patternFill>
      </fill>
      <border>
        <left/>
        <right/>
        <top/>
        <bottom/>
      </border>
    </dxf>
    <dxf>
      <fill>
        <patternFill>
          <bgColor rgb="FF00B05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dxf>
    <dxf>
      <fill>
        <patternFill>
          <bgColor rgb="FFFFC000"/>
        </patternFill>
      </fill>
      <border>
        <left/>
        <right/>
        <top/>
        <bottom/>
      </border>
    </dxf>
    <dxf>
      <fill>
        <patternFill>
          <bgColor rgb="FFFFFF00"/>
        </patternFill>
      </fill>
      <border>
        <left/>
        <right/>
        <top/>
        <bottom/>
      </border>
    </dxf>
    <dxf>
      <fill>
        <patternFill>
          <bgColor rgb="FF00B05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FF0000"/>
        </patternFill>
      </fill>
    </dxf>
    <dxf>
      <fill>
        <patternFill>
          <bgColor rgb="FFFFC000"/>
        </patternFill>
      </fill>
      <border>
        <left/>
        <right/>
        <top/>
        <bottom/>
      </border>
    </dxf>
    <dxf>
      <fill>
        <patternFill>
          <bgColor rgb="FFFFFF00"/>
        </patternFill>
      </fill>
      <border>
        <left/>
        <right/>
        <top/>
        <bottom/>
      </border>
    </dxf>
    <dxf>
      <fill>
        <patternFill>
          <bgColor rgb="FF00B05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dxf>
    <dxf>
      <fill>
        <patternFill>
          <bgColor rgb="FFFFC000"/>
        </patternFill>
      </fill>
      <border>
        <left/>
        <right/>
        <top/>
        <bottom/>
      </border>
    </dxf>
    <dxf>
      <fill>
        <patternFill>
          <bgColor rgb="FFFFFF00"/>
        </patternFill>
      </fill>
      <border>
        <left/>
        <right/>
        <top/>
        <bottom/>
      </border>
    </dxf>
    <dxf>
      <fill>
        <patternFill>
          <bgColor rgb="FF00B050"/>
        </patternFill>
      </fill>
      <border>
        <left/>
        <right/>
        <top/>
        <bottom/>
      </border>
    </dxf>
    <dxf>
      <fill>
        <patternFill>
          <bgColor rgb="FF92D05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dxf>
    <dxf>
      <fill>
        <patternFill>
          <bgColor rgb="FFFFC000"/>
        </patternFill>
      </fill>
      <border>
        <left/>
        <right/>
        <top/>
        <bottom/>
      </border>
    </dxf>
    <dxf>
      <fill>
        <patternFill>
          <bgColor rgb="FFFFFF00"/>
        </patternFill>
      </fill>
      <border>
        <left/>
        <right/>
        <top/>
        <bottom/>
      </border>
    </dxf>
    <dxf>
      <fill>
        <patternFill>
          <bgColor rgb="FF00B05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FF0000"/>
        </patternFill>
      </fill>
    </dxf>
    <dxf>
      <fill>
        <patternFill>
          <bgColor rgb="FFFFC000"/>
        </patternFill>
      </fill>
      <border>
        <left/>
        <right/>
        <top/>
        <bottom/>
      </border>
    </dxf>
    <dxf>
      <fill>
        <patternFill>
          <bgColor rgb="FFFFFF00"/>
        </patternFill>
      </fill>
      <border>
        <left/>
        <right/>
        <top/>
        <bottom/>
      </border>
    </dxf>
    <dxf>
      <fill>
        <patternFill>
          <bgColor rgb="FF00B05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FF0000"/>
        </patternFill>
      </fill>
    </dxf>
    <dxf>
      <fill>
        <patternFill>
          <bgColor rgb="FFFFC000"/>
        </patternFill>
      </fill>
      <border>
        <left/>
        <right/>
        <top/>
        <bottom/>
      </border>
    </dxf>
    <dxf>
      <fill>
        <patternFill>
          <bgColor rgb="FFFFFF00"/>
        </patternFill>
      </fill>
      <border>
        <left/>
        <right/>
        <top/>
        <bottom/>
      </border>
    </dxf>
    <dxf>
      <fill>
        <patternFill>
          <bgColor rgb="FF00B05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FF0000"/>
        </patternFill>
      </fill>
    </dxf>
    <dxf>
      <fill>
        <patternFill>
          <bgColor rgb="FFFFC000"/>
        </patternFill>
      </fill>
      <border>
        <left/>
        <right/>
        <top/>
        <bottom/>
      </border>
    </dxf>
    <dxf>
      <fill>
        <patternFill>
          <bgColor rgb="FFFFFF00"/>
        </patternFill>
      </fill>
      <border>
        <left/>
        <right/>
        <top/>
        <bottom/>
      </border>
    </dxf>
    <dxf>
      <fill>
        <patternFill>
          <bgColor rgb="FF00B05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FF0000"/>
        </patternFill>
      </fill>
    </dxf>
    <dxf>
      <fill>
        <patternFill>
          <bgColor rgb="FFFFC000"/>
        </patternFill>
      </fill>
      <border>
        <left/>
        <right/>
        <top/>
        <bottom/>
      </border>
    </dxf>
    <dxf>
      <fill>
        <patternFill>
          <bgColor rgb="FFFFFF00"/>
        </patternFill>
      </fill>
      <border>
        <left/>
        <right/>
        <top/>
        <bottom/>
      </border>
    </dxf>
    <dxf>
      <fill>
        <patternFill>
          <bgColor rgb="FF00B05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FF0000"/>
        </patternFill>
      </fill>
    </dxf>
    <dxf>
      <fill>
        <patternFill>
          <bgColor rgb="FFFFC000"/>
        </patternFill>
      </fill>
      <border>
        <left/>
        <right/>
        <top/>
        <bottom/>
      </border>
    </dxf>
    <dxf>
      <fill>
        <patternFill>
          <bgColor rgb="FFFFFF00"/>
        </patternFill>
      </fill>
      <border>
        <left/>
        <right/>
        <top/>
        <bottom/>
      </border>
    </dxf>
    <dxf>
      <fill>
        <patternFill>
          <bgColor rgb="FF00B05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FF0000"/>
        </patternFill>
      </fill>
    </dxf>
    <dxf>
      <fill>
        <patternFill>
          <bgColor rgb="FFFFC000"/>
        </patternFill>
      </fill>
      <border>
        <left/>
        <right/>
        <top/>
        <bottom/>
      </border>
    </dxf>
    <dxf>
      <fill>
        <patternFill>
          <bgColor rgb="FFFFFF00"/>
        </patternFill>
      </fill>
      <border>
        <left/>
        <right/>
        <top/>
        <bottom/>
      </border>
    </dxf>
    <dxf>
      <fill>
        <patternFill>
          <bgColor rgb="FF00B050"/>
        </patternFill>
      </fill>
      <border>
        <left/>
        <right/>
        <top/>
        <bottom/>
      </border>
    </dxf>
    <dxf>
      <fill>
        <patternFill>
          <bgColor rgb="FF92D05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FF0000"/>
        </patternFill>
      </fill>
    </dxf>
    <dxf>
      <fill>
        <patternFill>
          <bgColor rgb="FFFFC000"/>
        </patternFill>
      </fill>
      <border>
        <left/>
        <right/>
        <top/>
        <bottom/>
      </border>
    </dxf>
    <dxf>
      <fill>
        <patternFill>
          <bgColor rgb="FFFFFF00"/>
        </patternFill>
      </fill>
      <border>
        <left/>
        <right/>
        <top/>
        <bottom/>
      </border>
    </dxf>
    <dxf>
      <fill>
        <patternFill>
          <bgColor rgb="FF00B050"/>
        </patternFill>
      </fill>
      <border>
        <left/>
        <right/>
        <top/>
        <bottom/>
      </border>
    </dxf>
    <dxf>
      <fill>
        <patternFill>
          <bgColor rgb="FF92D05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FF0000"/>
        </patternFill>
      </fill>
    </dxf>
    <dxf>
      <fill>
        <patternFill>
          <bgColor rgb="FFFFC000"/>
        </patternFill>
      </fill>
      <border>
        <left/>
        <right/>
        <top/>
        <bottom/>
      </border>
    </dxf>
    <dxf>
      <fill>
        <patternFill>
          <bgColor rgb="FFFFFF00"/>
        </patternFill>
      </fill>
      <border>
        <left/>
        <right/>
        <top/>
        <bottom/>
      </border>
    </dxf>
    <dxf>
      <fill>
        <patternFill>
          <bgColor rgb="FF00B05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dxf>
    <dxf>
      <fill>
        <patternFill>
          <bgColor rgb="FFFFC000"/>
        </patternFill>
      </fill>
      <border>
        <left/>
        <right/>
        <top/>
        <bottom/>
      </border>
    </dxf>
    <dxf>
      <fill>
        <patternFill>
          <bgColor rgb="FFFFFF00"/>
        </patternFill>
      </fill>
      <border>
        <left/>
        <right/>
        <top/>
        <bottom/>
      </border>
    </dxf>
    <dxf>
      <fill>
        <patternFill>
          <bgColor rgb="FF00B05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dxf>
    <dxf>
      <fill>
        <patternFill>
          <bgColor rgb="FFFFC000"/>
        </patternFill>
      </fill>
      <border>
        <left/>
        <right/>
        <top/>
        <bottom/>
      </border>
    </dxf>
    <dxf>
      <fill>
        <patternFill>
          <bgColor rgb="FFFFFF00"/>
        </patternFill>
      </fill>
      <border>
        <left/>
        <right/>
        <top/>
        <bottom/>
      </border>
    </dxf>
    <dxf>
      <fill>
        <patternFill>
          <bgColor rgb="FF00B05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dxf>
    <dxf>
      <fill>
        <patternFill>
          <bgColor rgb="FFFFC000"/>
        </patternFill>
      </fill>
      <border>
        <left/>
        <right/>
        <top/>
        <bottom/>
      </border>
    </dxf>
    <dxf>
      <fill>
        <patternFill>
          <bgColor rgb="FFFFFF00"/>
        </patternFill>
      </fill>
      <border>
        <left/>
        <right/>
        <top/>
        <bottom/>
      </border>
    </dxf>
    <dxf>
      <fill>
        <patternFill>
          <bgColor rgb="FF00B05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dxf>
    <dxf>
      <fill>
        <patternFill>
          <bgColor rgb="FFFFC000"/>
        </patternFill>
      </fill>
      <border>
        <left/>
        <right/>
        <top/>
        <bottom/>
      </border>
    </dxf>
    <dxf>
      <fill>
        <patternFill>
          <bgColor rgb="FFFFFF00"/>
        </patternFill>
      </fill>
      <border>
        <left/>
        <right/>
        <top/>
        <bottom/>
      </border>
    </dxf>
    <dxf>
      <fill>
        <patternFill>
          <bgColor rgb="FF00B05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FF0000"/>
        </patternFill>
      </fill>
    </dxf>
    <dxf>
      <fill>
        <patternFill>
          <bgColor rgb="FFFFC000"/>
        </patternFill>
      </fill>
      <border>
        <left/>
        <right/>
        <top/>
        <bottom/>
      </border>
    </dxf>
    <dxf>
      <fill>
        <patternFill>
          <bgColor rgb="FFFFFF00"/>
        </patternFill>
      </fill>
      <border>
        <left/>
        <right/>
        <top/>
        <bottom/>
      </border>
    </dxf>
    <dxf>
      <fill>
        <patternFill>
          <bgColor rgb="FF00B05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dxf>
    <dxf>
      <fill>
        <patternFill>
          <bgColor rgb="FFFFC000"/>
        </patternFill>
      </fill>
      <border>
        <left/>
        <right/>
        <top/>
        <bottom/>
      </border>
    </dxf>
    <dxf>
      <fill>
        <patternFill>
          <bgColor rgb="FFFFFF00"/>
        </patternFill>
      </fill>
      <border>
        <left/>
        <right/>
        <top/>
        <bottom/>
      </border>
    </dxf>
    <dxf>
      <fill>
        <patternFill>
          <bgColor rgb="FF00B05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dxf>
    <dxf>
      <fill>
        <patternFill>
          <bgColor rgb="FFFFC000"/>
        </patternFill>
      </fill>
      <border>
        <left/>
        <right/>
        <top/>
        <bottom/>
      </border>
    </dxf>
    <dxf>
      <fill>
        <patternFill>
          <bgColor rgb="FFFFFF00"/>
        </patternFill>
      </fill>
      <border>
        <left/>
        <right/>
        <top/>
        <bottom/>
      </border>
    </dxf>
    <dxf>
      <fill>
        <patternFill>
          <bgColor rgb="FF00B05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FF0000"/>
        </patternFill>
      </fill>
    </dxf>
    <dxf>
      <fill>
        <patternFill>
          <bgColor rgb="FFFFC000"/>
        </patternFill>
      </fill>
      <border>
        <left/>
        <right/>
        <top/>
        <bottom/>
      </border>
    </dxf>
    <dxf>
      <fill>
        <patternFill>
          <bgColor rgb="FFFFFF00"/>
        </patternFill>
      </fill>
      <border>
        <left/>
        <right/>
        <top/>
        <bottom/>
      </border>
    </dxf>
    <dxf>
      <fill>
        <patternFill>
          <bgColor rgb="FF00B05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dxf>
    <dxf>
      <fill>
        <patternFill>
          <bgColor rgb="FFFFC000"/>
        </patternFill>
      </fill>
      <border>
        <left/>
        <right/>
        <top/>
        <bottom/>
      </border>
    </dxf>
    <dxf>
      <fill>
        <patternFill>
          <bgColor rgb="FFFFFF00"/>
        </patternFill>
      </fill>
      <border>
        <left/>
        <right/>
        <top/>
        <bottom/>
      </border>
    </dxf>
    <dxf>
      <fill>
        <patternFill>
          <bgColor rgb="FF00B05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FF0000"/>
        </patternFill>
      </fill>
    </dxf>
    <dxf>
      <fill>
        <patternFill>
          <bgColor rgb="FFFFC000"/>
        </patternFill>
      </fill>
      <border>
        <left/>
        <right/>
        <top/>
        <bottom/>
      </border>
    </dxf>
    <dxf>
      <fill>
        <patternFill>
          <bgColor rgb="FFFFFF00"/>
        </patternFill>
      </fill>
      <border>
        <left/>
        <right/>
        <top/>
        <bottom/>
      </border>
    </dxf>
    <dxf>
      <fill>
        <patternFill>
          <bgColor rgb="FF00B05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FF0000"/>
        </patternFill>
      </fill>
    </dxf>
    <dxf>
      <fill>
        <patternFill>
          <bgColor rgb="FFFFC000"/>
        </patternFill>
      </fill>
      <border>
        <left/>
        <right/>
        <top/>
        <bottom/>
      </border>
    </dxf>
    <dxf>
      <fill>
        <patternFill>
          <bgColor rgb="FFFFFF00"/>
        </patternFill>
      </fill>
      <border>
        <left/>
        <right/>
        <top/>
        <bottom/>
      </border>
    </dxf>
    <dxf>
      <fill>
        <patternFill>
          <bgColor rgb="FF00B050"/>
        </patternFill>
      </fill>
      <border>
        <left/>
        <right/>
        <top/>
        <bottom/>
      </border>
    </dxf>
    <dxf>
      <fill>
        <patternFill>
          <bgColor rgb="FF92D050"/>
        </patternFill>
      </fill>
      <border>
        <left/>
        <right/>
        <top/>
        <bottom/>
      </border>
    </dxf>
    <dxf>
      <fill>
        <patternFill>
          <bgColor rgb="FFFF0000"/>
        </patternFill>
      </fill>
    </dxf>
    <dxf>
      <fill>
        <patternFill>
          <bgColor rgb="FFFFC000"/>
        </patternFill>
      </fill>
      <border>
        <left/>
        <right/>
        <top/>
        <bottom/>
      </border>
    </dxf>
    <dxf>
      <fill>
        <patternFill>
          <bgColor rgb="FFFFFF00"/>
        </patternFill>
      </fill>
      <border>
        <left/>
        <right/>
        <top/>
        <bottom/>
      </border>
    </dxf>
    <dxf>
      <fill>
        <patternFill>
          <bgColor rgb="FF00B050"/>
        </patternFill>
      </fill>
      <border>
        <left/>
        <right/>
        <top/>
        <bottom/>
      </border>
    </dxf>
    <dxf>
      <fill>
        <patternFill>
          <bgColor rgb="FF92D050"/>
        </patternFill>
      </fill>
      <border>
        <left/>
        <right/>
        <top/>
        <bottom/>
      </border>
    </dxf>
    <dxf>
      <fill>
        <patternFill>
          <bgColor rgb="FFFF0000"/>
        </patternFill>
      </fill>
    </dxf>
    <dxf>
      <fill>
        <patternFill>
          <bgColor rgb="FFFFC000"/>
        </patternFill>
      </fill>
      <border>
        <left/>
        <right/>
        <top/>
        <bottom/>
      </border>
    </dxf>
    <dxf>
      <fill>
        <patternFill>
          <bgColor rgb="FFFFFF00"/>
        </patternFill>
      </fill>
      <border>
        <left/>
        <right/>
        <top/>
        <bottom/>
      </border>
    </dxf>
    <dxf>
      <fill>
        <patternFill>
          <bgColor rgb="FF00B05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dxf>
    <dxf>
      <fill>
        <patternFill>
          <bgColor rgb="FFFFC000"/>
        </patternFill>
      </fill>
      <border>
        <left/>
        <right/>
        <top/>
        <bottom/>
      </border>
    </dxf>
    <dxf>
      <fill>
        <patternFill>
          <bgColor rgb="FFFFFF00"/>
        </patternFill>
      </fill>
      <border>
        <left/>
        <right/>
        <top/>
        <bottom/>
      </border>
    </dxf>
    <dxf>
      <fill>
        <patternFill>
          <bgColor rgb="FF00B050"/>
        </patternFill>
      </fill>
      <border>
        <left/>
        <right/>
        <top/>
        <bottom/>
      </border>
    </dxf>
    <dxf>
      <fill>
        <patternFill>
          <bgColor rgb="FF92D05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FF0000"/>
        </patternFill>
      </fill>
    </dxf>
    <dxf>
      <fill>
        <patternFill>
          <bgColor rgb="FFFFC000"/>
        </patternFill>
      </fill>
      <border>
        <left/>
        <right/>
        <top/>
        <bottom/>
      </border>
    </dxf>
    <dxf>
      <fill>
        <patternFill>
          <bgColor rgb="FFFFFF00"/>
        </patternFill>
      </fill>
      <border>
        <left/>
        <right/>
        <top/>
        <bottom/>
      </border>
    </dxf>
    <dxf>
      <fill>
        <patternFill>
          <bgColor rgb="FF00B05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dxf>
    <dxf>
      <fill>
        <patternFill>
          <bgColor rgb="FFFFC000"/>
        </patternFill>
      </fill>
      <border>
        <left/>
        <right/>
        <top/>
        <bottom/>
      </border>
    </dxf>
    <dxf>
      <fill>
        <patternFill>
          <bgColor rgb="FFFFFF00"/>
        </patternFill>
      </fill>
      <border>
        <left/>
        <right/>
        <top/>
        <bottom/>
      </border>
    </dxf>
    <dxf>
      <fill>
        <patternFill>
          <bgColor rgb="FF00B05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FF0000"/>
        </patternFill>
      </fill>
    </dxf>
    <dxf>
      <fill>
        <patternFill>
          <bgColor rgb="FFFFC000"/>
        </patternFill>
      </fill>
      <border>
        <left/>
        <right/>
        <top/>
        <bottom/>
      </border>
    </dxf>
    <dxf>
      <fill>
        <patternFill>
          <bgColor rgb="FFFFFF00"/>
        </patternFill>
      </fill>
      <border>
        <left/>
        <right/>
        <top/>
        <bottom/>
      </border>
    </dxf>
    <dxf>
      <fill>
        <patternFill>
          <bgColor rgb="FF00B050"/>
        </patternFill>
      </fill>
      <border>
        <left/>
        <right/>
        <top/>
        <bottom/>
      </border>
    </dxf>
    <dxf>
      <fill>
        <patternFill>
          <bgColor rgb="FF92D05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dxf>
    <dxf>
      <fill>
        <patternFill>
          <bgColor rgb="FFFFC000"/>
        </patternFill>
      </fill>
      <border>
        <left/>
        <right/>
        <top/>
        <bottom/>
      </border>
    </dxf>
    <dxf>
      <fill>
        <patternFill>
          <bgColor rgb="FFFFFF00"/>
        </patternFill>
      </fill>
      <border>
        <left/>
        <right/>
        <top/>
        <bottom/>
      </border>
    </dxf>
    <dxf>
      <fill>
        <patternFill>
          <bgColor rgb="FF00B050"/>
        </patternFill>
      </fill>
      <border>
        <left/>
        <right/>
        <top/>
        <bottom/>
      </border>
    </dxf>
    <dxf>
      <fill>
        <patternFill>
          <bgColor rgb="FF92D05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FF0000"/>
        </patternFill>
      </fill>
    </dxf>
    <dxf>
      <fill>
        <patternFill>
          <bgColor rgb="FFFFC000"/>
        </patternFill>
      </fill>
      <border>
        <left/>
        <right/>
        <top/>
        <bottom/>
      </border>
    </dxf>
    <dxf>
      <fill>
        <patternFill>
          <bgColor rgb="FFFFFF00"/>
        </patternFill>
      </fill>
      <border>
        <left/>
        <right/>
        <top/>
        <bottom/>
      </border>
    </dxf>
    <dxf>
      <fill>
        <patternFill>
          <bgColor rgb="FF00B05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FF0000"/>
        </patternFill>
      </fill>
    </dxf>
    <dxf>
      <fill>
        <patternFill>
          <bgColor rgb="FFFFC000"/>
        </patternFill>
      </fill>
      <border>
        <left/>
        <right/>
        <top/>
        <bottom/>
      </border>
    </dxf>
    <dxf>
      <fill>
        <patternFill>
          <bgColor rgb="FFFFFF00"/>
        </patternFill>
      </fill>
      <border>
        <left/>
        <right/>
        <top/>
        <bottom/>
      </border>
    </dxf>
    <dxf>
      <fill>
        <patternFill>
          <bgColor rgb="FF00B05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FF0000"/>
        </patternFill>
      </fill>
    </dxf>
    <dxf>
      <fill>
        <patternFill>
          <bgColor rgb="FFFFC000"/>
        </patternFill>
      </fill>
      <border>
        <left/>
        <right/>
        <top/>
        <bottom/>
      </border>
    </dxf>
    <dxf>
      <fill>
        <patternFill>
          <bgColor rgb="FFFFFF00"/>
        </patternFill>
      </fill>
      <border>
        <left/>
        <right/>
        <top/>
        <bottom/>
      </border>
    </dxf>
    <dxf>
      <fill>
        <patternFill>
          <bgColor rgb="FF00B050"/>
        </patternFill>
      </fill>
      <border>
        <left/>
        <right/>
        <top/>
        <bottom/>
      </border>
    </dxf>
    <dxf>
      <fill>
        <patternFill>
          <bgColor rgb="FF92D05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FF0000"/>
        </patternFill>
      </fill>
    </dxf>
    <dxf>
      <fill>
        <patternFill>
          <bgColor rgb="FFFFC000"/>
        </patternFill>
      </fill>
      <border>
        <left/>
        <right/>
        <top/>
        <bottom/>
      </border>
    </dxf>
    <dxf>
      <fill>
        <patternFill>
          <bgColor rgb="FFFFFF00"/>
        </patternFill>
      </fill>
      <border>
        <left/>
        <right/>
        <top/>
        <bottom/>
      </border>
    </dxf>
    <dxf>
      <fill>
        <patternFill>
          <bgColor rgb="FF00B05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FF0000"/>
        </patternFill>
      </fill>
    </dxf>
    <dxf>
      <fill>
        <patternFill>
          <bgColor rgb="FFFFC000"/>
        </patternFill>
      </fill>
      <border>
        <left/>
        <right/>
        <top/>
        <bottom/>
      </border>
    </dxf>
    <dxf>
      <fill>
        <patternFill>
          <bgColor rgb="FFFFFF00"/>
        </patternFill>
      </fill>
      <border>
        <left/>
        <right/>
        <top/>
        <bottom/>
      </border>
    </dxf>
    <dxf>
      <fill>
        <patternFill>
          <bgColor rgb="FF00B05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FF0000"/>
        </patternFill>
      </fill>
    </dxf>
    <dxf>
      <fill>
        <patternFill>
          <bgColor rgb="FFFFC000"/>
        </patternFill>
      </fill>
      <border>
        <left/>
        <right/>
        <top/>
        <bottom/>
      </border>
    </dxf>
    <dxf>
      <fill>
        <patternFill>
          <bgColor rgb="FFFFFF00"/>
        </patternFill>
      </fill>
      <border>
        <left/>
        <right/>
        <top/>
        <bottom/>
      </border>
    </dxf>
    <dxf>
      <fill>
        <patternFill>
          <bgColor rgb="FF00B05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FF0000"/>
        </patternFill>
      </fill>
    </dxf>
    <dxf>
      <fill>
        <patternFill>
          <bgColor rgb="FFFFC000"/>
        </patternFill>
      </fill>
      <border>
        <left/>
        <right/>
        <top/>
        <bottom/>
      </border>
    </dxf>
    <dxf>
      <fill>
        <patternFill>
          <bgColor rgb="FFFFFF00"/>
        </patternFill>
      </fill>
      <border>
        <left/>
        <right/>
        <top/>
        <bottom/>
      </border>
    </dxf>
    <dxf>
      <fill>
        <patternFill>
          <bgColor rgb="FF00B05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FF0000"/>
        </patternFill>
      </fill>
    </dxf>
    <dxf>
      <fill>
        <patternFill>
          <bgColor rgb="FFFFC000"/>
        </patternFill>
      </fill>
      <border>
        <left/>
        <right/>
        <top/>
        <bottom/>
      </border>
    </dxf>
    <dxf>
      <fill>
        <patternFill>
          <bgColor rgb="FFFFFF00"/>
        </patternFill>
      </fill>
      <border>
        <left/>
        <right/>
        <top/>
        <bottom/>
      </border>
    </dxf>
    <dxf>
      <fill>
        <patternFill>
          <bgColor rgb="FF00B05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dxf>
    <dxf>
      <fill>
        <patternFill>
          <bgColor rgb="FFFFC000"/>
        </patternFill>
      </fill>
      <border>
        <left/>
        <right/>
        <top/>
        <bottom/>
      </border>
    </dxf>
    <dxf>
      <fill>
        <patternFill>
          <bgColor rgb="FFFFFF00"/>
        </patternFill>
      </fill>
      <border>
        <left/>
        <right/>
        <top/>
        <bottom/>
      </border>
    </dxf>
    <dxf>
      <fill>
        <patternFill>
          <bgColor rgb="FF00B05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dxf>
    <dxf>
      <fill>
        <patternFill>
          <bgColor rgb="FFFFC000"/>
        </patternFill>
      </fill>
      <border>
        <left/>
        <right/>
        <top/>
        <bottom/>
      </border>
    </dxf>
    <dxf>
      <fill>
        <patternFill>
          <bgColor rgb="FFFFFF00"/>
        </patternFill>
      </fill>
      <border>
        <left/>
        <right/>
        <top/>
        <bottom/>
      </border>
    </dxf>
    <dxf>
      <fill>
        <patternFill>
          <bgColor rgb="FF00B05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dxf>
    <dxf>
      <fill>
        <patternFill>
          <bgColor rgb="FFFFC000"/>
        </patternFill>
      </fill>
      <border>
        <left/>
        <right/>
        <top/>
        <bottom/>
      </border>
    </dxf>
    <dxf>
      <fill>
        <patternFill>
          <bgColor rgb="FFFFFF00"/>
        </patternFill>
      </fill>
      <border>
        <left/>
        <right/>
        <top/>
        <bottom/>
      </border>
    </dxf>
    <dxf>
      <fill>
        <patternFill>
          <bgColor rgb="FF00B05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dxf>
    <dxf>
      <fill>
        <patternFill>
          <bgColor rgb="FFFFC000"/>
        </patternFill>
      </fill>
      <border>
        <left/>
        <right/>
        <top/>
        <bottom/>
      </border>
    </dxf>
    <dxf>
      <fill>
        <patternFill>
          <bgColor rgb="FFFFFF00"/>
        </patternFill>
      </fill>
      <border>
        <left/>
        <right/>
        <top/>
        <bottom/>
      </border>
    </dxf>
    <dxf>
      <fill>
        <patternFill>
          <bgColor rgb="FF00B05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theme="1"/>
        </patternFill>
      </fill>
    </dxf>
    <dxf>
      <fill>
        <patternFill>
          <bgColor theme="1"/>
        </patternFill>
      </fill>
    </dxf>
    <dxf>
      <fill>
        <patternFill>
          <bgColor rgb="FF92D050"/>
        </patternFill>
      </fill>
      <border>
        <left style="thin">
          <color rgb="FF000000"/>
        </left>
        <right style="thin">
          <color rgb="FF000000"/>
        </right>
        <top style="thin"/>
        <bottom style="thin">
          <color rgb="FF000000"/>
        </bottom>
      </border>
    </dxf>
    <dxf>
      <fill>
        <patternFill>
          <bgColor rgb="FFFFFF00"/>
        </patternFill>
      </fill>
      <border>
        <left style="thin">
          <color rgb="FF000000"/>
        </left>
        <right style="thin">
          <color rgb="FF000000"/>
        </right>
        <top style="thin"/>
        <bottom style="thin">
          <color rgb="FF000000"/>
        </bottom>
      </border>
    </dxf>
    <dxf>
      <fill>
        <patternFill>
          <bgColor theme="5"/>
        </patternFill>
      </fill>
      <border>
        <left style="thin">
          <color rgb="FF000000"/>
        </left>
        <right style="thin">
          <color rgb="FF000000"/>
        </right>
        <top style="thin"/>
        <bottom style="thin">
          <color rgb="FF000000"/>
        </bottom>
      </border>
    </dxf>
    <dxf>
      <fill>
        <patternFill>
          <bgColor rgb="FFFF0000"/>
        </patternFill>
      </fill>
      <border>
        <left style="thin">
          <color rgb="FF000000"/>
        </left>
        <right style="thin">
          <color rgb="FF000000"/>
        </right>
        <top style="thin"/>
        <bottom style="thin">
          <color rgb="FF000000"/>
        </bottom>
      </border>
    </dxf>
    <dxf>
      <fill>
        <patternFill>
          <bgColor rgb="FFFFC000"/>
        </patternFill>
      </fill>
      <border>
        <left style="thin">
          <color rgb="FF000000"/>
        </left>
        <right style="thin">
          <color rgb="FF000000"/>
        </right>
        <top style="thin"/>
        <bottom style="thin">
          <color rgb="FF000000"/>
        </bottom>
      </border>
    </dxf>
    <dxf>
      <fill>
        <patternFill>
          <bgColor rgb="FF00B050"/>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externalLink" Target="externalLinks/externalLink7.xml" /><Relationship Id="rId13" Type="http://schemas.openxmlformats.org/officeDocument/2006/relationships/externalLink" Target="externalLinks/externalLink8.xml" /><Relationship Id="rId14" Type="http://schemas.openxmlformats.org/officeDocument/2006/relationships/externalLink" Target="externalLinks/externalLink9.xml" /><Relationship Id="rId15" Type="http://schemas.openxmlformats.org/officeDocument/2006/relationships/externalLink" Target="externalLinks/externalLink10.xml" /><Relationship Id="rId16" Type="http://schemas.openxmlformats.org/officeDocument/2006/relationships/externalLink" Target="externalLinks/externalLink11.xml" /><Relationship Id="rId17" Type="http://schemas.openxmlformats.org/officeDocument/2006/relationships/externalLink" Target="externalLinks/externalLink12.xml" /><Relationship Id="rId18" Type="http://schemas.openxmlformats.org/officeDocument/2006/relationships/externalLink" Target="externalLinks/externalLink13.xml" /><Relationship Id="rId19" Type="http://schemas.openxmlformats.org/officeDocument/2006/relationships/externalLink" Target="externalLinks/externalLink14.xml" /><Relationship Id="rId20" Type="http://schemas.openxmlformats.org/officeDocument/2006/relationships/externalLink" Target="externalLinks/externalLink15.xml" /><Relationship Id="rId21" Type="http://schemas.openxmlformats.org/officeDocument/2006/relationships/externalLink" Target="externalLinks/externalLink16.xml" /><Relationship Id="rId22" Type="http://schemas.openxmlformats.org/officeDocument/2006/relationships/externalLink" Target="externalLinks/externalLink17.xml" /><Relationship Id="rId23" Type="http://schemas.openxmlformats.org/officeDocument/2006/relationships/externalLink" Target="externalLinks/externalLink18.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381000</xdr:colOff>
      <xdr:row>0</xdr:row>
      <xdr:rowOff>104775</xdr:rowOff>
    </xdr:from>
    <xdr:to>
      <xdr:col>1</xdr:col>
      <xdr:colOff>438150</xdr:colOff>
      <xdr:row>0</xdr:row>
      <xdr:rowOff>942975</xdr:rowOff>
    </xdr:to>
    <xdr:pic>
      <xdr:nvPicPr>
        <xdr:cNvPr id="1" name="Picture 17" descr="LOGO SDS FORMATOS"/>
        <xdr:cNvPicPr preferRelativeResize="1">
          <a:picLocks noChangeAspect="1"/>
        </xdr:cNvPicPr>
      </xdr:nvPicPr>
      <xdr:blipFill>
        <a:blip r:embed="rId1"/>
        <a:stretch>
          <a:fillRect/>
        </a:stretch>
      </xdr:blipFill>
      <xdr:spPr>
        <a:xfrm>
          <a:off x="381000" y="104775"/>
          <a:ext cx="742950" cy="838200"/>
        </a:xfrm>
        <a:prstGeom prst="rect">
          <a:avLst/>
        </a:prstGeom>
        <a:noFill/>
        <a:ln w="9525" cmpd="sng">
          <a:noFill/>
        </a:ln>
      </xdr:spPr>
    </xdr:pic>
    <xdr:clientData/>
  </xdr:twoCellAnchor>
  <xdr:twoCellAnchor editAs="oneCell">
    <xdr:from>
      <xdr:col>43</xdr:col>
      <xdr:colOff>104775</xdr:colOff>
      <xdr:row>0</xdr:row>
      <xdr:rowOff>85725</xdr:rowOff>
    </xdr:from>
    <xdr:to>
      <xdr:col>43</xdr:col>
      <xdr:colOff>914400</xdr:colOff>
      <xdr:row>0</xdr:row>
      <xdr:rowOff>904875</xdr:rowOff>
    </xdr:to>
    <xdr:pic>
      <xdr:nvPicPr>
        <xdr:cNvPr id="2" name="Picture 18" descr="logo SIG"/>
        <xdr:cNvPicPr preferRelativeResize="1">
          <a:picLocks noChangeAspect="1"/>
        </xdr:cNvPicPr>
      </xdr:nvPicPr>
      <xdr:blipFill>
        <a:blip r:embed="rId2"/>
        <a:stretch>
          <a:fillRect/>
        </a:stretch>
      </xdr:blipFill>
      <xdr:spPr>
        <a:xfrm>
          <a:off x="51549300" y="85725"/>
          <a:ext cx="809625" cy="819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276225</xdr:colOff>
      <xdr:row>0</xdr:row>
      <xdr:rowOff>95250</xdr:rowOff>
    </xdr:from>
    <xdr:to>
      <xdr:col>1</xdr:col>
      <xdr:colOff>409575</xdr:colOff>
      <xdr:row>0</xdr:row>
      <xdr:rowOff>933450</xdr:rowOff>
    </xdr:to>
    <xdr:pic>
      <xdr:nvPicPr>
        <xdr:cNvPr id="1" name="Picture 17" descr="LOGO SDS FORMATOS"/>
        <xdr:cNvPicPr preferRelativeResize="1">
          <a:picLocks noChangeAspect="1"/>
        </xdr:cNvPicPr>
      </xdr:nvPicPr>
      <xdr:blipFill>
        <a:blip r:embed="rId1"/>
        <a:stretch>
          <a:fillRect/>
        </a:stretch>
      </xdr:blipFill>
      <xdr:spPr>
        <a:xfrm>
          <a:off x="276225" y="95250"/>
          <a:ext cx="742950" cy="838200"/>
        </a:xfrm>
        <a:prstGeom prst="rect">
          <a:avLst/>
        </a:prstGeom>
        <a:noFill/>
        <a:ln w="9525" cmpd="sng">
          <a:noFill/>
        </a:ln>
      </xdr:spPr>
    </xdr:pic>
    <xdr:clientData/>
  </xdr:twoCellAnchor>
  <xdr:twoCellAnchor editAs="oneCell">
    <xdr:from>
      <xdr:col>13</xdr:col>
      <xdr:colOff>361950</xdr:colOff>
      <xdr:row>0</xdr:row>
      <xdr:rowOff>114300</xdr:rowOff>
    </xdr:from>
    <xdr:to>
      <xdr:col>14</xdr:col>
      <xdr:colOff>409575</xdr:colOff>
      <xdr:row>0</xdr:row>
      <xdr:rowOff>933450</xdr:rowOff>
    </xdr:to>
    <xdr:pic>
      <xdr:nvPicPr>
        <xdr:cNvPr id="2" name="Picture 18" descr="logo SIG"/>
        <xdr:cNvPicPr preferRelativeResize="1">
          <a:picLocks noChangeAspect="1"/>
        </xdr:cNvPicPr>
      </xdr:nvPicPr>
      <xdr:blipFill>
        <a:blip r:embed="rId2"/>
        <a:stretch>
          <a:fillRect/>
        </a:stretch>
      </xdr:blipFill>
      <xdr:spPr>
        <a:xfrm>
          <a:off x="15011400" y="114300"/>
          <a:ext cx="809625" cy="8191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O:\Subsecretaria%20Corporativa\Direccion%20de%20Planeaci&#243;n%20Institucional%20y%20Calidad\Informacion\2022\EGPD%202022\PRIMER%20TRIMESTRE\RIESGOS\MAPA%20DE%20RIESGOS\BYS\MA-RI-CORR-2022.xlsx"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O:\Subsecretaria%20Corporativa\Direccion%20de%20Planeaci&#243;n%20Institucional%20y%20Calidad\Informacion\2022\EGPD%202022\PRIMER%20TRIMESTRE\RIESGOS\MAPA%20DE%20RIESGOS\JUR\MapadeRiesgos%20%20V003%20JUR%20Definitivo.xlsx"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O:\Subsecretaria%20Corporativa\Direccion%20de%20Planeaci&#243;n%20Institucional%20y%20Calidad\Informacion\2022\EGPD%202022\PRIMER%20TRIMESTRE\RIESGOS\MAPA%20DE%20RIESGOS\PGE\Mapa%20de%20Riesgos%20de%20Corrupcio&#769;n%20Despacho%202022.xlsx"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O:\Subsecretaria%20Corporativa\Direccion%20de%20Planeaci&#243;n%20Institucional%20y%20Calidad\Informacion\2022\EGPD%202022\PRIMER%20TRIMESTRE\RIESGOS\MAPA%20DE%20RIESGOS\PGS\DPS\Mapa%20de%20Riesgos%20DPS-Corrupcion.xlsx"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O:\Subsecretaria%20Corporativa\Direccion%20de%20Planeaci&#243;n%20Institucional%20y%20Calidad\Informacion\2022\EGPD%202022\PRIMER%20TRIMESTRE\RIESGOS\MAPA%20DE%20RIESGOS\PGS\DIT-DAEPDSS\MapadeRiesgosCorrupcio&#769;n%20DAEPDSS-DIT%202022.xlsx"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O:\Subsecretaria%20Corporativa\Direccion%20de%20Planeaci&#243;n%20Institucional%20y%20Calidad\Informacion\2022\EGPD%202022\PRIMER%20TRIMESTRE\RIESGOS\MAPA%20DE%20RIESGOS\PSS\corrupci&#243;n_MapadeRiesgos_GF%20Discpacidad-AU_DB.xlsx"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O:\Subsecretaria%20Corporativa\Direccion%20de%20Planeaci&#243;n%20Institucional%20y%20Calidad\Informacion\2022\EGPD%202022\PRIMER%20TRIMESTRE\RIESGOS\MAPA%20DE%20RIESGOS\THO\Mapa%20Riesgos%20THO%202022.xlsx"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O:\Subsecretaria%20Corporativa\Direccion%20de%20Planeaci&#243;n%20Institucional%20y%20Calidad\Informacion\2022\EGPD%202022\PRIMER%20TRIMESTRE\RIESGOS\MAPA%20DE%20RIESGOS\FIN\Matriz%20de%20riesgos%20corrupci&#243;n%20-%20Direcci&#243;n%20Financiera.xlsx"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O:\Subsecretaria%20Corporativa\Direccion%20de%20Planeaci&#243;n%20Institucional%20y%20Calidad\Informacion\2021\EGPD%202021\TRIMESTRE%20III\RIESGOS\UED\DUES%20MAPA%20DE%20RIESGOS%202021.xlsx"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O:\Subsecretaria%20Corporativa\Direccion%20de%20Planeaci&#243;n%20Institucional%20y%20Calidad\Informacion\2021\EGPD%202021\TRIMESTRE%20III\RIESGOS\TIC\Mapa%20de%20riesgos%20TIC%202021_IISEM%20Agosto%2030082021.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O:\Subsecretaria%20Corporativa\Direccion%20de%20Planeaci&#243;n%20Institucional%20y%20Calidad\Informacion\2022\EGPD%202022\PRIMER%20TRIMESTRE\RIESGOS\MAPA%20DE%20RIESGOS\COM\MapadeRiesgos_OAC.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O:\Subsecretaria%20Corporativa\Direccion%20de%20Planeaci&#243;n%20Institucional%20y%20Calidad\Informacion\2022\EGPD%202022\PRIMER%20TRIMESTRE\RIESGOS\MAPA%20DE%20RIESGOS\CONT\Mapa%20de%20Riesgos%20G%20Contractual%20a&#241;o%202022.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O:\Subsecretaria%20Corporativa\Direccion%20de%20Planeaci&#243;n%20Institucional%20y%20Calidad\Informacion\2021\EGPD%202021\TRIMESTRE%20III\RIESGOS\ASS\MAPA%20DE%20RIESGOS%20%2019%20DE%20AGOSTO%202021%20ASS.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O:\Subsecretaria%20Corporativa\Direccion%20de%20Planeaci&#243;n%20Institucional%20y%20Calidad\Informacion\2022\EGPD%202022\PRIMER%20TRIMESTRE\RIESGOS\MAPA%20DE%20RIESGOS\ESC\MapadeRiesgosOCI%202021.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O:\Subsecretaria%20Corporativa\Direccion%20de%20Planeaci&#243;n%20Institucional%20y%20Calidad\Informacion\2022\EGPD%202022\PRIMER%20TRIMESTRE\RIESGOS\MAPA%20DE%20RIESGOS\GSP\Mapa_Riesgos_Corrupcion_GSP_fin%20ajustado_28_01_22.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O:\Subsecretaria%20Corporativa\Direccion%20de%20Planeaci&#243;n%20Institucional%20y%20Calidad\Informacion\2022\EGPD%202022\PRIMER%20TRIMESTRE\RIESGOS\MAPA%20DE%20RIESGOS\GSS\2022_MapadeRiesgosCORRUPCION.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Copia%20de%20Mapa%20Riesgo%20IVC-final.xlsx"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O:\Subsecretaria%20Corporativa\Direccion%20de%20Planeaci&#243;n%20Institucional%20y%20Calidad\Informacion\2022\EGPD%202022\PRIMER%20TRIMESTRE\RIESGOS\MAPA%20DE%20RIESGOS\IVC\MAPADERIESGOSIVCPSS%202021%2026-01-2022%20DEFINITIVO%20SOLO%20CORRUPCIO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ciones"/>
      <sheetName val="Matriz de Riesgos Corrupción"/>
      <sheetName val="Impacto Riesgo de Corrupción"/>
      <sheetName val="datos"/>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Instrucciones"/>
      <sheetName val="Matriz de Riesgos Corrupción"/>
      <sheetName val="Impacto Riesgo de Corrupción"/>
      <sheetName val="Calculo frecuencia"/>
      <sheetName val="datos"/>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Instrucciones"/>
      <sheetName val="Matriz de Riesgos Gestión"/>
      <sheetName val="Matriz de Riesgos Corrupción"/>
      <sheetName val="Impacto Riesgo de Corrupción"/>
      <sheetName val="datos"/>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Instrucciones"/>
      <sheetName val="Matriz de Riesgos Gestión"/>
      <sheetName val="Matriz de Riesgos Corrupción"/>
      <sheetName val="Impacto Riesgo de Corrupción"/>
      <sheetName val="datos"/>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Instrucciones"/>
      <sheetName val="Matriz de Riesgos Gestión"/>
      <sheetName val="Matriz de Riesgos Corrupción"/>
      <sheetName val="Impacto Riesgo de Corrupción"/>
      <sheetName val="datos"/>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Instrucciones"/>
      <sheetName val="Matriz de Riesgos Gestión"/>
      <sheetName val="Matriz de Riesgos Corrupción"/>
      <sheetName val="Impacto Riesgo de Corrupción"/>
      <sheetName val="datos"/>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Instrucciones"/>
      <sheetName val="Matriz de Riesgos Gestión"/>
      <sheetName val="Matriz de Riesgos Corrupción"/>
      <sheetName val="Impacto Riesgo de Corrupción"/>
      <sheetName val="datos frecuencias"/>
      <sheetName val="datos"/>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Instrucciones"/>
      <sheetName val="Matriz de riesgos Gestión "/>
      <sheetName val="Matriz de Riesgos Corrupción"/>
      <sheetName val="Impacto Riesgo de Corrupción 1"/>
      <sheetName val="Impacto Riesgo de Corrupción 2"/>
      <sheetName val="datos"/>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Instrucciones"/>
      <sheetName val="Matriz de Riesgos Gestión"/>
      <sheetName val="Matriz de Riesgos Corrupción"/>
      <sheetName val="Impacto Riesgo de Corrupción"/>
      <sheetName val="datos"/>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Instrucciones"/>
      <sheetName val="Matriz de Riesgos Gestión"/>
      <sheetName val="Matriz de Riesgos Corrupción"/>
      <sheetName val="Impacto Riesgo de Corrupción"/>
      <sheetName val="dato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ciones"/>
      <sheetName val="Matriz de Riesgos Gestión"/>
      <sheetName val="Matriz de Riesgos Corrupción"/>
      <sheetName val="Impacto Riesgo de Corrupción"/>
      <sheetName val="Hoja1"/>
      <sheetName val="Hoja2"/>
      <sheetName val="dato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strucciones"/>
      <sheetName val="Matriz de Riesgos Gestión"/>
      <sheetName val="Matriz de Riesgos Corrupción"/>
      <sheetName val="Impacto Riesgo de Corrupción"/>
      <sheetName val="dato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strucciones"/>
      <sheetName val="Matriz de Riesgos Gestión"/>
      <sheetName val="Matriz de Riesgos Corrupción"/>
      <sheetName val="Impacto Riesgo de Corrupción"/>
      <sheetName val="datos"/>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strucciones"/>
      <sheetName val="Matriz de Riesgos Gestión"/>
      <sheetName val="Matriz de Riesgos Corrupción"/>
      <sheetName val="Impacto Riesgo de Corrupción"/>
      <sheetName val="datos"/>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Instrucciones"/>
      <sheetName val="Matriz_Riesgos_Corrupcion_GSP"/>
      <sheetName val="Impacto Riesgo de Corrupción"/>
      <sheetName val="datos"/>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Instrucciones"/>
      <sheetName val="Matriz de Riesgos Gestión"/>
      <sheetName val="Matriz Riesgos Corrupción_2022"/>
      <sheetName val="Impacto Riesgo Corrupción2022"/>
      <sheetName val="datos"/>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Instrucciones"/>
      <sheetName val="Matriz de Riesgos Corrup.EPI"/>
      <sheetName val="Impacto Riesgo de Corrup.EPI"/>
      <sheetName val="Matriz de Riesgos Gestión EPI"/>
      <sheetName val="Riesgos GestiónLSP"/>
      <sheetName val="Riesgos CorrupciónLSP"/>
      <sheetName val="Imp Riesgo de Corrup. LSP"/>
      <sheetName val="datos"/>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Instrucciones"/>
      <sheetName val="Matriz de Riesgos Gestión"/>
      <sheetName val="Matriz de Riesgos Corrupción"/>
      <sheetName val="Impacto Riesgo de Corrupción"/>
      <sheetName val="datos"/>
    </sheetNames>
  </externalBook>
</externalLink>
</file>

<file path=xl/tables/table1.xml><?xml version="1.0" encoding="utf-8"?>
<table xmlns="http://schemas.openxmlformats.org/spreadsheetml/2006/main" id="1" name="objetivos_estrategicos" displayName="objetivos_estrategicos" ref="A1:A5" comment="" totalsRowShown="0">
  <tableColumns count="1">
    <tableColumn id="1" name="objetivos_estrategicos"/>
  </tableColumns>
  <tableStyleInfo name="TableStyleMedium9" showFirstColumn="0" showLastColumn="0" showRowStripes="1" showColumnStripes="0"/>
</table>
</file>

<file path=xl/tables/table2.xml><?xml version="1.0" encoding="utf-8"?>
<table xmlns="http://schemas.openxmlformats.org/spreadsheetml/2006/main" id="2" name="Procesos" displayName="Procesos" ref="B1:B21" comment="" totalsRowShown="0">
  <tableColumns count="1">
    <tableColumn id="1" name="Procesos"/>
  </tableColumns>
  <tableStyleInfo name="TableStyleMedium9" showFirstColumn="0" showLastColumn="0" showRowStripes="1" showColumnStripes="0"/>
</table>
</file>

<file path=xl/tables/table3.xml><?xml version="1.0" encoding="utf-8"?>
<table xmlns="http://schemas.openxmlformats.org/spreadsheetml/2006/main" id="3" name="impacto" displayName="impacto" ref="G1:G4" comment="" totalsRowShown="0">
  <tableColumns count="1">
    <tableColumn id="1" name="impacto"/>
  </tableColumns>
  <tableStyleInfo name="TableStyleMedium9" showFirstColumn="0" showLastColumn="0" showRowStripes="1" showColumnStripes="0"/>
</table>
</file>

<file path=xl/tables/table4.xml><?xml version="1.0" encoding="utf-8"?>
<table xmlns="http://schemas.openxmlformats.org/spreadsheetml/2006/main" id="6" name="tipos_riesgos" displayName="tipos_riesgos" ref="C1:F21" comment="" totalsRowShown="0">
  <tableColumns count="4">
    <tableColumn id="3" name="Objetivo Procesos"/>
    <tableColumn id="4" name="Tipo de Riesgo"/>
    <tableColumn id="1" name="Clasificación del Riesgo"/>
    <tableColumn id="2" name="Criterios de Impacto"/>
  </tableColumns>
  <tableStyleInfo name="TableStyleMedium9" showFirstColumn="0" showLastColumn="0" showRowStripes="1" showColumnStripes="0"/>
</table>
</file>

<file path=xl/tables/table5.xml><?xml version="1.0" encoding="utf-8"?>
<table xmlns="http://schemas.openxmlformats.org/spreadsheetml/2006/main" id="7" name="tratamiento" displayName="tratamiento" ref="I1:I4" comment="" totalsRowShown="0">
  <tableColumns count="1">
    <tableColumn id="1" name="Tipo"/>
  </tableColumns>
  <tableStyleInfo name="TableStyleMedium9" showFirstColumn="0" showLastColumn="0" showRowStripes="1" showColumnStripes="0"/>
</table>
</file>

<file path=xl/tables/table6.xml><?xml version="1.0" encoding="utf-8"?>
<table xmlns="http://schemas.openxmlformats.org/spreadsheetml/2006/main" id="8" name="tratamiento_corrupcion" displayName="tratamiento_corrupcion" ref="P1:P4" comment="" totalsRowShown="0">
  <tableColumns count="1">
    <tableColumn id="1" name="tratamiento_corrupcion"/>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table" Target="../tables/table4.xml" /><Relationship Id="rId5" Type="http://schemas.openxmlformats.org/officeDocument/2006/relationships/table" Target="../tables/table5.xml" /><Relationship Id="rId6" Type="http://schemas.openxmlformats.org/officeDocument/2006/relationships/table" Target="../tables/table6.xml" /><Relationship Id="rId7"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R72"/>
  <sheetViews>
    <sheetView tabSelected="1" zoomScale="70" zoomScaleNormal="70" zoomScalePageLayoutView="0" workbookViewId="0" topLeftCell="A1">
      <selection activeCell="D7" sqref="D7"/>
    </sheetView>
  </sheetViews>
  <sheetFormatPr defaultColWidth="11.421875" defaultRowHeight="15"/>
  <cols>
    <col min="1" max="1" width="10.28125" style="96" customWidth="1"/>
    <col min="2" max="2" width="15.00390625" style="96" customWidth="1"/>
    <col min="3" max="3" width="29.8515625" style="96" customWidth="1"/>
    <col min="4" max="4" width="48.57421875" style="96" customWidth="1"/>
    <col min="5" max="5" width="13.140625" style="96" customWidth="1"/>
    <col min="6" max="6" width="41.140625" style="96" customWidth="1"/>
    <col min="7" max="7" width="35.140625" style="96" customWidth="1"/>
    <col min="8" max="8" width="11.421875" style="96" customWidth="1"/>
    <col min="9" max="9" width="13.8515625" style="96" customWidth="1"/>
    <col min="10" max="10" width="43.00390625" style="96" customWidth="1"/>
    <col min="11" max="11" width="17.421875" style="96" customWidth="1"/>
    <col min="12" max="12" width="14.7109375" style="96" customWidth="1"/>
    <col min="13" max="13" width="12.28125" style="96" customWidth="1"/>
    <col min="14" max="14" width="10.140625" style="96" customWidth="1"/>
    <col min="15" max="15" width="11.421875" style="96" customWidth="1"/>
    <col min="16" max="16" width="10.8515625" style="96" customWidth="1"/>
    <col min="17" max="20" width="11.421875" style="96" customWidth="1"/>
    <col min="21" max="21" width="20.421875" style="96" customWidth="1"/>
    <col min="22" max="22" width="13.28125" style="96" customWidth="1"/>
    <col min="23" max="23" width="19.57421875" style="96" customWidth="1"/>
    <col min="24" max="24" width="24.421875" style="96" customWidth="1"/>
    <col min="25" max="25" width="22.7109375" style="96" customWidth="1"/>
    <col min="26" max="26" width="26.7109375" style="96" customWidth="1"/>
    <col min="27" max="27" width="19.8515625" style="96" customWidth="1"/>
    <col min="28" max="28" width="15.421875" style="96" customWidth="1"/>
    <col min="29" max="37" width="11.421875" style="96" customWidth="1"/>
    <col min="38" max="38" width="19.00390625" style="96" customWidth="1"/>
    <col min="39" max="39" width="30.57421875" style="96" customWidth="1"/>
    <col min="40" max="40" width="16.140625" style="96" customWidth="1"/>
    <col min="41" max="41" width="14.421875" style="96" customWidth="1"/>
    <col min="42" max="42" width="27.140625" style="96" customWidth="1"/>
    <col min="43" max="44" width="15.00390625" style="96" customWidth="1"/>
    <col min="45" max="16384" width="11.421875" style="96" customWidth="1"/>
  </cols>
  <sheetData>
    <row r="1" spans="1:44" ht="83.25" customHeight="1">
      <c r="A1" s="211"/>
      <c r="B1" s="211"/>
      <c r="C1" s="212" t="s">
        <v>227</v>
      </c>
      <c r="D1" s="212"/>
      <c r="E1" s="212"/>
      <c r="F1" s="212"/>
      <c r="G1" s="212"/>
      <c r="H1" s="212"/>
      <c r="I1" s="212"/>
      <c r="J1" s="212"/>
      <c r="K1" s="212"/>
      <c r="L1" s="212"/>
      <c r="M1" s="212"/>
      <c r="N1" s="212"/>
      <c r="O1" s="212"/>
      <c r="P1" s="212"/>
      <c r="Q1" s="212"/>
      <c r="R1" s="212"/>
      <c r="S1" s="212"/>
      <c r="T1" s="212"/>
      <c r="U1" s="212"/>
      <c r="V1" s="212"/>
      <c r="W1" s="212"/>
      <c r="X1" s="212"/>
      <c r="Y1" s="212"/>
      <c r="Z1" s="212"/>
      <c r="AA1" s="217" t="s">
        <v>226</v>
      </c>
      <c r="AB1" s="218"/>
      <c r="AC1" s="218"/>
      <c r="AD1" s="218"/>
      <c r="AE1" s="218"/>
      <c r="AF1" s="218"/>
      <c r="AG1" s="218"/>
      <c r="AH1" s="218"/>
      <c r="AI1" s="218"/>
      <c r="AJ1" s="218"/>
      <c r="AK1" s="218"/>
      <c r="AL1" s="218"/>
      <c r="AM1" s="218"/>
      <c r="AN1" s="218"/>
      <c r="AO1" s="218"/>
      <c r="AP1" s="218"/>
      <c r="AQ1" s="219"/>
      <c r="AR1" s="116"/>
    </row>
    <row r="3" ht="15.75" thickBot="1">
      <c r="A3" s="96" t="s">
        <v>961</v>
      </c>
    </row>
    <row r="4" spans="1:43" ht="16.5" customHeight="1" thickBot="1">
      <c r="A4" s="191" t="s">
        <v>228</v>
      </c>
      <c r="B4" s="192"/>
      <c r="C4" s="192"/>
      <c r="D4" s="192"/>
      <c r="E4" s="192"/>
      <c r="F4" s="192"/>
      <c r="G4" s="192"/>
      <c r="H4" s="192"/>
      <c r="I4" s="192"/>
      <c r="J4" s="192"/>
      <c r="K4" s="192"/>
      <c r="L4" s="193"/>
      <c r="M4" s="191" t="s">
        <v>229</v>
      </c>
      <c r="N4" s="192"/>
      <c r="O4" s="192"/>
      <c r="P4" s="192"/>
      <c r="Q4" s="192"/>
      <c r="R4" s="193"/>
      <c r="S4" s="220" t="s">
        <v>242</v>
      </c>
      <c r="T4" s="221"/>
      <c r="U4" s="221"/>
      <c r="V4" s="221"/>
      <c r="W4" s="221"/>
      <c r="X4" s="221"/>
      <c r="Y4" s="221"/>
      <c r="Z4" s="221"/>
      <c r="AA4" s="221"/>
      <c r="AB4" s="221"/>
      <c r="AC4" s="221"/>
      <c r="AD4" s="221"/>
      <c r="AE4" s="221"/>
      <c r="AF4" s="222"/>
      <c r="AG4" s="223" t="s">
        <v>243</v>
      </c>
      <c r="AH4" s="192"/>
      <c r="AI4" s="192"/>
      <c r="AJ4" s="192"/>
      <c r="AK4" s="192"/>
      <c r="AL4" s="193"/>
      <c r="AM4" s="191" t="s">
        <v>230</v>
      </c>
      <c r="AN4" s="192"/>
      <c r="AO4" s="192"/>
      <c r="AP4" s="192"/>
      <c r="AQ4" s="193"/>
    </row>
    <row r="5" spans="1:43" ht="16.5" customHeight="1">
      <c r="A5" s="213" t="s">
        <v>143</v>
      </c>
      <c r="B5" s="194" t="s">
        <v>245</v>
      </c>
      <c r="C5" s="194" t="s">
        <v>246</v>
      </c>
      <c r="D5" s="215" t="s">
        <v>144</v>
      </c>
      <c r="E5" s="194" t="s">
        <v>247</v>
      </c>
      <c r="F5" s="194" t="s">
        <v>145</v>
      </c>
      <c r="G5" s="194" t="s">
        <v>146</v>
      </c>
      <c r="H5" s="189" t="s">
        <v>261</v>
      </c>
      <c r="I5" s="190"/>
      <c r="J5" s="194" t="s">
        <v>262</v>
      </c>
      <c r="K5" s="204" t="s">
        <v>263</v>
      </c>
      <c r="L5" s="196" t="s">
        <v>264</v>
      </c>
      <c r="M5" s="198" t="s">
        <v>154</v>
      </c>
      <c r="N5" s="202" t="s">
        <v>155</v>
      </c>
      <c r="O5" s="202" t="s">
        <v>156</v>
      </c>
      <c r="P5" s="202" t="s">
        <v>222</v>
      </c>
      <c r="Q5" s="202" t="s">
        <v>224</v>
      </c>
      <c r="R5" s="206" t="s">
        <v>207</v>
      </c>
      <c r="S5" s="213" t="s">
        <v>147</v>
      </c>
      <c r="T5" s="106"/>
      <c r="U5" s="194" t="s">
        <v>194</v>
      </c>
      <c r="V5" s="194"/>
      <c r="W5" s="194"/>
      <c r="X5" s="194"/>
      <c r="Y5" s="194"/>
      <c r="Z5" s="194"/>
      <c r="AA5" s="194"/>
      <c r="AB5" s="194" t="s">
        <v>254</v>
      </c>
      <c r="AC5" s="215" t="s">
        <v>255</v>
      </c>
      <c r="AD5" s="194" t="s">
        <v>3</v>
      </c>
      <c r="AE5" s="194"/>
      <c r="AF5" s="196"/>
      <c r="AG5" s="200" t="s">
        <v>148</v>
      </c>
      <c r="AH5" s="202" t="s">
        <v>149</v>
      </c>
      <c r="AI5" s="202" t="s">
        <v>150</v>
      </c>
      <c r="AJ5" s="202" t="s">
        <v>151</v>
      </c>
      <c r="AK5" s="202" t="s">
        <v>152</v>
      </c>
      <c r="AL5" s="224" t="s">
        <v>244</v>
      </c>
      <c r="AM5" s="198" t="s">
        <v>153</v>
      </c>
      <c r="AN5" s="194" t="s">
        <v>212</v>
      </c>
      <c r="AO5" s="194" t="s">
        <v>213</v>
      </c>
      <c r="AP5" s="194" t="s">
        <v>214</v>
      </c>
      <c r="AQ5" s="196" t="s">
        <v>225</v>
      </c>
    </row>
    <row r="6" spans="1:43" ht="84" customHeight="1" thickBot="1">
      <c r="A6" s="214"/>
      <c r="B6" s="195"/>
      <c r="C6" s="195"/>
      <c r="D6" s="216"/>
      <c r="E6" s="195"/>
      <c r="F6" s="195"/>
      <c r="G6" s="195"/>
      <c r="H6" s="107" t="s">
        <v>260</v>
      </c>
      <c r="I6" s="107" t="s">
        <v>259</v>
      </c>
      <c r="J6" s="195"/>
      <c r="K6" s="205"/>
      <c r="L6" s="197"/>
      <c r="M6" s="199"/>
      <c r="N6" s="203"/>
      <c r="O6" s="203"/>
      <c r="P6" s="203"/>
      <c r="Q6" s="203"/>
      <c r="R6" s="207"/>
      <c r="S6" s="214"/>
      <c r="T6" s="117" t="s">
        <v>223</v>
      </c>
      <c r="U6" s="117" t="s">
        <v>221</v>
      </c>
      <c r="V6" s="117" t="s">
        <v>215</v>
      </c>
      <c r="W6" s="117" t="s">
        <v>220</v>
      </c>
      <c r="X6" s="117" t="s">
        <v>218</v>
      </c>
      <c r="Y6" s="107" t="s">
        <v>219</v>
      </c>
      <c r="Z6" s="117" t="s">
        <v>216</v>
      </c>
      <c r="AA6" s="107" t="s">
        <v>217</v>
      </c>
      <c r="AB6" s="195"/>
      <c r="AC6" s="216"/>
      <c r="AD6" s="108" t="s">
        <v>256</v>
      </c>
      <c r="AE6" s="108" t="s">
        <v>257</v>
      </c>
      <c r="AF6" s="109" t="s">
        <v>258</v>
      </c>
      <c r="AG6" s="201"/>
      <c r="AH6" s="203"/>
      <c r="AI6" s="203"/>
      <c r="AJ6" s="203"/>
      <c r="AK6" s="203"/>
      <c r="AL6" s="225"/>
      <c r="AM6" s="199"/>
      <c r="AN6" s="195"/>
      <c r="AO6" s="195"/>
      <c r="AP6" s="195"/>
      <c r="AQ6" s="197"/>
    </row>
    <row r="7" spans="1:43" ht="96.75" thickBot="1">
      <c r="A7" s="188">
        <v>1</v>
      </c>
      <c r="B7" s="157" t="s">
        <v>19</v>
      </c>
      <c r="C7" s="157" t="s">
        <v>267</v>
      </c>
      <c r="D7" s="158" t="s">
        <v>124</v>
      </c>
      <c r="E7" s="157" t="s">
        <v>54</v>
      </c>
      <c r="F7" s="157" t="s">
        <v>269</v>
      </c>
      <c r="G7" s="157" t="s">
        <v>269</v>
      </c>
      <c r="H7" s="157" t="s">
        <v>250</v>
      </c>
      <c r="I7" s="157" t="s">
        <v>270</v>
      </c>
      <c r="J7" s="157" t="s">
        <v>271</v>
      </c>
      <c r="K7" s="157" t="s">
        <v>197</v>
      </c>
      <c r="L7" s="159" t="s">
        <v>210</v>
      </c>
      <c r="M7" s="160">
        <v>12</v>
      </c>
      <c r="N7" s="161" t="str">
        <f>_xlfn.IFERROR(VLOOKUP(O7,datos!$AC$2:$AE$7,3,0),"")</f>
        <v>Baja</v>
      </c>
      <c r="O7" s="162">
        <f>+IF(OR(M7="",M7=0),"",IF(M7&lt;=datos!$AD$3,datos!$AC$3,IF(AND(M7&gt;datos!$AD$3,M7&lt;=datos!$AD$4),datos!$AC$4,IF(AND(M7&gt;datos!$AD$4,M7&lt;=datos!$AD$5),datos!$AC$5,IF(AND(M7&gt;datos!$AD$5,M7&lt;=datos!$AD$6),datos!$AC$6,IF(M7&gt;datos!$AD$7,datos!$AC$7,0))))))</f>
        <v>0.4</v>
      </c>
      <c r="P7" s="163" t="str">
        <f>+HLOOKUP(A7,'Impacto Riesgo de Corrupción'!$D$5:$O$26,22,0)</f>
        <v>Moderado</v>
      </c>
      <c r="Q7" s="162">
        <f>+IF(P7="","",VLOOKUP(P7,datos!$AC$12:$AD$15,2,0))</f>
        <v>0.6</v>
      </c>
      <c r="R7" s="164" t="str">
        <f ca="1">_xlfn.IFERROR(INDIRECT("datos!"&amp;HLOOKUP(P7,calculo_imp,2,FALSE)&amp;VLOOKUP(N7,calculo_prob,2,FALSE)),"")</f>
        <v>Moderado</v>
      </c>
      <c r="S7" s="165">
        <v>1</v>
      </c>
      <c r="T7" s="166" t="s">
        <v>279</v>
      </c>
      <c r="U7" s="167" t="s">
        <v>280</v>
      </c>
      <c r="V7" s="167" t="s">
        <v>281</v>
      </c>
      <c r="W7" s="167" t="s">
        <v>282</v>
      </c>
      <c r="X7" s="167" t="s">
        <v>283</v>
      </c>
      <c r="Y7" s="167" t="s">
        <v>284</v>
      </c>
      <c r="Z7" s="167" t="s">
        <v>285</v>
      </c>
      <c r="AA7" s="167" t="s">
        <v>286</v>
      </c>
      <c r="AB7" s="167" t="s">
        <v>287</v>
      </c>
      <c r="AC7" s="158" t="str">
        <f>IF(AD7="","",VLOOKUP(AD7,datos!$AT$6:$AU$9,2,0))</f>
        <v>Probabilidad</v>
      </c>
      <c r="AD7" s="157" t="s">
        <v>80</v>
      </c>
      <c r="AE7" s="157" t="s">
        <v>84</v>
      </c>
      <c r="AF7" s="168">
        <f>IF(AND(AD7="",AE7=""),"",IF(AD7="",0,VLOOKUP(AD7,datos!$AP$3:$AR$7,3,0))+IF(AE7="",0,VLOOKUP(AE7,datos!$AP$3:$AR$7,3,0)))</f>
        <v>0.4</v>
      </c>
      <c r="AG7" s="169" t="str">
        <f>IF(OR(AH7="",AH7=0),"",IF(AH7&lt;=datos!$AC$3,datos!$AE$3,IF(AH7&lt;=datos!$AC$4,datos!$AE$4,IF(AH7&lt;=datos!$AC$5,datos!$AE$5,IF(AH7&lt;=datos!$AC$6,datos!$AE$6,IF(AH7&lt;=datos!$AC$7,datos!$AE$7,""))))))</f>
        <v>Baja</v>
      </c>
      <c r="AH7" s="170">
        <f>IF(AC7="","",IF(S7=1,IF(AC7="Probabilidad",O7-(O7*AF7),O7),IF(AC7="Probabilidad",#REF!-(#REF!*AF7),#REF!)))</f>
        <v>0.24</v>
      </c>
      <c r="AI7" s="161" t="str">
        <f>+IF(AJ7&lt;=datos!$AD$11,datos!$AC$11,IF(AJ7&lt;=datos!$AD$12,datos!$AC$12,IF(AJ7&lt;=datos!$AD$13,datos!$AC$13,IF(AJ7&lt;=datos!$AD$14,datos!$AC$14,IF(AJ7&lt;=datos!$AD$15,datos!$AC$15,"")))))</f>
        <v>Moderado</v>
      </c>
      <c r="AJ7" s="170">
        <f>IF(AC7="","",IF(S7=1,IF(AC7="Impacto",Q7-(Q7*AF7),Q7),IF(AC7="Impacto",#REF!-(#REF!*AF7),#REF!)))</f>
        <v>0.6</v>
      </c>
      <c r="AK7" s="161" t="str">
        <f aca="true" ca="1" t="shared" si="0" ref="AK7:AK13">_xlfn.IFERROR(INDIRECT("datos!"&amp;HLOOKUP(AI7,calculo_imp,2,FALSE)&amp;VLOOKUP(AG7,calculo_prob,2,FALSE)),"")</f>
        <v>Moderado</v>
      </c>
      <c r="AL7" s="171" t="s">
        <v>26</v>
      </c>
      <c r="AM7" s="160" t="s">
        <v>288</v>
      </c>
      <c r="AN7" s="172"/>
      <c r="AO7" s="172"/>
      <c r="AP7" s="157"/>
      <c r="AQ7" s="159"/>
    </row>
    <row r="8" spans="1:43" ht="144">
      <c r="A8" s="250">
        <v>2</v>
      </c>
      <c r="B8" s="226" t="s">
        <v>19</v>
      </c>
      <c r="C8" s="226" t="s">
        <v>265</v>
      </c>
      <c r="D8" s="253" t="s">
        <v>124</v>
      </c>
      <c r="E8" s="226" t="s">
        <v>55</v>
      </c>
      <c r="F8" s="226" t="s">
        <v>272</v>
      </c>
      <c r="G8" s="226" t="s">
        <v>273</v>
      </c>
      <c r="H8" s="226" t="s">
        <v>250</v>
      </c>
      <c r="I8" s="226" t="s">
        <v>274</v>
      </c>
      <c r="J8" s="226" t="s">
        <v>275</v>
      </c>
      <c r="K8" s="229" t="s">
        <v>197</v>
      </c>
      <c r="L8" s="232" t="s">
        <v>59</v>
      </c>
      <c r="M8" s="235">
        <v>300</v>
      </c>
      <c r="N8" s="238" t="str">
        <f>_xlfn.IFERROR(VLOOKUP(O8,datos!$AC$2:$AE$7,3,0),"")</f>
        <v>Media</v>
      </c>
      <c r="O8" s="241">
        <f>+IF(OR(M8="",M8=0),"",IF(M8&lt;=datos!$AD$3,datos!$AC$3,IF(AND(M8&gt;datos!$AD$3,M8&lt;=datos!$AD$4),datos!$AC$4,IF(AND(M8&gt;datos!$AD$4,M8&lt;=datos!$AD$5),datos!$AC$5,IF(AND(M8&gt;datos!$AD$5,M8&lt;=datos!$AD$6),datos!$AC$6,IF(M8&gt;datos!$AD$7,datos!$AC$7,0))))))</f>
        <v>0.6</v>
      </c>
      <c r="P8" s="244" t="str">
        <f>+HLOOKUP(A8,'Impacto Riesgo de Corrupción'!$D$5:$O$26,22,0)</f>
        <v>Moderado</v>
      </c>
      <c r="Q8" s="241">
        <f>+IF(P8="","",VLOOKUP(P8,datos!$AC$12:$AD$15,2,0))</f>
        <v>0.6</v>
      </c>
      <c r="R8" s="247" t="str">
        <f ca="1">_xlfn.IFERROR(INDIRECT("datos!"&amp;HLOOKUP(P8,calculo_imp,2,FALSE)&amp;VLOOKUP(N8,calculo_prob,2,FALSE)),"")</f>
        <v>Moderado</v>
      </c>
      <c r="S8" s="97">
        <v>1</v>
      </c>
      <c r="T8" s="98" t="s">
        <v>289</v>
      </c>
      <c r="U8" s="86" t="s">
        <v>290</v>
      </c>
      <c r="V8" s="86" t="s">
        <v>291</v>
      </c>
      <c r="W8" s="86" t="s">
        <v>292</v>
      </c>
      <c r="X8" s="86" t="s">
        <v>293</v>
      </c>
      <c r="Y8" s="86" t="s">
        <v>294</v>
      </c>
      <c r="Z8" s="86" t="s">
        <v>295</v>
      </c>
      <c r="AA8" s="86" t="s">
        <v>296</v>
      </c>
      <c r="AB8" s="86" t="s">
        <v>297</v>
      </c>
      <c r="AC8" s="140" t="str">
        <f>IF(AD8="","",VLOOKUP(AD8,datos!$AT$6:$AU$9,2,0))</f>
        <v>Probabilidad</v>
      </c>
      <c r="AD8" s="138" t="s">
        <v>81</v>
      </c>
      <c r="AE8" s="138" t="s">
        <v>84</v>
      </c>
      <c r="AF8" s="93">
        <f>IF(AND(AD8="",AE8=""),"",IF(AD8="",0,VLOOKUP(AD8,datos!$AP$3:$AR$7,3,0))+IF(AE8="",0,VLOOKUP(AE8,datos!$AP$3:$AR$7,3,0)))</f>
        <v>0.3</v>
      </c>
      <c r="AG8" s="110" t="str">
        <f>IF(OR(AH8="",AH8=0),"",IF(AH8&lt;=datos!$AC$3,datos!$AE$3,IF(AH8&lt;=datos!$AC$4,datos!$AE$4,IF(AH8&lt;=datos!$AC$5,datos!$AE$5,IF(AH8&lt;=datos!$AC$6,datos!$AE$6,IF(AH8&lt;=datos!$AC$7,datos!$AE$7,""))))))</f>
        <v>Media</v>
      </c>
      <c r="AH8" s="111">
        <f>IF(AC8="","",IF(S8=1,IF(AC8="Probabilidad",O8-(O8*AF8),O8),IF(AC8="Probabilidad",#REF!-(#REF!*AF8),#REF!)))</f>
        <v>0.42</v>
      </c>
      <c r="AI8" s="146" t="str">
        <f>+IF(AJ8&lt;=datos!$AD$11,datos!$AC$11,IF(AJ8&lt;=datos!$AD$12,datos!$AC$12,IF(AJ8&lt;=datos!$AD$13,datos!$AC$13,IF(AJ8&lt;=datos!$AD$14,datos!$AC$14,IF(AJ8&lt;=datos!$AD$15,datos!$AC$15,"")))))</f>
        <v>Moderado</v>
      </c>
      <c r="AJ8" s="111">
        <f>IF(AC8="","",IF(S8=1,IF(AC8="Impacto",Q8-(Q8*AF8),Q8),IF(AC8="Impacto",#REF!-(#REF!*AF8),#REF!)))</f>
        <v>0.6</v>
      </c>
      <c r="AK8" s="146" t="str">
        <f ca="1" t="shared" si="0"/>
        <v>Moderado</v>
      </c>
      <c r="AL8" s="90" t="s">
        <v>91</v>
      </c>
      <c r="AM8" s="144" t="s">
        <v>288</v>
      </c>
      <c r="AN8" s="87" t="s">
        <v>288</v>
      </c>
      <c r="AO8" s="87"/>
      <c r="AP8" s="138"/>
      <c r="AQ8" s="208"/>
    </row>
    <row r="9" spans="1:43" ht="96">
      <c r="A9" s="251"/>
      <c r="B9" s="227"/>
      <c r="C9" s="227"/>
      <c r="D9" s="254"/>
      <c r="E9" s="227"/>
      <c r="F9" s="227"/>
      <c r="G9" s="227"/>
      <c r="H9" s="227"/>
      <c r="I9" s="227"/>
      <c r="J9" s="227"/>
      <c r="K9" s="230"/>
      <c r="L9" s="233"/>
      <c r="M9" s="236"/>
      <c r="N9" s="239"/>
      <c r="O9" s="242"/>
      <c r="P9" s="245"/>
      <c r="Q9" s="242" t="e">
        <f>IF(OR(#REF!=datos!$AB$10,#REF!=datos!$AB$16),"",VLOOKUP(#REF!,datos!$AA$10:$AC$21,3,0))</f>
        <v>#REF!</v>
      </c>
      <c r="R9" s="248"/>
      <c r="S9" s="99">
        <v>2</v>
      </c>
      <c r="T9" s="100" t="s">
        <v>298</v>
      </c>
      <c r="U9" s="83" t="s">
        <v>299</v>
      </c>
      <c r="V9" s="83" t="s">
        <v>300</v>
      </c>
      <c r="W9" s="83" t="s">
        <v>301</v>
      </c>
      <c r="X9" s="83" t="s">
        <v>302</v>
      </c>
      <c r="Y9" s="83" t="s">
        <v>303</v>
      </c>
      <c r="Z9" s="83" t="s">
        <v>304</v>
      </c>
      <c r="AA9" s="83" t="s">
        <v>305</v>
      </c>
      <c r="AB9" s="83" t="s">
        <v>297</v>
      </c>
      <c r="AC9" s="141" t="str">
        <f>IF(AD9="","",VLOOKUP(AD9,datos!$AT$6:$AU$9,2,0))</f>
        <v>Probabilidad</v>
      </c>
      <c r="AD9" s="137" t="s">
        <v>81</v>
      </c>
      <c r="AE9" s="137" t="s">
        <v>84</v>
      </c>
      <c r="AF9" s="94">
        <f>IF(AND(AD9="",AE9=""),"",IF(AD9="",0,VLOOKUP(AD9,datos!$AP$3:$AR$7,3,0))+IF(AE9="",0,VLOOKUP(AE9,datos!$AP$3:$AR$7,3,0)))</f>
        <v>0.3</v>
      </c>
      <c r="AG9" s="112" t="str">
        <f>IF(OR(AH9="",AH9=0),"",IF(AH9&lt;=datos!$AC$3,datos!$AE$3,IF(AH9&lt;=datos!$AC$4,datos!$AE$4,IF(AH9&lt;=datos!$AC$5,datos!$AE$5,IF(AH9&lt;=datos!$AC$6,datos!$AE$6,IF(AH9&lt;=datos!$AC$7,datos!$AE$7,""))))))</f>
        <v>Baja</v>
      </c>
      <c r="AH9" s="113">
        <f>IF(AC9="","",IF(S9=1,IF(AC9="Probabilidad",O9-(O9*AF9),O9),IF(AC9="Probabilidad",AH8-(AH8*AF9),AH8)))</f>
        <v>0.294</v>
      </c>
      <c r="AI9" s="147" t="str">
        <f>+IF(AJ9&lt;=datos!$AD$11,datos!$AC$11,IF(AJ9&lt;=datos!$AD$12,datos!$AC$12,IF(AJ9&lt;=datos!$AD$13,datos!$AC$13,IF(AJ9&lt;=datos!$AD$14,datos!$AC$14,IF(AJ9&lt;=datos!$AD$15,datos!$AC$15,"")))))</f>
        <v>Moderado</v>
      </c>
      <c r="AJ9" s="113">
        <f>IF(AC9="","",IF(S9=1,IF(AC9="Impacto",Q9-(Q9*AF9),Q9),IF(AC9="Impacto",AJ8-(AJ8*AF9),AJ8)))</f>
        <v>0.6</v>
      </c>
      <c r="AK9" s="147" t="str">
        <f ca="1" t="shared" si="0"/>
        <v>Moderado</v>
      </c>
      <c r="AL9" s="91" t="s">
        <v>26</v>
      </c>
      <c r="AM9" s="143" t="s">
        <v>306</v>
      </c>
      <c r="AN9" s="84" t="s">
        <v>288</v>
      </c>
      <c r="AO9" s="84"/>
      <c r="AP9" s="137"/>
      <c r="AQ9" s="209"/>
    </row>
    <row r="10" spans="1:43" ht="96">
      <c r="A10" s="251"/>
      <c r="B10" s="227"/>
      <c r="C10" s="227"/>
      <c r="D10" s="254"/>
      <c r="E10" s="227"/>
      <c r="F10" s="227"/>
      <c r="G10" s="227"/>
      <c r="H10" s="227"/>
      <c r="I10" s="227"/>
      <c r="J10" s="227"/>
      <c r="K10" s="230"/>
      <c r="L10" s="233"/>
      <c r="M10" s="236"/>
      <c r="N10" s="239"/>
      <c r="O10" s="242"/>
      <c r="P10" s="245"/>
      <c r="Q10" s="242" t="e">
        <f>IF(OR(#REF!=datos!$AB$10,#REF!=datos!$AB$16),"",VLOOKUP(#REF!,datos!$AA$10:$AC$21,3,0))</f>
        <v>#REF!</v>
      </c>
      <c r="R10" s="248"/>
      <c r="S10" s="99">
        <v>3</v>
      </c>
      <c r="T10" s="100" t="s">
        <v>307</v>
      </c>
      <c r="U10" s="83" t="s">
        <v>308</v>
      </c>
      <c r="V10" s="83" t="s">
        <v>309</v>
      </c>
      <c r="W10" s="83" t="s">
        <v>310</v>
      </c>
      <c r="X10" s="83" t="s">
        <v>311</v>
      </c>
      <c r="Y10" s="83" t="s">
        <v>312</v>
      </c>
      <c r="Z10" s="83" t="s">
        <v>313</v>
      </c>
      <c r="AA10" s="83" t="s">
        <v>314</v>
      </c>
      <c r="AB10" s="83" t="s">
        <v>297</v>
      </c>
      <c r="AC10" s="141" t="str">
        <f>IF(AD10="","",VLOOKUP(AD10,datos!$AT$6:$AU$9,2,0))</f>
        <v>Probabilidad</v>
      </c>
      <c r="AD10" s="137" t="s">
        <v>80</v>
      </c>
      <c r="AE10" s="137" t="s">
        <v>84</v>
      </c>
      <c r="AF10" s="94">
        <f>IF(AND(AD10="",AE10=""),"",IF(AD10="",0,VLOOKUP(AD10,datos!$AP$3:$AR$7,3,0))+IF(AE10="",0,VLOOKUP(AE10,datos!$AP$3:$AR$7,3,0)))</f>
        <v>0.4</v>
      </c>
      <c r="AG10" s="112" t="str">
        <f>IF(OR(AH10="",AH10=0),"",IF(AH10&lt;=datos!$AC$3,datos!$AE$3,IF(AH10&lt;=datos!$AC$4,datos!$AE$4,IF(AH10&lt;=datos!$AC$5,datos!$AE$5,IF(AH10&lt;=datos!$AC$6,datos!$AE$6,IF(AH10&lt;=datos!$AC$7,datos!$AE$7,""))))))</f>
        <v>Muy Baja</v>
      </c>
      <c r="AH10" s="113">
        <f>IF(AC10="","",IF(S10=1,IF(AC10="Probabilidad",O10-(O10*AF10),O10),IF(AC10="Probabilidad",AH9-(AH9*AF10),AH9)))</f>
        <v>0.1764</v>
      </c>
      <c r="AI10" s="147" t="str">
        <f>+IF(AJ10&lt;=datos!$AD$11,datos!$AC$11,IF(AJ10&lt;=datos!$AD$12,datos!$AC$12,IF(AJ10&lt;=datos!$AD$13,datos!$AC$13,IF(AJ10&lt;=datos!$AD$14,datos!$AC$14,IF(AJ10&lt;=datos!$AD$15,datos!$AC$15,"")))))</f>
        <v>Moderado</v>
      </c>
      <c r="AJ10" s="113">
        <f>IF(AC10="","",IF(S10=1,IF(AC10="Impacto",Q10-(Q10*AF10),Q10),IF(AC10="Impacto",AJ9-(AJ9*AF10),AJ9)))</f>
        <v>0.6</v>
      </c>
      <c r="AK10" s="147" t="str">
        <f ca="1" t="shared" si="0"/>
        <v>Moderado</v>
      </c>
      <c r="AL10" s="91" t="s">
        <v>26</v>
      </c>
      <c r="AM10" s="143" t="s">
        <v>306</v>
      </c>
      <c r="AN10" s="84" t="s">
        <v>288</v>
      </c>
      <c r="AO10" s="84"/>
      <c r="AP10" s="137"/>
      <c r="AQ10" s="209"/>
    </row>
    <row r="11" spans="1:43" ht="120.75" thickBot="1">
      <c r="A11" s="252"/>
      <c r="B11" s="228"/>
      <c r="C11" s="228"/>
      <c r="D11" s="255"/>
      <c r="E11" s="228"/>
      <c r="F11" s="228"/>
      <c r="G11" s="228"/>
      <c r="H11" s="228"/>
      <c r="I11" s="228"/>
      <c r="J11" s="228"/>
      <c r="K11" s="231"/>
      <c r="L11" s="234"/>
      <c r="M11" s="237"/>
      <c r="N11" s="240"/>
      <c r="O11" s="243"/>
      <c r="P11" s="246"/>
      <c r="Q11" s="243" t="e">
        <f>IF(OR(#REF!=datos!$AB$10,#REF!=datos!$AB$16),"",VLOOKUP(#REF!,datos!$AA$10:$AC$21,3,0))</f>
        <v>#REF!</v>
      </c>
      <c r="R11" s="249"/>
      <c r="S11" s="101">
        <v>4</v>
      </c>
      <c r="T11" s="102"/>
      <c r="U11" s="88" t="s">
        <v>315</v>
      </c>
      <c r="V11" s="88" t="s">
        <v>316</v>
      </c>
      <c r="W11" s="88" t="s">
        <v>317</v>
      </c>
      <c r="X11" s="88" t="s">
        <v>318</v>
      </c>
      <c r="Y11" s="88" t="s">
        <v>319</v>
      </c>
      <c r="Z11" s="88" t="s">
        <v>320</v>
      </c>
      <c r="AA11" s="88" t="s">
        <v>321</v>
      </c>
      <c r="AB11" s="88" t="s">
        <v>297</v>
      </c>
      <c r="AC11" s="142" t="str">
        <f>IF(AD11="","",VLOOKUP(AD11,datos!$AT$6:$AU$9,2,0))</f>
        <v>Probabilidad</v>
      </c>
      <c r="AD11" s="139" t="s">
        <v>80</v>
      </c>
      <c r="AE11" s="139" t="s">
        <v>84</v>
      </c>
      <c r="AF11" s="95">
        <f>IF(AND(AD11="",AE11=""),"",IF(AD11="",0,VLOOKUP(AD11,datos!$AP$3:$AR$7,3,0))+IF(AE11="",0,VLOOKUP(AE11,datos!$AP$3:$AR$7,3,0)))</f>
        <v>0.4</v>
      </c>
      <c r="AG11" s="114" t="str">
        <f>IF(OR(AH11="",AH11=0),"",IF(AH11&lt;=datos!$AC$3,datos!$AE$3,IF(AH11&lt;=datos!$AC$4,datos!$AE$4,IF(AH11&lt;=datos!$AC$5,datos!$AE$5,IF(AH11&lt;=datos!$AC$6,datos!$AE$6,IF(AH11&lt;=datos!$AC$7,datos!$AE$7,""))))))</f>
        <v>Muy Baja</v>
      </c>
      <c r="AH11" s="115">
        <f>IF(AC11="","",IF(S11=1,IF(AC11="Probabilidad",O11-(O11*AF11),O11),IF(AC11="Probabilidad",AH10-(AH10*AF11),AH10)))</f>
        <v>0.10584</v>
      </c>
      <c r="AI11" s="148" t="str">
        <f>+IF(AJ11&lt;=datos!$AD$11,datos!$AC$11,IF(AJ11&lt;=datos!$AD$12,datos!$AC$12,IF(AJ11&lt;=datos!$AD$13,datos!$AC$13,IF(AJ11&lt;=datos!$AD$14,datos!$AC$14,IF(AJ11&lt;=datos!$AD$15,datos!$AC$15,"")))))</f>
        <v>Moderado</v>
      </c>
      <c r="AJ11" s="115">
        <f>IF(AC11="","",IF(S11=1,IF(AC11="Impacto",Q11-(Q11*AF11),Q11),IF(AC11="Impacto",AJ10-(AJ10*AF11),AJ10)))</f>
        <v>0.6</v>
      </c>
      <c r="AK11" s="148" t="str">
        <f ca="1" t="shared" si="0"/>
        <v>Moderado</v>
      </c>
      <c r="AL11" s="92" t="s">
        <v>26</v>
      </c>
      <c r="AM11" s="145" t="s">
        <v>306</v>
      </c>
      <c r="AN11" s="89" t="s">
        <v>288</v>
      </c>
      <c r="AO11" s="89"/>
      <c r="AP11" s="139"/>
      <c r="AQ11" s="210"/>
    </row>
    <row r="12" spans="1:43" ht="60">
      <c r="A12" s="250">
        <v>3</v>
      </c>
      <c r="B12" s="226" t="s">
        <v>19</v>
      </c>
      <c r="C12" s="226" t="s">
        <v>267</v>
      </c>
      <c r="D12" s="253" t="s">
        <v>124</v>
      </c>
      <c r="E12" s="226" t="s">
        <v>54</v>
      </c>
      <c r="F12" s="226" t="s">
        <v>276</v>
      </c>
      <c r="G12" s="226" t="s">
        <v>277</v>
      </c>
      <c r="H12" s="226" t="s">
        <v>251</v>
      </c>
      <c r="I12" s="226"/>
      <c r="J12" s="226" t="s">
        <v>278</v>
      </c>
      <c r="K12" s="229" t="s">
        <v>197</v>
      </c>
      <c r="L12" s="232" t="s">
        <v>210</v>
      </c>
      <c r="M12" s="235">
        <v>2</v>
      </c>
      <c r="N12" s="238" t="str">
        <f>_xlfn.IFERROR(VLOOKUP(O12,datos!$AC$2:$AE$7,3,0),"")</f>
        <v>Muy Baja</v>
      </c>
      <c r="O12" s="241">
        <f>+IF(OR(M12="",M12=0),"",IF(M12&lt;=datos!$AD$3,datos!$AC$3,IF(AND(M12&gt;datos!$AD$3,M12&lt;=datos!$AD$4),datos!$AC$4,IF(AND(M12&gt;datos!$AD$4,M12&lt;=datos!$AD$5),datos!$AC$5,IF(AND(M12&gt;datos!$AD$5,M12&lt;=datos!$AD$6),datos!$AC$6,IF(M12&gt;datos!$AD$7,datos!$AC$7,0))))))</f>
        <v>0.2</v>
      </c>
      <c r="P12" s="244" t="str">
        <f>+HLOOKUP(A12,'Impacto Riesgo de Corrupción'!$D$5:$O$26,22,0)</f>
        <v>Moderado</v>
      </c>
      <c r="Q12" s="241">
        <f>+IF(P12="","",VLOOKUP(P12,datos!$AC$12:$AD$15,2,0))</f>
        <v>0.6</v>
      </c>
      <c r="R12" s="247" t="str">
        <f ca="1">_xlfn.IFERROR(INDIRECT("datos!"&amp;HLOOKUP(P12,calculo_imp,2,FALSE)&amp;VLOOKUP(N12,calculo_prob,2,FALSE)),"")</f>
        <v>Moderado</v>
      </c>
      <c r="S12" s="97">
        <v>1</v>
      </c>
      <c r="T12" s="98" t="s">
        <v>322</v>
      </c>
      <c r="U12" s="86" t="s">
        <v>323</v>
      </c>
      <c r="V12" s="86" t="s">
        <v>324</v>
      </c>
      <c r="W12" s="86" t="s">
        <v>325</v>
      </c>
      <c r="X12" s="86" t="s">
        <v>326</v>
      </c>
      <c r="Y12" s="86" t="s">
        <v>327</v>
      </c>
      <c r="Z12" s="86" t="s">
        <v>328</v>
      </c>
      <c r="AA12" s="86" t="s">
        <v>329</v>
      </c>
      <c r="AB12" s="86" t="s">
        <v>297</v>
      </c>
      <c r="AC12" s="140" t="str">
        <f>IF(AD12="","",VLOOKUP(AD12,datos!$AT$6:$AU$9,2,0))</f>
        <v>Probabilidad</v>
      </c>
      <c r="AD12" s="138" t="s">
        <v>80</v>
      </c>
      <c r="AE12" s="138" t="s">
        <v>84</v>
      </c>
      <c r="AF12" s="93">
        <f>IF(AND(AD12="",AE12=""),"",IF(AD12="",0,VLOOKUP(AD12,datos!$AP$3:$AR$7,3,0))+IF(AE12="",0,VLOOKUP(AE12,datos!$AP$3:$AR$7,3,0)))</f>
        <v>0.4</v>
      </c>
      <c r="AG12" s="110" t="str">
        <f>IF(OR(AH12="",AH12=0),"",IF(AH12&lt;=datos!$AC$3,datos!$AE$3,IF(AH12&lt;=datos!$AC$4,datos!$AE$4,IF(AH12&lt;=datos!$AC$5,datos!$AE$5,IF(AH12&lt;=datos!$AC$6,datos!$AE$6,IF(AH12&lt;=datos!$AC$7,datos!$AE$7,""))))))</f>
        <v>Muy Baja</v>
      </c>
      <c r="AH12" s="111">
        <f>IF(AC12="","",IF(S12=1,IF(AC12="Probabilidad",O12-(O12*AF12),O12),IF(AC12="Probabilidad",#REF!-(#REF!*AF12),#REF!)))</f>
        <v>0.12</v>
      </c>
      <c r="AI12" s="146" t="str">
        <f>+IF(AJ12&lt;=datos!$AD$11,datos!$AC$11,IF(AJ12&lt;=datos!$AD$12,datos!$AC$12,IF(AJ12&lt;=datos!$AD$13,datos!$AC$13,IF(AJ12&lt;=datos!$AD$14,datos!$AC$14,IF(AJ12&lt;=datos!$AD$15,datos!$AC$15,"")))))</f>
        <v>Moderado</v>
      </c>
      <c r="AJ12" s="111">
        <f>IF(AC12="","",IF(S12=1,IF(AC12="Impacto",Q12-(Q12*AF12),Q12),IF(AC12="Impacto",#REF!-(#REF!*AF12),#REF!)))</f>
        <v>0.6</v>
      </c>
      <c r="AK12" s="146" t="str">
        <f ca="1" t="shared" si="0"/>
        <v>Moderado</v>
      </c>
      <c r="AL12" s="90" t="s">
        <v>26</v>
      </c>
      <c r="AM12" s="144" t="s">
        <v>306</v>
      </c>
      <c r="AN12" s="87" t="s">
        <v>288</v>
      </c>
      <c r="AO12" s="87"/>
      <c r="AP12" s="138"/>
      <c r="AQ12" s="208"/>
    </row>
    <row r="13" spans="1:43" ht="72.75" thickBot="1">
      <c r="A13" s="252"/>
      <c r="B13" s="228"/>
      <c r="C13" s="228"/>
      <c r="D13" s="255"/>
      <c r="E13" s="228"/>
      <c r="F13" s="228"/>
      <c r="G13" s="228"/>
      <c r="H13" s="228"/>
      <c r="I13" s="228"/>
      <c r="J13" s="228"/>
      <c r="K13" s="231"/>
      <c r="L13" s="234"/>
      <c r="M13" s="237"/>
      <c r="N13" s="240"/>
      <c r="O13" s="243"/>
      <c r="P13" s="246"/>
      <c r="Q13" s="243" t="e">
        <f>IF(OR(#REF!=datos!$AB$10,#REF!=datos!$AB$16),"",VLOOKUP(#REF!,datos!$AA$10:$AC$21,3,0))</f>
        <v>#REF!</v>
      </c>
      <c r="R13" s="249"/>
      <c r="S13" s="101">
        <v>2</v>
      </c>
      <c r="T13" s="102" t="s">
        <v>330</v>
      </c>
      <c r="U13" s="88" t="s">
        <v>323</v>
      </c>
      <c r="V13" s="88" t="s">
        <v>331</v>
      </c>
      <c r="W13" s="88" t="s">
        <v>332</v>
      </c>
      <c r="X13" s="88" t="s">
        <v>333</v>
      </c>
      <c r="Y13" s="88" t="s">
        <v>334</v>
      </c>
      <c r="Z13" s="88" t="s">
        <v>335</v>
      </c>
      <c r="AA13" s="88" t="s">
        <v>335</v>
      </c>
      <c r="AB13" s="88" t="s">
        <v>297</v>
      </c>
      <c r="AC13" s="142" t="str">
        <f>IF(AD13="","",VLOOKUP(AD13,datos!$AT$6:$AU$9,2,0))</f>
        <v>Probabilidad</v>
      </c>
      <c r="AD13" s="139" t="s">
        <v>80</v>
      </c>
      <c r="AE13" s="139" t="s">
        <v>84</v>
      </c>
      <c r="AF13" s="95">
        <f>IF(AND(AD13="",AE13=""),"",IF(AD13="",0,VLOOKUP(AD13,datos!$AP$3:$AR$7,3,0))+IF(AE13="",0,VLOOKUP(AE13,datos!$AP$3:$AR$7,3,0)))</f>
        <v>0.4</v>
      </c>
      <c r="AG13" s="114" t="str">
        <f>IF(OR(AH13="",AH13=0),"",IF(AH13&lt;=datos!$AC$3,datos!$AE$3,IF(AH13&lt;=datos!$AC$4,datos!$AE$4,IF(AH13&lt;=datos!$AC$5,datos!$AE$5,IF(AH13&lt;=datos!$AC$6,datos!$AE$6,IF(AH13&lt;=datos!$AC$7,datos!$AE$7,""))))))</f>
        <v>Muy Baja</v>
      </c>
      <c r="AH13" s="115">
        <f>IF(AC13="","",IF(S13=1,IF(AC13="Probabilidad",O13-(O13*AF13),O13),IF(AC13="Probabilidad",AH12-(AH12*AF13),AH12)))</f>
        <v>0.072</v>
      </c>
      <c r="AI13" s="148" t="str">
        <f>+IF(AJ13&lt;=datos!$AD$11,datos!$AC$11,IF(AJ13&lt;=datos!$AD$12,datos!$AC$12,IF(AJ13&lt;=datos!$AD$13,datos!$AC$13,IF(AJ13&lt;=datos!$AD$14,datos!$AC$14,IF(AJ13&lt;=datos!$AD$15,datos!$AC$15,"")))))</f>
        <v>Moderado</v>
      </c>
      <c r="AJ13" s="115">
        <f>IF(AC13="","",IF(S13=1,IF(AC13="Impacto",Q13-(Q13*AF13),Q13),IF(AC13="Impacto",AJ12-(AJ12*AF13),AJ12)))</f>
        <v>0.6</v>
      </c>
      <c r="AK13" s="148" t="str">
        <f ca="1" t="shared" si="0"/>
        <v>Moderado</v>
      </c>
      <c r="AL13" s="92" t="s">
        <v>26</v>
      </c>
      <c r="AM13" s="145" t="s">
        <v>306</v>
      </c>
      <c r="AN13" s="89" t="s">
        <v>288</v>
      </c>
      <c r="AO13" s="89"/>
      <c r="AP13" s="139"/>
      <c r="AQ13" s="210"/>
    </row>
    <row r="14" spans="1:43" ht="132.75" thickBot="1">
      <c r="A14" s="188">
        <v>4</v>
      </c>
      <c r="B14" s="157" t="s">
        <v>31</v>
      </c>
      <c r="C14" s="157" t="s">
        <v>268</v>
      </c>
      <c r="D14" s="158" t="s">
        <v>129</v>
      </c>
      <c r="E14" s="157" t="s">
        <v>55</v>
      </c>
      <c r="F14" s="157" t="s">
        <v>336</v>
      </c>
      <c r="G14" s="157" t="s">
        <v>337</v>
      </c>
      <c r="H14" s="157" t="s">
        <v>251</v>
      </c>
      <c r="I14" s="157" t="s">
        <v>338</v>
      </c>
      <c r="J14" s="157" t="s">
        <v>339</v>
      </c>
      <c r="K14" s="157" t="s">
        <v>199</v>
      </c>
      <c r="L14" s="159" t="s">
        <v>210</v>
      </c>
      <c r="M14" s="160">
        <v>682</v>
      </c>
      <c r="N14" s="161" t="str">
        <f>_xlfn.IFERROR(VLOOKUP(O14,datos!$AC$2:$AE$7,3,0),"")</f>
        <v>Alta</v>
      </c>
      <c r="O14" s="162">
        <f>+IF(OR(M14="",M14=0),"",IF(M14&lt;=datos!$AD$3,datos!$AC$3,IF(AND(M14&gt;datos!$AD$3,M14&lt;=datos!$AD$4),datos!$AC$4,IF(AND(M14&gt;datos!$AD$4,M14&lt;=datos!$AD$5),datos!$AC$5,IF(AND(M14&gt;datos!$AD$5,M14&lt;=datos!$AD$6),datos!$AC$6,IF(M14&gt;datos!$AD$7,datos!$AC$7,0))))))</f>
        <v>0.8</v>
      </c>
      <c r="P14" s="163" t="str">
        <f>+HLOOKUP(A14,'Impacto Riesgo de Corrupción'!$D$5:$O$26,22,0)</f>
        <v>Mayor</v>
      </c>
      <c r="Q14" s="162">
        <f>+IF(P14="","",VLOOKUP(P14,datos!$AC$12:$AD$15,2,0))</f>
        <v>0.8</v>
      </c>
      <c r="R14" s="164" t="str">
        <f ca="1">_xlfn.IFERROR(INDIRECT("datos!"&amp;HLOOKUP(P14,calculo_imp,2,FALSE)&amp;VLOOKUP(N14,calculo_prob,2,FALSE)),"")</f>
        <v>Alto</v>
      </c>
      <c r="S14" s="165">
        <v>1</v>
      </c>
      <c r="T14" s="173" t="s">
        <v>340</v>
      </c>
      <c r="U14" s="167" t="s">
        <v>341</v>
      </c>
      <c r="V14" s="167" t="s">
        <v>342</v>
      </c>
      <c r="W14" s="167" t="s">
        <v>343</v>
      </c>
      <c r="X14" s="167" t="s">
        <v>344</v>
      </c>
      <c r="Y14" s="167" t="s">
        <v>345</v>
      </c>
      <c r="Z14" s="167" t="s">
        <v>346</v>
      </c>
      <c r="AA14" s="167" t="s">
        <v>347</v>
      </c>
      <c r="AB14" s="167" t="s">
        <v>348</v>
      </c>
      <c r="AC14" s="158" t="str">
        <f>IF(AD14="","",VLOOKUP(AD14,datos!$AT$6:$AU$9,2,0))</f>
        <v>Probabilidad</v>
      </c>
      <c r="AD14" s="157" t="s">
        <v>80</v>
      </c>
      <c r="AE14" s="157" t="s">
        <v>84</v>
      </c>
      <c r="AF14" s="168">
        <f>IF(AND(AD14="",AE14=""),"",IF(AD14="",0,VLOOKUP(AD14,datos!$AP$3:$AR$7,3,0))+IF(AE14="",0,VLOOKUP(AE14,datos!$AP$3:$AR$7,3,0)))</f>
        <v>0.4</v>
      </c>
      <c r="AG14" s="169" t="str">
        <f>IF(OR(AH14="",AH14=0),"",IF(AH14&lt;=datos!$AC$3,datos!$AE$3,IF(AH14&lt;=datos!$AC$4,datos!$AE$4,IF(AH14&lt;=datos!$AC$5,datos!$AE$5,IF(AH14&lt;=datos!$AC$6,datos!$AE$6,IF(AH14&lt;=datos!$AC$7,datos!$AE$7,""))))))</f>
        <v>Media</v>
      </c>
      <c r="AH14" s="170">
        <f>IF(AC14="","",IF(S14=1,IF(AC14="Probabilidad",O14-(O14*AF14),O14),IF(AC14="Probabilidad",AH13-(AH13*AF14),AH13)))</f>
        <v>0.48</v>
      </c>
      <c r="AI14" s="161" t="str">
        <f>+IF(AJ14&lt;=datos!$AD$11,datos!$AC$11,IF(AJ14&lt;=datos!$AD$12,datos!$AC$12,IF(AJ14&lt;=datos!$AD$13,datos!$AC$13,IF(AJ14&lt;=datos!$AD$14,datos!$AC$14,IF(AJ14&lt;=datos!$AD$15,datos!$AC$15,"")))))</f>
        <v>Mayor</v>
      </c>
      <c r="AJ14" s="170">
        <f>IF(AC14="","",IF(S14=1,IF(AC14="Impacto",Q14-(Q14*AF14),Q14),IF(AC14="Impacto",AJ13-(AJ13*AF14),AJ13)))</f>
        <v>0.8</v>
      </c>
      <c r="AK14" s="161" t="str">
        <f ca="1">_xlfn.IFERROR(INDIRECT("datos!"&amp;HLOOKUP(AI14,calculo_imp,2,FALSE)&amp;VLOOKUP(AG14,calculo_prob,2,FALSE)),"")</f>
        <v>Alto</v>
      </c>
      <c r="AL14" s="171"/>
      <c r="AM14" s="160"/>
      <c r="AN14" s="172"/>
      <c r="AO14" s="172"/>
      <c r="AP14" s="157"/>
      <c r="AQ14" s="159"/>
    </row>
    <row r="15" spans="1:43" ht="204" customHeight="1" thickBot="1">
      <c r="A15" s="188">
        <v>5</v>
      </c>
      <c r="B15" s="157" t="s">
        <v>25</v>
      </c>
      <c r="C15" s="157" t="s">
        <v>268</v>
      </c>
      <c r="D15" s="158" t="str">
        <f>_xlfn.IFERROR(VLOOKUP(B15,datos!$B$1:$C$21,2,0),"")</f>
        <v>Ejercer la función disciplinaria en primera instancia en la SDS, mediante el seguimiento y gestión eficiente de los procesos disciplinarios hacia los servidores públicos de acuerdo a los principios rectores de la ley disciplinaria, para garantizar la protección de los derechos de los asociados en el ejercicio de la función pública.</v>
      </c>
      <c r="E15" s="157" t="s">
        <v>54</v>
      </c>
      <c r="F15" s="174" t="s">
        <v>349</v>
      </c>
      <c r="G15" s="174" t="s">
        <v>350</v>
      </c>
      <c r="H15" s="175" t="s">
        <v>251</v>
      </c>
      <c r="I15" s="175"/>
      <c r="J15" s="174" t="s">
        <v>351</v>
      </c>
      <c r="K15" s="175" t="s">
        <v>197</v>
      </c>
      <c r="L15" s="159" t="s">
        <v>352</v>
      </c>
      <c r="M15" s="160">
        <v>240</v>
      </c>
      <c r="N15" s="161" t="str">
        <f>_xlfn.IFERROR(VLOOKUP(O15,datos!$AC$2:$AE$7,3,0),"")</f>
        <v>Media</v>
      </c>
      <c r="O15" s="162">
        <f>+IF(OR(M15="",M15=0),"",IF(M15&lt;=datos!$AD$3,datos!$AC$3,IF(AND(M15&gt;datos!$AD$3,M15&lt;=datos!$AD$4),datos!$AC$4,IF(AND(M15&gt;datos!$AD$4,M15&lt;=datos!$AD$5),datos!$AC$5,IF(AND(M15&gt;datos!$AD$5,M15&lt;=datos!$AD$6),datos!$AC$6,IF(M15&gt;datos!$AD$7,datos!$AC$7,0))))))</f>
        <v>0.6</v>
      </c>
      <c r="P15" s="163" t="str">
        <f>+HLOOKUP(A15,'Impacto Riesgo de Corrupción'!$D$5:$O$26,22,0)</f>
        <v>Mayor</v>
      </c>
      <c r="Q15" s="162">
        <f>+IF(P15="","",VLOOKUP(P15,datos!$AC$12:$AD$15,2,0))</f>
        <v>0.8</v>
      </c>
      <c r="R15" s="164" t="str">
        <f ca="1">_xlfn.IFERROR(INDIRECT("datos!"&amp;HLOOKUP(P15,calculo_imp,2,FALSE)&amp;VLOOKUP(N15,calculo_prob,2,FALSE)),"")</f>
        <v>Alto</v>
      </c>
      <c r="S15" s="165">
        <v>1</v>
      </c>
      <c r="T15" s="157" t="s">
        <v>356</v>
      </c>
      <c r="U15" s="167" t="s">
        <v>357</v>
      </c>
      <c r="V15" s="167" t="s">
        <v>358</v>
      </c>
      <c r="W15" s="167" t="s">
        <v>359</v>
      </c>
      <c r="X15" s="167" t="s">
        <v>360</v>
      </c>
      <c r="Y15" s="167" t="s">
        <v>361</v>
      </c>
      <c r="Z15" s="167" t="s">
        <v>362</v>
      </c>
      <c r="AA15" s="167" t="s">
        <v>363</v>
      </c>
      <c r="AB15" s="167" t="s">
        <v>364</v>
      </c>
      <c r="AC15" s="158" t="str">
        <f>IF(AD15="","",VLOOKUP(AD15,datos!$AT$6:$AU$9,2,0))</f>
        <v>Probabilidad</v>
      </c>
      <c r="AD15" s="157" t="s">
        <v>80</v>
      </c>
      <c r="AE15" s="157" t="s">
        <v>84</v>
      </c>
      <c r="AF15" s="168">
        <f>IF(AND(AD15="",AE15=""),"",IF(AD15="",0,VLOOKUP(AD15,datos!$AP$3:$AR$7,3,0))+IF(AE15="",0,VLOOKUP(AE15,datos!$AP$3:$AR$7,3,0)))</f>
        <v>0.4</v>
      </c>
      <c r="AG15" s="169" t="str">
        <f>IF(OR(AH15="",AH15=0),"",IF(AH15&lt;=datos!$AC$3,datos!$AE$3,IF(AH15&lt;=datos!$AC$4,datos!$AE$4,IF(AH15&lt;=datos!$AC$5,datos!$AE$5,IF(AH15&lt;=datos!$AC$6,datos!$AE$6,IF(AH15&lt;=datos!$AC$7,datos!$AE$7,""))))))</f>
        <v>Baja</v>
      </c>
      <c r="AH15" s="170">
        <f>IF(AC15="","",IF(S15=1,IF(AC15="Probabilidad",O15-(O15*AF15),O15),IF(AC15="Probabilidad",AH14-(AH14*AF15),AH14)))</f>
        <v>0.36</v>
      </c>
      <c r="AI15" s="161" t="str">
        <f>+IF(AJ15&lt;=datos!$AD$11,datos!$AC$11,IF(AJ15&lt;=datos!$AD$12,datos!$AC$12,IF(AJ15&lt;=datos!$AD$13,datos!$AC$13,IF(AJ15&lt;=datos!$AD$14,datos!$AC$14,IF(AJ15&lt;=datos!$AD$15,datos!$AC$15,"")))))</f>
        <v>Mayor</v>
      </c>
      <c r="AJ15" s="170">
        <f>IF(AC15="","",IF(S15=1,IF(AC15="Impacto",Q15-(Q15*AF15),Q15),IF(AC15="Impacto",AJ14-(AJ14*AF15),AJ14)))</f>
        <v>0.8</v>
      </c>
      <c r="AK15" s="161" t="str">
        <f ca="1">_xlfn.IFERROR(INDIRECT("datos!"&amp;HLOOKUP(AI15,calculo_imp,2,FALSE)&amp;VLOOKUP(AG15,calculo_prob,2,FALSE)),"")</f>
        <v>Alto</v>
      </c>
      <c r="AL15" s="171" t="s">
        <v>92</v>
      </c>
      <c r="AM15" s="176" t="s">
        <v>365</v>
      </c>
      <c r="AN15" s="172">
        <v>44470</v>
      </c>
      <c r="AO15" s="172"/>
      <c r="AP15" s="157"/>
      <c r="AQ15" s="177"/>
    </row>
    <row r="16" spans="1:43" ht="144.75" thickBot="1">
      <c r="A16" s="250">
        <v>6</v>
      </c>
      <c r="B16" s="226" t="s">
        <v>25</v>
      </c>
      <c r="C16" s="226" t="s">
        <v>268</v>
      </c>
      <c r="D16" s="253" t="str">
        <f>_xlfn.IFERROR(VLOOKUP(B16,datos!$B$1:$C$21,2,0),"")</f>
        <v>Ejercer la función disciplinaria en primera instancia en la SDS, mediante el seguimiento y gestión eficiente de los procesos disciplinarios hacia los servidores públicos de acuerdo a los principios rectores de la ley disciplinaria, para garantizar la protección de los derechos de los asociados en el ejercicio de la función pública.</v>
      </c>
      <c r="E16" s="226" t="s">
        <v>54</v>
      </c>
      <c r="F16" s="256" t="s">
        <v>353</v>
      </c>
      <c r="G16" s="256" t="s">
        <v>354</v>
      </c>
      <c r="H16" s="259" t="s">
        <v>251</v>
      </c>
      <c r="I16" s="259"/>
      <c r="J16" s="256" t="s">
        <v>355</v>
      </c>
      <c r="K16" s="229" t="s">
        <v>197</v>
      </c>
      <c r="L16" s="232" t="s">
        <v>352</v>
      </c>
      <c r="M16" s="235">
        <v>240</v>
      </c>
      <c r="N16" s="238" t="str">
        <f>_xlfn.IFERROR(VLOOKUP(O16,datos!$AC$2:$AE$7,3,0),"")</f>
        <v>Media</v>
      </c>
      <c r="O16" s="241">
        <f>+IF(OR(M16="",M16=0),"",IF(M16&lt;=datos!$AD$3,datos!$AC$3,IF(AND(M16&gt;datos!$AD$3,M16&lt;=datos!$AD$4),datos!$AC$4,IF(AND(M16&gt;datos!$AD$4,M16&lt;=datos!$AD$5),datos!$AC$5,IF(AND(M16&gt;datos!$AD$5,M16&lt;=datos!$AD$6),datos!$AC$6,IF(M16&gt;datos!$AD$7,datos!$AC$7,0))))))</f>
        <v>0.6</v>
      </c>
      <c r="P16" s="244" t="str">
        <f>+HLOOKUP(A16,'Impacto Riesgo de Corrupción'!$D$5:$O$26,22,0)</f>
        <v>Catastrófico</v>
      </c>
      <c r="Q16" s="241">
        <f>+IF(P16="","",VLOOKUP(P16,datos!$AC$12:$AD$15,2,0))</f>
        <v>1</v>
      </c>
      <c r="R16" s="247" t="str">
        <f ca="1">_xlfn.IFERROR(INDIRECT("datos!"&amp;HLOOKUP(P16,calculo_imp,2,FALSE)&amp;VLOOKUP(N16,calculo_prob,2,FALSE)),"")</f>
        <v>Extremo</v>
      </c>
      <c r="S16" s="97">
        <v>1</v>
      </c>
      <c r="T16" s="138" t="s">
        <v>366</v>
      </c>
      <c r="U16" s="144" t="s">
        <v>367</v>
      </c>
      <c r="V16" s="152" t="s">
        <v>368</v>
      </c>
      <c r="W16" s="152" t="s">
        <v>369</v>
      </c>
      <c r="X16" s="152" t="s">
        <v>370</v>
      </c>
      <c r="Y16" s="152" t="s">
        <v>371</v>
      </c>
      <c r="Z16" s="86" t="s">
        <v>362</v>
      </c>
      <c r="AA16" s="155" t="s">
        <v>372</v>
      </c>
      <c r="AB16" s="178" t="s">
        <v>373</v>
      </c>
      <c r="AC16" s="140" t="str">
        <f>IF(AD16="","",VLOOKUP(AD16,datos!$AT$6:$AU$9,2,0))</f>
        <v>Probabilidad</v>
      </c>
      <c r="AD16" s="138" t="s">
        <v>80</v>
      </c>
      <c r="AE16" s="138" t="s">
        <v>84</v>
      </c>
      <c r="AF16" s="93">
        <f>IF(AND(AD16="",AE16=""),"",IF(AD16="",0,VLOOKUP(AD16,datos!$AP$3:$AR$7,3,0))+IF(AE16="",0,VLOOKUP(AE16,datos!$AP$3:$AR$7,3,0)))</f>
        <v>0.4</v>
      </c>
      <c r="AG16" s="110" t="str">
        <f>IF(OR(AH16="",AH16=0),"",IF(AH16&lt;=datos!$AC$3,datos!$AE$3,IF(AH16&lt;=datos!$AC$4,datos!$AE$4,IF(AH16&lt;=datos!$AC$5,datos!$AE$5,IF(AH16&lt;=datos!$AC$6,datos!$AE$6,IF(AH16&lt;=datos!$AC$7,datos!$AE$7,""))))))</f>
        <v>Baja</v>
      </c>
      <c r="AH16" s="111">
        <f>IF(AC16="","",IF(S16=1,IF(AC16="Probabilidad",O16-(O16*AF16),O16),IF(AC16="Probabilidad",#REF!-(#REF!*AF16),#REF!)))</f>
        <v>0.36</v>
      </c>
      <c r="AI16" s="146" t="str">
        <f>+IF(AJ16&lt;=datos!$AD$11,datos!$AC$11,IF(AJ16&lt;=datos!$AD$12,datos!$AC$12,IF(AJ16&lt;=datos!$AD$13,datos!$AC$13,IF(AJ16&lt;=datos!$AD$14,datos!$AC$14,IF(AJ16&lt;=datos!$AD$15,datos!$AC$15,"")))))</f>
        <v>Catastrófico</v>
      </c>
      <c r="AJ16" s="111">
        <f>IF(AC16="","",IF(S16=1,IF(AC16="Impacto",Q16-(Q16*AF16),Q16),IF(AC16="Impacto",#REF!-(#REF!*AF16),#REF!)))</f>
        <v>1</v>
      </c>
      <c r="AK16" s="146" t="str">
        <f aca="true" ca="1" t="shared" si="1" ref="AK16:AK23">_xlfn.IFERROR(INDIRECT("datos!"&amp;HLOOKUP(AI16,calculo_imp,2,FALSE)&amp;VLOOKUP(AG16,calculo_prob,2,FALSE)),"")</f>
        <v>Extremo</v>
      </c>
      <c r="AL16" s="90" t="s">
        <v>92</v>
      </c>
      <c r="AM16" s="149" t="s">
        <v>374</v>
      </c>
      <c r="AN16" s="87">
        <v>44593</v>
      </c>
      <c r="AO16" s="87"/>
      <c r="AP16" s="138"/>
      <c r="AQ16" s="179"/>
    </row>
    <row r="17" spans="1:43" ht="144.75" thickBot="1">
      <c r="A17" s="251"/>
      <c r="B17" s="227"/>
      <c r="C17" s="227"/>
      <c r="D17" s="254"/>
      <c r="E17" s="227"/>
      <c r="F17" s="257"/>
      <c r="G17" s="257"/>
      <c r="H17" s="260"/>
      <c r="I17" s="260"/>
      <c r="J17" s="257"/>
      <c r="K17" s="230"/>
      <c r="L17" s="233"/>
      <c r="M17" s="236"/>
      <c r="N17" s="239"/>
      <c r="O17" s="242"/>
      <c r="P17" s="245"/>
      <c r="Q17" s="242" t="e">
        <f>IF(OR(#REF!=datos!$AB$10,#REF!=datos!$AB$16),"",VLOOKUP(#REF!,datos!$AA$10:$AC$21,3,0))</f>
        <v>#REF!</v>
      </c>
      <c r="R17" s="248"/>
      <c r="S17" s="99">
        <v>2</v>
      </c>
      <c r="T17" s="138" t="s">
        <v>375</v>
      </c>
      <c r="U17" s="144" t="s">
        <v>367</v>
      </c>
      <c r="V17" s="150" t="s">
        <v>376</v>
      </c>
      <c r="W17" s="150" t="s">
        <v>377</v>
      </c>
      <c r="X17" s="150" t="s">
        <v>378</v>
      </c>
      <c r="Y17" s="150" t="s">
        <v>379</v>
      </c>
      <c r="Z17" s="86" t="s">
        <v>362</v>
      </c>
      <c r="AA17" s="154" t="s">
        <v>380</v>
      </c>
      <c r="AB17" s="151" t="s">
        <v>381</v>
      </c>
      <c r="AC17" s="141" t="str">
        <f>IF(AD17="","",VLOOKUP(AD17,datos!$AT$6:$AU$9,2,0))</f>
        <v>Probabilidad</v>
      </c>
      <c r="AD17" s="137" t="s">
        <v>80</v>
      </c>
      <c r="AE17" s="137" t="s">
        <v>84</v>
      </c>
      <c r="AF17" s="94">
        <f>IF(AND(AD17="",AE17=""),"",IF(AD17="",0,VLOOKUP(AD17,datos!$AP$3:$AR$7,3,0))+IF(AE17="",0,VLOOKUP(AE17,datos!$AP$3:$AR$7,3,0)))</f>
        <v>0.4</v>
      </c>
      <c r="AG17" s="112" t="str">
        <f>IF(OR(AH17="",AH17=0),"",IF(AH17&lt;=datos!$AC$3,datos!$AE$3,IF(AH17&lt;=datos!$AC$4,datos!$AE$4,IF(AH17&lt;=datos!$AC$5,datos!$AE$5,IF(AH17&lt;=datos!$AC$6,datos!$AE$6,IF(AH17&lt;=datos!$AC$7,datos!$AE$7,""))))))</f>
        <v>Baja</v>
      </c>
      <c r="AH17" s="113">
        <f>IF(AC17="","",IF(S17=1,IF(AC17="Probabilidad",O17-(O17*AF17),O17),IF(AC17="Probabilidad",AH16-(AH16*AF17),AH16)))</f>
        <v>0.216</v>
      </c>
      <c r="AI17" s="147" t="str">
        <f>+IF(AJ17&lt;=datos!$AD$11,datos!$AC$11,IF(AJ17&lt;=datos!$AD$12,datos!$AC$12,IF(AJ17&lt;=datos!$AD$13,datos!$AC$13,IF(AJ17&lt;=datos!$AD$14,datos!$AC$14,IF(AJ17&lt;=datos!$AD$15,datos!$AC$15,"")))))</f>
        <v>Catastrófico</v>
      </c>
      <c r="AJ17" s="113">
        <f>IF(AC17="","",IF(S17=1,IF(AC17="Impacto",Q17-(Q17*AF17),Q17),IF(AC17="Impacto",AJ16-(AJ16*AF17),AJ16)))</f>
        <v>1</v>
      </c>
      <c r="AK17" s="147" t="str">
        <f ca="1" t="shared" si="1"/>
        <v>Extremo</v>
      </c>
      <c r="AL17" s="91" t="s">
        <v>92</v>
      </c>
      <c r="AM17" s="149" t="s">
        <v>382</v>
      </c>
      <c r="AN17" s="84">
        <v>44593</v>
      </c>
      <c r="AO17" s="84"/>
      <c r="AP17" s="137"/>
      <c r="AQ17" s="180"/>
    </row>
    <row r="18" spans="1:43" ht="144.75" thickBot="1">
      <c r="A18" s="252"/>
      <c r="B18" s="228"/>
      <c r="C18" s="228"/>
      <c r="D18" s="255"/>
      <c r="E18" s="228"/>
      <c r="F18" s="258"/>
      <c r="G18" s="258"/>
      <c r="H18" s="261"/>
      <c r="I18" s="261"/>
      <c r="J18" s="258"/>
      <c r="K18" s="231"/>
      <c r="L18" s="234"/>
      <c r="M18" s="237"/>
      <c r="N18" s="240"/>
      <c r="O18" s="243"/>
      <c r="P18" s="246"/>
      <c r="Q18" s="243" t="e">
        <f>IF(OR(#REF!=datos!$AB$10,#REF!=datos!$AB$16),"",VLOOKUP(#REF!,datos!$AA$10:$AC$21,3,0))</f>
        <v>#REF!</v>
      </c>
      <c r="R18" s="249"/>
      <c r="S18" s="101">
        <v>3</v>
      </c>
      <c r="T18" s="157" t="s">
        <v>383</v>
      </c>
      <c r="U18" s="160" t="s">
        <v>384</v>
      </c>
      <c r="V18" s="153" t="s">
        <v>385</v>
      </c>
      <c r="W18" s="153" t="s">
        <v>386</v>
      </c>
      <c r="X18" s="153" t="s">
        <v>387</v>
      </c>
      <c r="Y18" s="153" t="s">
        <v>388</v>
      </c>
      <c r="Z18" s="167" t="s">
        <v>362</v>
      </c>
      <c r="AA18" s="181" t="s">
        <v>389</v>
      </c>
      <c r="AB18" s="182" t="s">
        <v>390</v>
      </c>
      <c r="AC18" s="142" t="str">
        <f>IF(AD18="","",VLOOKUP(AD18,datos!$AT$6:$AU$9,2,0))</f>
        <v>Probabilidad</v>
      </c>
      <c r="AD18" s="139" t="s">
        <v>80</v>
      </c>
      <c r="AE18" s="139" t="s">
        <v>84</v>
      </c>
      <c r="AF18" s="95">
        <f>IF(AND(AD18="",AE18=""),"",IF(AD18="",0,VLOOKUP(AD18,datos!$AP$3:$AR$7,3,0))+IF(AE18="",0,VLOOKUP(AE18,datos!$AP$3:$AR$7,3,0)))</f>
        <v>0.4</v>
      </c>
      <c r="AG18" s="114" t="str">
        <f>IF(OR(AH18="",AH18=0),"",IF(AH18&lt;=datos!$AC$3,datos!$AE$3,IF(AH18&lt;=datos!$AC$4,datos!$AE$4,IF(AH18&lt;=datos!$AC$5,datos!$AE$5,IF(AH18&lt;=datos!$AC$6,datos!$AE$6,IF(AH18&lt;=datos!$AC$7,datos!$AE$7,""))))))</f>
        <v>Muy Baja</v>
      </c>
      <c r="AH18" s="115">
        <f>IF(AC18="","",IF(S18=1,IF(AC18="Probabilidad",O18-(O18*AF18),O18),IF(AC18="Probabilidad",AH17-(AH17*AF18),AH17)))</f>
        <v>0.1296</v>
      </c>
      <c r="AI18" s="148" t="str">
        <f>+IF(AJ18&lt;=datos!$AD$11,datos!$AC$11,IF(AJ18&lt;=datos!$AD$12,datos!$AC$12,IF(AJ18&lt;=datos!$AD$13,datos!$AC$13,IF(AJ18&lt;=datos!$AD$14,datos!$AC$14,IF(AJ18&lt;=datos!$AD$15,datos!$AC$15,"")))))</f>
        <v>Catastrófico</v>
      </c>
      <c r="AJ18" s="115">
        <f>IF(AC18="","",IF(S18=1,IF(AC18="Impacto",Q18-(Q18*AF18),Q18),IF(AC18="Impacto",AJ17-(AJ17*AF18),AJ17)))</f>
        <v>1</v>
      </c>
      <c r="AK18" s="148" t="str">
        <f ca="1" t="shared" si="1"/>
        <v>Extremo</v>
      </c>
      <c r="AL18" s="92" t="s">
        <v>92</v>
      </c>
      <c r="AM18" s="176" t="s">
        <v>382</v>
      </c>
      <c r="AN18" s="89">
        <v>44593</v>
      </c>
      <c r="AO18" s="89"/>
      <c r="AP18" s="139"/>
      <c r="AQ18" s="183"/>
    </row>
    <row r="19" spans="1:43" ht="409.5" thickBot="1">
      <c r="A19" s="188">
        <v>7</v>
      </c>
      <c r="B19" s="157" t="s">
        <v>32</v>
      </c>
      <c r="C19" s="157" t="s">
        <v>268</v>
      </c>
      <c r="D19" s="158" t="s">
        <v>130</v>
      </c>
      <c r="E19" s="157" t="s">
        <v>54</v>
      </c>
      <c r="F19" s="157" t="s">
        <v>391</v>
      </c>
      <c r="G19" s="157" t="s">
        <v>392</v>
      </c>
      <c r="H19" s="157" t="s">
        <v>251</v>
      </c>
      <c r="I19" s="157"/>
      <c r="J19" s="157" t="s">
        <v>393</v>
      </c>
      <c r="K19" s="157" t="s">
        <v>197</v>
      </c>
      <c r="L19" s="159" t="s">
        <v>210</v>
      </c>
      <c r="M19" s="160">
        <v>2292</v>
      </c>
      <c r="N19" s="161" t="str">
        <f>_xlfn.IFERROR(VLOOKUP(O19,datos!$AC$2:$AE$7,3,0),"")</f>
        <v>Alta</v>
      </c>
      <c r="O19" s="162">
        <f>+IF(OR(M19="",M19=0),"",IF(M19&lt;=datos!$AD$3,datos!$AC$3,IF(AND(M19&gt;datos!$AD$3,M19&lt;=datos!$AD$4),datos!$AC$4,IF(AND(M19&gt;datos!$AD$4,M19&lt;=datos!$AD$5),datos!$AC$5,IF(AND(M19&gt;datos!$AD$5,M19&lt;=datos!$AD$6),datos!$AC$6,IF(M19&gt;datos!$AD$7,datos!$AC$7,0))))))</f>
        <v>0.8</v>
      </c>
      <c r="P19" s="163" t="str">
        <f>+HLOOKUP(A19,'Impacto Riesgo de Corrupción'!$D$5:$O$26,22,0)</f>
        <v>Mayor</v>
      </c>
      <c r="Q19" s="162">
        <f>+IF(P19="","",VLOOKUP(P19,datos!$AC$12:$AD$15,2,0))</f>
        <v>0.8</v>
      </c>
      <c r="R19" s="164" t="str">
        <f ca="1">_xlfn.IFERROR(INDIRECT("datos!"&amp;HLOOKUP(P19,calculo_imp,2,FALSE)&amp;VLOOKUP(N19,calculo_prob,2,FALSE)),"")</f>
        <v>Alto</v>
      </c>
      <c r="S19" s="165">
        <v>1</v>
      </c>
      <c r="T19" s="184" t="s">
        <v>396</v>
      </c>
      <c r="U19" s="167" t="s">
        <v>397</v>
      </c>
      <c r="V19" s="167" t="s">
        <v>398</v>
      </c>
      <c r="W19" s="173" t="s">
        <v>399</v>
      </c>
      <c r="X19" s="167" t="s">
        <v>400</v>
      </c>
      <c r="Y19" s="167" t="s">
        <v>401</v>
      </c>
      <c r="Z19" s="167" t="s">
        <v>402</v>
      </c>
      <c r="AA19" s="185" t="s">
        <v>403</v>
      </c>
      <c r="AB19" s="185" t="s">
        <v>404</v>
      </c>
      <c r="AC19" s="158" t="str">
        <f>IF(AD19="","",VLOOKUP(AD19,datos!$AT$6:$AU$9,2,0))</f>
        <v>Probabilidad</v>
      </c>
      <c r="AD19" s="157" t="s">
        <v>80</v>
      </c>
      <c r="AE19" s="157" t="s">
        <v>84</v>
      </c>
      <c r="AF19" s="168">
        <f>IF(AND(AD19="",AE19=""),"",IF(AD19="",0,VLOOKUP(AD19,datos!$AP$3:$AR$7,3,0))+IF(AE19="",0,VLOOKUP(AE19,datos!$AP$3:$AR$7,3,0)))</f>
        <v>0.4</v>
      </c>
      <c r="AG19" s="169" t="str">
        <f>IF(OR(AH19="",AH19=0),"",IF(AH19&lt;=datos!$AC$3,datos!$AE$3,IF(AH19&lt;=datos!$AC$4,datos!$AE$4,IF(AH19&lt;=datos!$AC$5,datos!$AE$5,IF(AH19&lt;=datos!$AC$6,datos!$AE$6,IF(AH19&lt;=datos!$AC$7,datos!$AE$7,""))))))</f>
        <v>Media</v>
      </c>
      <c r="AH19" s="170">
        <f>IF(AC19="","",IF(S19=1,IF(AC19="Probabilidad",O19-(O19*AF19),O19),IF(AC19="Probabilidad",AH18-(AH18*AF19),AH18)))</f>
        <v>0.48</v>
      </c>
      <c r="AI19" s="161" t="str">
        <f>+IF(AJ19&lt;=datos!$AD$11,datos!$AC$11,IF(AJ19&lt;=datos!$AD$12,datos!$AC$12,IF(AJ19&lt;=datos!$AD$13,datos!$AC$13,IF(AJ19&lt;=datos!$AD$14,datos!$AC$14,IF(AJ19&lt;=datos!$AD$15,datos!$AC$15,"")))))</f>
        <v>Mayor</v>
      </c>
      <c r="AJ19" s="170">
        <f>IF(AC19="","",IF(S19=1,IF(AC19="Impacto",Q19-(Q19*AF19),Q19),IF(AC19="Impacto",AJ18-(AJ18*AF19),AJ18)))</f>
        <v>0.8</v>
      </c>
      <c r="AK19" s="161" t="str">
        <f ca="1" t="shared" si="1"/>
        <v>Alto</v>
      </c>
      <c r="AL19" s="171" t="s">
        <v>26</v>
      </c>
      <c r="AM19" s="160"/>
      <c r="AN19" s="172"/>
      <c r="AO19" s="172"/>
      <c r="AP19" s="157"/>
      <c r="AQ19" s="159"/>
    </row>
    <row r="20" spans="1:43" ht="409.5" thickBot="1">
      <c r="A20" s="188">
        <v>8</v>
      </c>
      <c r="B20" s="157" t="s">
        <v>32</v>
      </c>
      <c r="C20" s="157" t="s">
        <v>268</v>
      </c>
      <c r="D20" s="158" t="s">
        <v>130</v>
      </c>
      <c r="E20" s="157" t="s">
        <v>54</v>
      </c>
      <c r="F20" s="157"/>
      <c r="G20" s="157" t="s">
        <v>394</v>
      </c>
      <c r="H20" s="157" t="s">
        <v>251</v>
      </c>
      <c r="I20" s="157"/>
      <c r="J20" s="157" t="s">
        <v>395</v>
      </c>
      <c r="K20" s="157" t="s">
        <v>197</v>
      </c>
      <c r="L20" s="159" t="s">
        <v>210</v>
      </c>
      <c r="M20" s="160">
        <v>20</v>
      </c>
      <c r="N20" s="161" t="str">
        <f>_xlfn.IFERROR(VLOOKUP(O20,datos!$AC$2:$AE$7,3,0),"")</f>
        <v>Baja</v>
      </c>
      <c r="O20" s="162">
        <f>+IF(OR(M20="",M20=0),"",IF(M20&lt;=datos!$AD$3,datos!$AC$3,IF(AND(M20&gt;datos!$AD$3,M20&lt;=datos!$AD$4),datos!$AC$4,IF(AND(M20&gt;datos!$AD$4,M20&lt;=datos!$AD$5),datos!$AC$5,IF(AND(M20&gt;datos!$AD$5,M20&lt;=datos!$AD$6),datos!$AC$6,IF(M20&gt;datos!$AD$7,datos!$AC$7,0))))))</f>
        <v>0.4</v>
      </c>
      <c r="P20" s="163" t="str">
        <f>+HLOOKUP(A20,'Impacto Riesgo de Corrupción'!$D$5:$O$26,22,0)</f>
        <v>Mayor</v>
      </c>
      <c r="Q20" s="162">
        <f>+IF(P20="","",VLOOKUP(P20,datos!$AC$12:$AD$15,2,0))</f>
        <v>0.8</v>
      </c>
      <c r="R20" s="164" t="str">
        <f ca="1">_xlfn.IFERROR(INDIRECT("datos!"&amp;HLOOKUP(P20,calculo_imp,2,FALSE)&amp;VLOOKUP(N20,calculo_prob,2,FALSE)),"")</f>
        <v>Alto</v>
      </c>
      <c r="S20" s="165">
        <v>1</v>
      </c>
      <c r="T20" s="186" t="s">
        <v>405</v>
      </c>
      <c r="U20" s="167" t="s">
        <v>397</v>
      </c>
      <c r="V20" s="167" t="s">
        <v>406</v>
      </c>
      <c r="W20" s="167" t="s">
        <v>407</v>
      </c>
      <c r="X20" s="167" t="s">
        <v>408</v>
      </c>
      <c r="Y20" s="186" t="s">
        <v>409</v>
      </c>
      <c r="Z20" s="167" t="s">
        <v>410</v>
      </c>
      <c r="AA20" s="185" t="s">
        <v>411</v>
      </c>
      <c r="AB20" s="185" t="s">
        <v>412</v>
      </c>
      <c r="AC20" s="158" t="str">
        <f>IF(AD20="","",VLOOKUP(AD20,datos!$AT$6:$AU$9,2,0))</f>
        <v>Probabilidad</v>
      </c>
      <c r="AD20" s="157" t="s">
        <v>80</v>
      </c>
      <c r="AE20" s="157" t="s">
        <v>84</v>
      </c>
      <c r="AF20" s="168">
        <f>IF(AND(AD20="",AE20=""),"",IF(AD20="",0,VLOOKUP(AD20,datos!$AP$3:$AR$7,3,0))+IF(AE20="",0,VLOOKUP(AE20,datos!$AP$3:$AR$7,3,0)))</f>
        <v>0.4</v>
      </c>
      <c r="AG20" s="169" t="str">
        <f>IF(OR(AH20="",AH20=0),"",IF(AH20&lt;=datos!$AC$3,datos!$AE$3,IF(AH20&lt;=datos!$AC$4,datos!$AE$4,IF(AH20&lt;=datos!$AC$5,datos!$AE$5,IF(AH20&lt;=datos!$AC$6,datos!$AE$6,IF(AH20&lt;=datos!$AC$7,datos!$AE$7,""))))))</f>
        <v>Baja</v>
      </c>
      <c r="AH20" s="170">
        <f>IF(AC20="","",IF(S20=1,IF(AC20="Probabilidad",O20-(O20*AF20),O20),IF(AC20="Probabilidad",#REF!-(#REF!*AF20),#REF!)))</f>
        <v>0.24</v>
      </c>
      <c r="AI20" s="161" t="str">
        <f>+IF(AJ20&lt;=datos!$AD$11,datos!$AC$11,IF(AJ20&lt;=datos!$AD$12,datos!$AC$12,IF(AJ20&lt;=datos!$AD$13,datos!$AC$13,IF(AJ20&lt;=datos!$AD$14,datos!$AC$14,IF(AJ20&lt;=datos!$AD$15,datos!$AC$15,"")))))</f>
        <v>Mayor</v>
      </c>
      <c r="AJ20" s="170">
        <f>IF(AC20="","",IF(S20=1,IF(AC20="Impacto",Q20-(Q20*AF20),Q20),IF(AC20="Impacto",#REF!-(#REF!*AF20),#REF!)))</f>
        <v>0.8</v>
      </c>
      <c r="AK20" s="161" t="str">
        <f ca="1" t="shared" si="1"/>
        <v>Alto</v>
      </c>
      <c r="AL20" s="171" t="s">
        <v>26</v>
      </c>
      <c r="AM20" s="160"/>
      <c r="AN20" s="172"/>
      <c r="AO20" s="172"/>
      <c r="AP20" s="157"/>
      <c r="AQ20" s="159"/>
    </row>
    <row r="21" spans="1:43" ht="336">
      <c r="A21" s="250">
        <v>9</v>
      </c>
      <c r="B21" s="226" t="s">
        <v>30</v>
      </c>
      <c r="C21" s="226" t="s">
        <v>413</v>
      </c>
      <c r="D21" s="253" t="s">
        <v>128</v>
      </c>
      <c r="E21" s="226" t="s">
        <v>54</v>
      </c>
      <c r="F21" s="226" t="s">
        <v>414</v>
      </c>
      <c r="G21" s="226" t="s">
        <v>415</v>
      </c>
      <c r="H21" s="226" t="s">
        <v>250</v>
      </c>
      <c r="I21" s="226" t="s">
        <v>416</v>
      </c>
      <c r="J21" s="226" t="s">
        <v>417</v>
      </c>
      <c r="K21" s="229" t="s">
        <v>197</v>
      </c>
      <c r="L21" s="232" t="s">
        <v>57</v>
      </c>
      <c r="M21" s="235">
        <v>150</v>
      </c>
      <c r="N21" s="238" t="str">
        <f>_xlfn.IFERROR(VLOOKUP(O21,datos!$AC$2:$AE$7,3,0),"")</f>
        <v>Media</v>
      </c>
      <c r="O21" s="241">
        <f>+IF(OR(M21="",M21=0),"",IF(M21&lt;=datos!$AD$3,datos!$AC$3,IF(AND(M21&gt;datos!$AD$3,M21&lt;=datos!$AD$4),datos!$AC$4,IF(AND(M21&gt;datos!$AD$4,M21&lt;=datos!$AD$5),datos!$AC$5,IF(AND(M21&gt;datos!$AD$5,M21&lt;=datos!$AD$6),datos!$AC$6,IF(M21&gt;datos!$AD$7,datos!$AC$7,0))))))</f>
        <v>0.6</v>
      </c>
      <c r="P21" s="244" t="str">
        <f>+HLOOKUP(A21,'Impacto Riesgo de Corrupción'!$D$5:$O$26,22,0)</f>
        <v>Mayor</v>
      </c>
      <c r="Q21" s="241">
        <f>+IF(P21="","",VLOOKUP(P21,datos!$AC$12:$AD$15,2,0))</f>
        <v>0.8</v>
      </c>
      <c r="R21" s="247" t="str">
        <f ca="1">_xlfn.IFERROR(INDIRECT("datos!"&amp;HLOOKUP(P21,calculo_imp,2,FALSE)&amp;VLOOKUP(N21,calculo_prob,2,FALSE)),"")</f>
        <v>Alto</v>
      </c>
      <c r="S21" s="97">
        <v>1</v>
      </c>
      <c r="T21" s="98" t="s">
        <v>426</v>
      </c>
      <c r="U21" s="86" t="s">
        <v>427</v>
      </c>
      <c r="V21" s="86" t="s">
        <v>428</v>
      </c>
      <c r="W21" s="86" t="s">
        <v>429</v>
      </c>
      <c r="X21" s="86" t="s">
        <v>430</v>
      </c>
      <c r="Y21" s="86" t="s">
        <v>431</v>
      </c>
      <c r="Z21" s="86" t="s">
        <v>432</v>
      </c>
      <c r="AA21" s="86" t="s">
        <v>433</v>
      </c>
      <c r="AB21" s="86" t="s">
        <v>434</v>
      </c>
      <c r="AC21" s="140" t="str">
        <f>IF(AD21="","",VLOOKUP(AD21,datos!$AT$6:$AU$9,2,0))</f>
        <v>Probabilidad</v>
      </c>
      <c r="AD21" s="138" t="s">
        <v>81</v>
      </c>
      <c r="AE21" s="138" t="s">
        <v>84</v>
      </c>
      <c r="AF21" s="93">
        <f>IF(AND(AD21="",AE21=""),"",IF(AD21="",0,VLOOKUP(AD21,datos!$AP$3:$AR$7,3,0))+IF(AE21="",0,VLOOKUP(AE21,datos!$AP$3:$AR$7,3,0)))</f>
        <v>0.3</v>
      </c>
      <c r="AG21" s="110" t="str">
        <f>IF(OR(AH21="",AH21=0),"",IF(AH21&lt;=datos!$AC$3,datos!$AE$3,IF(AH21&lt;=datos!$AC$4,datos!$AE$4,IF(AH21&lt;=datos!$AC$5,datos!$AE$5,IF(AH21&lt;=datos!$AC$6,datos!$AE$6,IF(AH21&lt;=datos!$AC$7,datos!$AE$7,""))))))</f>
        <v>Media</v>
      </c>
      <c r="AH21" s="111">
        <f>IF(AC21="","",IF(S21=1,IF(AC21="Probabilidad",O21-(O21*AF21),O21),IF(AC21="Probabilidad",AH20-(AH20*AF21),AH20)))</f>
        <v>0.42</v>
      </c>
      <c r="AI21" s="146" t="str">
        <f>+IF(AJ21&lt;=datos!$AD$11,datos!$AC$11,IF(AJ21&lt;=datos!$AD$12,datos!$AC$12,IF(AJ21&lt;=datos!$AD$13,datos!$AC$13,IF(AJ21&lt;=datos!$AD$14,datos!$AC$14,IF(AJ21&lt;=datos!$AD$15,datos!$AC$15,"")))))</f>
        <v>Mayor</v>
      </c>
      <c r="AJ21" s="111">
        <f>IF(AC21="","",IF(S21=1,IF(AC21="Impacto",Q21-(Q21*AF21),Q21),IF(AC21="Impacto",AJ20-(AJ20*AF21),AJ20)))</f>
        <v>0.8</v>
      </c>
      <c r="AK21" s="146" t="str">
        <f ca="1" t="shared" si="1"/>
        <v>Alto</v>
      </c>
      <c r="AL21" s="90" t="s">
        <v>92</v>
      </c>
      <c r="AM21" s="144" t="s">
        <v>435</v>
      </c>
      <c r="AN21" s="87" t="s">
        <v>436</v>
      </c>
      <c r="AO21" s="87"/>
      <c r="AP21" s="138"/>
      <c r="AQ21" s="232" t="s">
        <v>437</v>
      </c>
    </row>
    <row r="22" spans="1:43" ht="168">
      <c r="A22" s="251"/>
      <c r="B22" s="227"/>
      <c r="C22" s="227"/>
      <c r="D22" s="254"/>
      <c r="E22" s="227"/>
      <c r="F22" s="227"/>
      <c r="G22" s="227"/>
      <c r="H22" s="227"/>
      <c r="I22" s="227"/>
      <c r="J22" s="227"/>
      <c r="K22" s="230"/>
      <c r="L22" s="233"/>
      <c r="M22" s="236"/>
      <c r="N22" s="239"/>
      <c r="O22" s="242"/>
      <c r="P22" s="245"/>
      <c r="Q22" s="242" t="e">
        <f>IF(OR(#REF!=datos!$AB$10,#REF!=datos!$AB$16),"",VLOOKUP(#REF!,datos!$AA$10:$AC$21,3,0))</f>
        <v>#REF!</v>
      </c>
      <c r="R22" s="248"/>
      <c r="S22" s="99">
        <v>2</v>
      </c>
      <c r="T22" s="100" t="s">
        <v>438</v>
      </c>
      <c r="U22" s="83" t="s">
        <v>427</v>
      </c>
      <c r="V22" s="83" t="s">
        <v>439</v>
      </c>
      <c r="W22" s="83" t="s">
        <v>440</v>
      </c>
      <c r="X22" s="83" t="s">
        <v>959</v>
      </c>
      <c r="Y22" s="83" t="s">
        <v>441</v>
      </c>
      <c r="Z22" s="83" t="s">
        <v>442</v>
      </c>
      <c r="AA22" s="83" t="s">
        <v>443</v>
      </c>
      <c r="AB22" s="83" t="s">
        <v>444</v>
      </c>
      <c r="AC22" s="141" t="str">
        <f>IF(AD22="","",VLOOKUP(AD22,datos!$AT$6:$AU$9,2,0))</f>
        <v>Probabilidad</v>
      </c>
      <c r="AD22" s="137" t="s">
        <v>81</v>
      </c>
      <c r="AE22" s="137" t="s">
        <v>84</v>
      </c>
      <c r="AF22" s="94">
        <f>IF(AND(AD22="",AE22=""),"",IF(AD22="",0,VLOOKUP(AD22,datos!$AP$3:$AR$7,3,0))+IF(AE22="",0,VLOOKUP(AE22,datos!$AP$3:$AR$7,3,0)))</f>
        <v>0.3</v>
      </c>
      <c r="AG22" s="112" t="str">
        <f>IF(OR(AH22="",AH22=0),"",IF(AH22&lt;=datos!$AC$3,datos!$AE$3,IF(AH22&lt;=datos!$AC$4,datos!$AE$4,IF(AH22&lt;=datos!$AC$5,datos!$AE$5,IF(AH22&lt;=datos!$AC$6,datos!$AE$6,IF(AH22&lt;=datos!$AC$7,datos!$AE$7,""))))))</f>
        <v>Baja</v>
      </c>
      <c r="AH22" s="113">
        <f>IF(AC22="","",IF(S22=1,IF(AC22="Probabilidad",O22-(O22*AF22),O22),IF(AC22="Probabilidad",AH21-(AH21*AF22),AH21)))</f>
        <v>0.294</v>
      </c>
      <c r="AI22" s="147" t="str">
        <f>+IF(AJ22&lt;=datos!$AD$11,datos!$AC$11,IF(AJ22&lt;=datos!$AD$12,datos!$AC$12,IF(AJ22&lt;=datos!$AD$13,datos!$AC$13,IF(AJ22&lt;=datos!$AD$14,datos!$AC$14,IF(AJ22&lt;=datos!$AD$15,datos!$AC$15,"")))))</f>
        <v>Mayor</v>
      </c>
      <c r="AJ22" s="113">
        <f>IF(AC22="","",IF(S22=1,IF(AC22="Impacto",Q22-(Q22*AF22),Q22),IF(AC22="Impacto",AJ21-(AJ21*AF22),AJ21)))</f>
        <v>0.8</v>
      </c>
      <c r="AK22" s="147" t="str">
        <f ca="1" t="shared" si="1"/>
        <v>Alto</v>
      </c>
      <c r="AL22" s="91" t="s">
        <v>92</v>
      </c>
      <c r="AM22" s="143" t="s">
        <v>435</v>
      </c>
      <c r="AN22" s="84" t="s">
        <v>436</v>
      </c>
      <c r="AO22" s="84"/>
      <c r="AP22" s="137"/>
      <c r="AQ22" s="233"/>
    </row>
    <row r="23" spans="1:43" ht="108.75" customHeight="1" thickBot="1">
      <c r="A23" s="252"/>
      <c r="B23" s="228"/>
      <c r="C23" s="228"/>
      <c r="D23" s="255"/>
      <c r="E23" s="228"/>
      <c r="F23" s="228"/>
      <c r="G23" s="228"/>
      <c r="H23" s="228"/>
      <c r="I23" s="228"/>
      <c r="J23" s="228"/>
      <c r="K23" s="231"/>
      <c r="L23" s="234"/>
      <c r="M23" s="237"/>
      <c r="N23" s="240"/>
      <c r="O23" s="243"/>
      <c r="P23" s="246"/>
      <c r="Q23" s="243" t="e">
        <f>IF(OR(#REF!=datos!$AB$10,#REF!=datos!$AB$16),"",VLOOKUP(#REF!,datos!$AA$10:$AC$21,3,0))</f>
        <v>#REF!</v>
      </c>
      <c r="R23" s="249"/>
      <c r="S23" s="101">
        <v>3</v>
      </c>
      <c r="T23" s="102" t="s">
        <v>445</v>
      </c>
      <c r="U23" s="88" t="s">
        <v>427</v>
      </c>
      <c r="V23" s="88" t="s">
        <v>446</v>
      </c>
      <c r="W23" s="88" t="s">
        <v>447</v>
      </c>
      <c r="X23" s="88" t="s">
        <v>960</v>
      </c>
      <c r="Y23" s="88" t="s">
        <v>448</v>
      </c>
      <c r="Z23" s="88" t="s">
        <v>449</v>
      </c>
      <c r="AA23" s="88" t="s">
        <v>450</v>
      </c>
      <c r="AB23" s="88" t="s">
        <v>451</v>
      </c>
      <c r="AC23" s="142" t="str">
        <f>IF(AD23="","",VLOOKUP(AD23,datos!$AT$6:$AU$9,2,0))</f>
        <v>Probabilidad</v>
      </c>
      <c r="AD23" s="139" t="s">
        <v>81</v>
      </c>
      <c r="AE23" s="139" t="s">
        <v>84</v>
      </c>
      <c r="AF23" s="95">
        <f>IF(AND(AD23="",AE23=""),"",IF(AD23="",0,VLOOKUP(AD23,datos!$AP$3:$AR$7,3,0))+IF(AE23="",0,VLOOKUP(AE23,datos!$AP$3:$AR$7,3,0)))</f>
        <v>0.3</v>
      </c>
      <c r="AG23" s="114" t="str">
        <f>IF(OR(AH23="",AH23=0),"",IF(AH23&lt;=datos!$AC$3,datos!$AE$3,IF(AH23&lt;=datos!$AC$4,datos!$AE$4,IF(AH23&lt;=datos!$AC$5,datos!$AE$5,IF(AH23&lt;=datos!$AC$6,datos!$AE$6,IF(AH23&lt;=datos!$AC$7,datos!$AE$7,""))))))</f>
        <v>Baja</v>
      </c>
      <c r="AH23" s="115">
        <f>IF(AC23="","",IF(S23=1,IF(AC23="Probabilidad",O23-(O23*AF23),O23),IF(AC23="Probabilidad",AH22-(AH22*AF23),AH22)))</f>
        <v>0.20579999999999998</v>
      </c>
      <c r="AI23" s="148" t="str">
        <f>+IF(AJ23&lt;=datos!$AD$11,datos!$AC$11,IF(AJ23&lt;=datos!$AD$12,datos!$AC$12,IF(AJ23&lt;=datos!$AD$13,datos!$AC$13,IF(AJ23&lt;=datos!$AD$14,datos!$AC$14,IF(AJ23&lt;=datos!$AD$15,datos!$AC$15,"")))))</f>
        <v>Mayor</v>
      </c>
      <c r="AJ23" s="115">
        <f>IF(AC23="","",IF(S23=1,IF(AC23="Impacto",Q23-(Q23*AF23),Q23),IF(AC23="Impacto",AJ22-(AJ22*AF23),AJ22)))</f>
        <v>0.8</v>
      </c>
      <c r="AK23" s="148" t="str">
        <f ca="1" t="shared" si="1"/>
        <v>Alto</v>
      </c>
      <c r="AL23" s="92" t="s">
        <v>92</v>
      </c>
      <c r="AM23" s="145" t="s">
        <v>435</v>
      </c>
      <c r="AN23" s="89" t="s">
        <v>436</v>
      </c>
      <c r="AO23" s="89"/>
      <c r="AP23" s="139"/>
      <c r="AQ23" s="234"/>
    </row>
    <row r="24" spans="1:43" ht="84" customHeight="1" thickBot="1">
      <c r="A24" s="188">
        <v>10</v>
      </c>
      <c r="B24" s="157" t="s">
        <v>30</v>
      </c>
      <c r="C24" s="157" t="s">
        <v>413</v>
      </c>
      <c r="D24" s="158" t="s">
        <v>128</v>
      </c>
      <c r="E24" s="157" t="s">
        <v>54</v>
      </c>
      <c r="F24" s="157" t="s">
        <v>418</v>
      </c>
      <c r="G24" s="157" t="s">
        <v>419</v>
      </c>
      <c r="H24" s="157" t="s">
        <v>251</v>
      </c>
      <c r="I24" s="157" t="s">
        <v>420</v>
      </c>
      <c r="J24" s="157" t="s">
        <v>421</v>
      </c>
      <c r="K24" s="157" t="s">
        <v>197</v>
      </c>
      <c r="L24" s="159" t="s">
        <v>57</v>
      </c>
      <c r="M24" s="160">
        <v>1500</v>
      </c>
      <c r="N24" s="161" t="str">
        <f>_xlfn.IFERROR(VLOOKUP(O24,datos!$AC$2:$AE$7,3,0),"")</f>
        <v>Alta</v>
      </c>
      <c r="O24" s="162">
        <f>+IF(OR(M24="",M24=0),"",IF(M24&lt;=datos!$AD$3,datos!$AC$3,IF(AND(M24&gt;datos!$AD$3,M24&lt;=datos!$AD$4),datos!$AC$4,IF(AND(M24&gt;datos!$AD$4,M24&lt;=datos!$AD$5),datos!$AC$5,IF(AND(M24&gt;datos!$AD$5,M24&lt;=datos!$AD$6),datos!$AC$6,IF(M24&gt;datos!$AD$7,datos!$AC$7,0))))))</f>
        <v>0.8</v>
      </c>
      <c r="P24" s="163" t="str">
        <f>+HLOOKUP(A24,'Impacto Riesgo de Corrupción'!$D$5:$O$26,22,0)</f>
        <v>Mayor</v>
      </c>
      <c r="Q24" s="162">
        <f>+IF(P24="","",VLOOKUP(P24,datos!$AC$12:$AD$15,2,0))</f>
        <v>0.8</v>
      </c>
      <c r="R24" s="164" t="str">
        <f ca="1">_xlfn.IFERROR(INDIRECT("datos!"&amp;HLOOKUP(P24,calculo_imp,2,FALSE)&amp;VLOOKUP(N24,calculo_prob,2,FALSE)),"")</f>
        <v>Alto</v>
      </c>
      <c r="S24" s="165">
        <v>1</v>
      </c>
      <c r="T24" s="166" t="s">
        <v>452</v>
      </c>
      <c r="U24" s="167" t="s">
        <v>427</v>
      </c>
      <c r="V24" s="167" t="s">
        <v>453</v>
      </c>
      <c r="W24" s="167" t="s">
        <v>454</v>
      </c>
      <c r="X24" s="167" t="s">
        <v>455</v>
      </c>
      <c r="Y24" s="167" t="s">
        <v>456</v>
      </c>
      <c r="Z24" s="167" t="s">
        <v>457</v>
      </c>
      <c r="AA24" s="167" t="s">
        <v>458</v>
      </c>
      <c r="AB24" s="167" t="s">
        <v>459</v>
      </c>
      <c r="AC24" s="158" t="str">
        <f>IF(AD24="","",VLOOKUP(AD24,datos!$AT$6:$AU$9,2,0))</f>
        <v>Probabilidad</v>
      </c>
      <c r="AD24" s="157" t="s">
        <v>81</v>
      </c>
      <c r="AE24" s="157" t="s">
        <v>84</v>
      </c>
      <c r="AF24" s="168">
        <f>IF(AND(AD24="",AE24=""),"",IF(AD24="",0,VLOOKUP(AD24,datos!$AP$3:$AR$7,3,0))+IF(AE24="",0,VLOOKUP(AE24,datos!$AP$3:$AR$7,3,0)))</f>
        <v>0.3</v>
      </c>
      <c r="AG24" s="169" t="str">
        <f>IF(OR(AH24="",AH24=0),"",IF(AH24&lt;=datos!$AC$3,datos!$AE$3,IF(AH24&lt;=datos!$AC$4,datos!$AE$4,IF(AH24&lt;=datos!$AC$5,datos!$AE$5,IF(AH24&lt;=datos!$AC$6,datos!$AE$6,IF(AH24&lt;=datos!$AC$7,datos!$AE$7,""))))))</f>
        <v>Media</v>
      </c>
      <c r="AH24" s="170">
        <f>IF(AC24="","",IF(S24=1,IF(AC24="Probabilidad",O24-(O24*AF24),O24),IF(AC24="Probabilidad",#REF!-(#REF!*AF24),#REF!)))</f>
        <v>0.56</v>
      </c>
      <c r="AI24" s="161" t="str">
        <f>+IF(AJ24&lt;=datos!$AD$11,datos!$AC$11,IF(AJ24&lt;=datos!$AD$12,datos!$AC$12,IF(AJ24&lt;=datos!$AD$13,datos!$AC$13,IF(AJ24&lt;=datos!$AD$14,datos!$AC$14,IF(AJ24&lt;=datos!$AD$15,datos!$AC$15,"")))))</f>
        <v>Mayor</v>
      </c>
      <c r="AJ24" s="170">
        <f>IF(AC24="","",IF(S24=1,IF(AC24="Impacto",Q24-(Q24*AF24),Q24),IF(AC24="Impacto",#REF!-(#REF!*AF24),#REF!)))</f>
        <v>0.8</v>
      </c>
      <c r="AK24" s="161" t="str">
        <f ca="1">_xlfn.IFERROR(INDIRECT("datos!"&amp;HLOOKUP(AI24,calculo_imp,2,FALSE)&amp;VLOOKUP(AG24,calculo_prob,2,FALSE)),"")</f>
        <v>Alto</v>
      </c>
      <c r="AL24" s="171" t="s">
        <v>92</v>
      </c>
      <c r="AM24" s="160" t="s">
        <v>460</v>
      </c>
      <c r="AN24" s="172" t="s">
        <v>436</v>
      </c>
      <c r="AO24" s="172"/>
      <c r="AP24" s="157"/>
      <c r="AQ24" s="159" t="s">
        <v>437</v>
      </c>
    </row>
    <row r="25" spans="1:43" ht="120.75" thickBot="1">
      <c r="A25" s="188">
        <v>11</v>
      </c>
      <c r="B25" s="157" t="s">
        <v>30</v>
      </c>
      <c r="C25" s="157" t="s">
        <v>413</v>
      </c>
      <c r="D25" s="158" t="s">
        <v>128</v>
      </c>
      <c r="E25" s="157" t="s">
        <v>54</v>
      </c>
      <c r="F25" s="157" t="s">
        <v>422</v>
      </c>
      <c r="G25" s="157" t="s">
        <v>419</v>
      </c>
      <c r="H25" s="157" t="s">
        <v>250</v>
      </c>
      <c r="I25" s="157" t="s">
        <v>416</v>
      </c>
      <c r="J25" s="157" t="s">
        <v>423</v>
      </c>
      <c r="K25" s="157" t="s">
        <v>197</v>
      </c>
      <c r="L25" s="159" t="s">
        <v>57</v>
      </c>
      <c r="M25" s="160">
        <v>1300</v>
      </c>
      <c r="N25" s="161" t="str">
        <f>_xlfn.IFERROR(VLOOKUP(O25,datos!$AC$2:$AE$7,3,0),"")</f>
        <v>Alta</v>
      </c>
      <c r="O25" s="162">
        <f>+IF(OR(M25="",M25=0),"",IF(M25&lt;=datos!$AD$3,datos!$AC$3,IF(AND(M25&gt;datos!$AD$3,M25&lt;=datos!$AD$4),datos!$AC$4,IF(AND(M25&gt;datos!$AD$4,M25&lt;=datos!$AD$5),datos!$AC$5,IF(AND(M25&gt;datos!$AD$5,M25&lt;=datos!$AD$6),datos!$AC$6,IF(M25&gt;datos!$AD$7,datos!$AC$7,0))))))</f>
        <v>0.8</v>
      </c>
      <c r="P25" s="163" t="str">
        <f>+HLOOKUP(A25,'Impacto Riesgo de Corrupción'!$D$5:$O$26,22,0)</f>
        <v>Mayor</v>
      </c>
      <c r="Q25" s="162">
        <f>+IF(P25="","",VLOOKUP(P25,datos!$AC$12:$AD$15,2,0))</f>
        <v>0.8</v>
      </c>
      <c r="R25" s="164" t="str">
        <f ca="1">_xlfn.IFERROR(INDIRECT("datos!"&amp;HLOOKUP(P25,calculo_imp,2,FALSE)&amp;VLOOKUP(N25,calculo_prob,2,FALSE)),"")</f>
        <v>Alto</v>
      </c>
      <c r="S25" s="165">
        <v>1</v>
      </c>
      <c r="T25" s="166" t="s">
        <v>461</v>
      </c>
      <c r="U25" s="167" t="s">
        <v>462</v>
      </c>
      <c r="V25" s="167" t="s">
        <v>463</v>
      </c>
      <c r="W25" s="167" t="s">
        <v>464</v>
      </c>
      <c r="X25" s="167" t="s">
        <v>465</v>
      </c>
      <c r="Y25" s="167" t="s">
        <v>466</v>
      </c>
      <c r="Z25" s="167" t="s">
        <v>467</v>
      </c>
      <c r="AA25" s="167" t="s">
        <v>468</v>
      </c>
      <c r="AB25" s="167" t="s">
        <v>459</v>
      </c>
      <c r="AC25" s="158" t="str">
        <f>IF(AD25="","",VLOOKUP(AD25,datos!$AT$6:$AU$9,2,0))</f>
        <v>Probabilidad</v>
      </c>
      <c r="AD25" s="157" t="s">
        <v>81</v>
      </c>
      <c r="AE25" s="157" t="s">
        <v>84</v>
      </c>
      <c r="AF25" s="168">
        <f>IF(AND(AD25="",AE25=""),"",IF(AD25="",0,VLOOKUP(AD25,datos!$AP$3:$AR$7,3,0))+IF(AE25="",0,VLOOKUP(AE25,datos!$AP$3:$AR$7,3,0)))</f>
        <v>0.3</v>
      </c>
      <c r="AG25" s="169" t="str">
        <f>IF(OR(AH25="",AH25=0),"",IF(AH25&lt;=datos!$AC$3,datos!$AE$3,IF(AH25&lt;=datos!$AC$4,datos!$AE$4,IF(AH25&lt;=datos!$AC$5,datos!$AE$5,IF(AH25&lt;=datos!$AC$6,datos!$AE$6,IF(AH25&lt;=datos!$AC$7,datos!$AE$7,""))))))</f>
        <v>Media</v>
      </c>
      <c r="AH25" s="170">
        <f>IF(AC25="","",IF(S25=1,IF(AC25="Probabilidad",O25-(O25*AF25),O25),IF(AC25="Probabilidad",#REF!-(#REF!*AF25),#REF!)))</f>
        <v>0.56</v>
      </c>
      <c r="AI25" s="161" t="str">
        <f>+IF(AJ25&lt;=datos!$AD$11,datos!$AC$11,IF(AJ25&lt;=datos!$AD$12,datos!$AC$12,IF(AJ25&lt;=datos!$AD$13,datos!$AC$13,IF(AJ25&lt;=datos!$AD$14,datos!$AC$14,IF(AJ25&lt;=datos!$AD$15,datos!$AC$15,"")))))</f>
        <v>Mayor</v>
      </c>
      <c r="AJ25" s="170">
        <f>IF(AC25="","",IF(S25=1,IF(AC25="Impacto",Q25-(Q25*AF25),Q25),IF(AC25="Impacto",#REF!-(#REF!*AF25),#REF!)))</f>
        <v>0.8</v>
      </c>
      <c r="AK25" s="161" t="str">
        <f ca="1">_xlfn.IFERROR(INDIRECT("datos!"&amp;HLOOKUP(AI25,calculo_imp,2,FALSE)&amp;VLOOKUP(AG25,calculo_prob,2,FALSE)),"")</f>
        <v>Alto</v>
      </c>
      <c r="AL25" s="171" t="s">
        <v>92</v>
      </c>
      <c r="AM25" s="160" t="s">
        <v>469</v>
      </c>
      <c r="AN25" s="172" t="s">
        <v>436</v>
      </c>
      <c r="AO25" s="172"/>
      <c r="AP25" s="157"/>
      <c r="AQ25" s="159" t="s">
        <v>437</v>
      </c>
    </row>
    <row r="26" spans="1:43" ht="84.75" thickBot="1">
      <c r="A26" s="188">
        <v>12</v>
      </c>
      <c r="B26" s="157" t="s">
        <v>30</v>
      </c>
      <c r="C26" s="157" t="s">
        <v>413</v>
      </c>
      <c r="D26" s="158" t="s">
        <v>128</v>
      </c>
      <c r="E26" s="157" t="s">
        <v>54</v>
      </c>
      <c r="F26" s="157" t="s">
        <v>424</v>
      </c>
      <c r="G26" s="157" t="s">
        <v>419</v>
      </c>
      <c r="H26" s="157" t="s">
        <v>250</v>
      </c>
      <c r="I26" s="157" t="s">
        <v>420</v>
      </c>
      <c r="J26" s="157" t="s">
        <v>425</v>
      </c>
      <c r="K26" s="157" t="s">
        <v>197</v>
      </c>
      <c r="L26" s="159" t="s">
        <v>57</v>
      </c>
      <c r="M26" s="160">
        <v>20</v>
      </c>
      <c r="N26" s="161" t="str">
        <f>_xlfn.IFERROR(VLOOKUP(O26,datos!$AC$2:$AE$7,3,0),"")</f>
        <v>Baja</v>
      </c>
      <c r="O26" s="162">
        <f>+IF(OR(M26="",M26=0),"",IF(M26&lt;=datos!$AD$3,datos!$AC$3,IF(AND(M26&gt;datos!$AD$3,M26&lt;=datos!$AD$4),datos!$AC$4,IF(AND(M26&gt;datos!$AD$4,M26&lt;=datos!$AD$5),datos!$AC$5,IF(AND(M26&gt;datos!$AD$5,M26&lt;=datos!$AD$6),datos!$AC$6,IF(M26&gt;datos!$AD$7,datos!$AC$7,0))))))</f>
        <v>0.4</v>
      </c>
      <c r="P26" s="163" t="str">
        <f>+HLOOKUP(A26,'Impacto Riesgo de Corrupción'!$D$5:$O$26,22,0)</f>
        <v>Mayor</v>
      </c>
      <c r="Q26" s="162">
        <f>+IF(P26="","",VLOOKUP(P26,datos!$AC$12:$AD$15,2,0))</f>
        <v>0.8</v>
      </c>
      <c r="R26" s="164" t="str">
        <f ca="1">_xlfn.IFERROR(INDIRECT("datos!"&amp;HLOOKUP(P26,calculo_imp,2,FALSE)&amp;VLOOKUP(N26,calculo_prob,2,FALSE)),"")</f>
        <v>Alto</v>
      </c>
      <c r="S26" s="165">
        <v>1</v>
      </c>
      <c r="T26" s="166" t="s">
        <v>470</v>
      </c>
      <c r="U26" s="167" t="s">
        <v>471</v>
      </c>
      <c r="V26" s="167" t="s">
        <v>472</v>
      </c>
      <c r="W26" s="167" t="s">
        <v>473</v>
      </c>
      <c r="X26" s="167" t="s">
        <v>474</v>
      </c>
      <c r="Y26" s="167" t="s">
        <v>475</v>
      </c>
      <c r="Z26" s="167" t="s">
        <v>476</v>
      </c>
      <c r="AA26" s="167" t="s">
        <v>477</v>
      </c>
      <c r="AB26" s="167" t="s">
        <v>459</v>
      </c>
      <c r="AC26" s="158" t="str">
        <f>IF(AD26="","",VLOOKUP(AD26,datos!$AT$6:$AU$9,2,0))</f>
        <v>Probabilidad</v>
      </c>
      <c r="AD26" s="157" t="s">
        <v>81</v>
      </c>
      <c r="AE26" s="157" t="s">
        <v>84</v>
      </c>
      <c r="AF26" s="168">
        <f>IF(AND(AD26="",AE26=""),"",IF(AD26="",0,VLOOKUP(AD26,datos!$AP$3:$AR$7,3,0))+IF(AE26="",0,VLOOKUP(AE26,datos!$AP$3:$AR$7,3,0)))</f>
        <v>0.3</v>
      </c>
      <c r="AG26" s="169" t="str">
        <f>IF(OR(AH26="",AH26=0),"",IF(AH26&lt;=datos!$AC$3,datos!$AE$3,IF(AH26&lt;=datos!$AC$4,datos!$AE$4,IF(AH26&lt;=datos!$AC$5,datos!$AE$5,IF(AH26&lt;=datos!$AC$6,datos!$AE$6,IF(AH26&lt;=datos!$AC$7,datos!$AE$7,""))))))</f>
        <v>Baja</v>
      </c>
      <c r="AH26" s="170">
        <f>IF(AC26="","",IF(S26=1,IF(AC26="Probabilidad",O26-(O26*AF26),O26),IF(AC26="Probabilidad",#REF!-(#REF!*AF26),#REF!)))</f>
        <v>0.28</v>
      </c>
      <c r="AI26" s="161" t="str">
        <f>+IF(AJ26&lt;=datos!$AD$11,datos!$AC$11,IF(AJ26&lt;=datos!$AD$12,datos!$AC$12,IF(AJ26&lt;=datos!$AD$13,datos!$AC$13,IF(AJ26&lt;=datos!$AD$14,datos!$AC$14,IF(AJ26&lt;=datos!$AD$15,datos!$AC$15,"")))))</f>
        <v>Mayor</v>
      </c>
      <c r="AJ26" s="170">
        <f>IF(AC26="","",IF(S26=1,IF(AC26="Impacto",Q26-(Q26*AF26),Q26),IF(AC26="Impacto",#REF!-(#REF!*AF26),#REF!)))</f>
        <v>0.8</v>
      </c>
      <c r="AK26" s="161" t="str">
        <f ca="1">_xlfn.IFERROR(INDIRECT("datos!"&amp;HLOOKUP(AI26,calculo_imp,2,FALSE)&amp;VLOOKUP(AG26,calculo_prob,2,FALSE)),"")</f>
        <v>Alto</v>
      </c>
      <c r="AL26" s="171" t="s">
        <v>92</v>
      </c>
      <c r="AM26" s="160" t="s">
        <v>478</v>
      </c>
      <c r="AN26" s="172">
        <v>44561</v>
      </c>
      <c r="AO26" s="172"/>
      <c r="AP26" s="157"/>
      <c r="AQ26" s="159" t="s">
        <v>437</v>
      </c>
    </row>
    <row r="27" spans="1:43" ht="96.75" thickBot="1">
      <c r="A27" s="188">
        <v>13</v>
      </c>
      <c r="B27" s="157" t="s">
        <v>27</v>
      </c>
      <c r="C27" s="157" t="s">
        <v>268</v>
      </c>
      <c r="D27" s="158" t="s">
        <v>127</v>
      </c>
      <c r="E27" s="157" t="s">
        <v>55</v>
      </c>
      <c r="F27" s="157" t="s">
        <v>479</v>
      </c>
      <c r="G27" s="157" t="s">
        <v>480</v>
      </c>
      <c r="H27" s="157" t="s">
        <v>251</v>
      </c>
      <c r="I27" s="157" t="s">
        <v>481</v>
      </c>
      <c r="J27" s="157" t="s">
        <v>482</v>
      </c>
      <c r="K27" s="157" t="s">
        <v>197</v>
      </c>
      <c r="L27" s="159" t="s">
        <v>57</v>
      </c>
      <c r="M27" s="160">
        <v>36</v>
      </c>
      <c r="N27" s="161" t="str">
        <f>_xlfn.IFERROR(VLOOKUP(O27,datos!$AC$2:$AE$7,3,0),"")</f>
        <v>Media</v>
      </c>
      <c r="O27" s="162">
        <f>+IF(OR(M27="",M27=0),"",IF(M27&lt;=datos!$AD$3,datos!$AC$3,IF(AND(M27&gt;datos!$AD$3,M27&lt;=datos!$AD$4),datos!$AC$4,IF(AND(M27&gt;datos!$AD$4,M27&lt;=datos!$AD$5),datos!$AC$5,IF(AND(M27&gt;datos!$AD$5,M27&lt;=datos!$AD$6),datos!$AC$6,IF(M27&gt;datos!$AD$7,datos!$AC$7,0))))))</f>
        <v>0.6</v>
      </c>
      <c r="P27" s="163" t="str">
        <f>+HLOOKUP(A27,'Impacto Riesgo de Corrupción'!$D$5:$AS$26,22,0)</f>
        <v>Mayor</v>
      </c>
      <c r="Q27" s="162">
        <f>+IF(P27="","",VLOOKUP(P27,datos!$AC$12:$AD$15,2,0))</f>
        <v>0.8</v>
      </c>
      <c r="R27" s="164" t="str">
        <f ca="1">_xlfn.IFERROR(INDIRECT("datos!"&amp;HLOOKUP(P27,calculo_imp,2,FALSE)&amp;VLOOKUP(N27,calculo_prob,2,FALSE)),"")</f>
        <v>Alto</v>
      </c>
      <c r="S27" s="165">
        <v>1</v>
      </c>
      <c r="T27" s="166" t="s">
        <v>483</v>
      </c>
      <c r="U27" s="167" t="s">
        <v>484</v>
      </c>
      <c r="V27" s="167" t="s">
        <v>485</v>
      </c>
      <c r="W27" s="167" t="s">
        <v>486</v>
      </c>
      <c r="X27" s="167" t="s">
        <v>487</v>
      </c>
      <c r="Y27" s="167" t="s">
        <v>488</v>
      </c>
      <c r="Z27" s="167" t="s">
        <v>489</v>
      </c>
      <c r="AA27" s="167" t="s">
        <v>490</v>
      </c>
      <c r="AB27" s="167" t="s">
        <v>491</v>
      </c>
      <c r="AC27" s="158" t="str">
        <f>IF(AD27="","",VLOOKUP(AD27,datos!$AT$6:$AU$9,2,0))</f>
        <v>Probabilidad</v>
      </c>
      <c r="AD27" s="157" t="s">
        <v>80</v>
      </c>
      <c r="AE27" s="157" t="s">
        <v>84</v>
      </c>
      <c r="AF27" s="168">
        <f>IF(AND(AD27="",AE27=""),"",IF(AD27="",0,VLOOKUP(AD27,datos!$AP$3:$AR$7,3,0))+IF(AE27="",0,VLOOKUP(AE27,datos!$AP$3:$AR$7,3,0)))</f>
        <v>0.4</v>
      </c>
      <c r="AG27" s="169" t="str">
        <f>IF(OR(AH27="",AH27=0),"",IF(AH27&lt;=datos!$AC$3,datos!$AE$3,IF(AH27&lt;=datos!$AC$4,datos!$AE$4,IF(AH27&lt;=datos!$AC$5,datos!$AE$5,IF(AH27&lt;=datos!$AC$6,datos!$AE$6,IF(AH27&lt;=datos!$AC$7,datos!$AE$7,""))))))</f>
        <v>Baja</v>
      </c>
      <c r="AH27" s="170">
        <f>IF(AC27="","",IF(S27=1,IF(AC27="Probabilidad",O27-(O27*AF27),O27),IF(AC27="Probabilidad",#REF!-(#REF!*AF27),#REF!)))</f>
        <v>0.36</v>
      </c>
      <c r="AI27" s="161" t="str">
        <f>+IF(AJ27&lt;=datos!$AD$11,datos!$AC$11,IF(AJ27&lt;=datos!$AD$12,datos!$AC$12,IF(AJ27&lt;=datos!$AD$13,datos!$AC$13,IF(AJ27&lt;=datos!$AD$14,datos!$AC$14,IF(AJ27&lt;=datos!$AD$15,datos!$AC$15,"")))))</f>
        <v>Mayor</v>
      </c>
      <c r="AJ27" s="170">
        <f>IF(AC27="","",IF(S27=1,IF(AC27="Impacto",Q27-(Q27*AF27),Q27),IF(AC27="Impacto",#REF!-(#REF!*AF27),#REF!)))</f>
        <v>0.8</v>
      </c>
      <c r="AK27" s="161" t="str">
        <f aca="true" ca="1" t="shared" si="2" ref="AK27:AK32">_xlfn.IFERROR(INDIRECT("datos!"&amp;HLOOKUP(AI27,calculo_imp,2,FALSE)&amp;VLOOKUP(AG27,calculo_prob,2,FALSE)),"")</f>
        <v>Alto</v>
      </c>
      <c r="AL27" s="171" t="s">
        <v>26</v>
      </c>
      <c r="AM27" s="160"/>
      <c r="AN27" s="172"/>
      <c r="AO27" s="172"/>
      <c r="AP27" s="157"/>
      <c r="AQ27" s="159"/>
    </row>
    <row r="28" spans="1:43" ht="228">
      <c r="A28" s="250">
        <v>14</v>
      </c>
      <c r="B28" s="226" t="s">
        <v>38</v>
      </c>
      <c r="C28" s="226" t="s">
        <v>265</v>
      </c>
      <c r="D28" s="253" t="s">
        <v>135</v>
      </c>
      <c r="E28" s="226" t="s">
        <v>55</v>
      </c>
      <c r="F28" s="226" t="s">
        <v>493</v>
      </c>
      <c r="G28" s="226" t="s">
        <v>492</v>
      </c>
      <c r="H28" s="226" t="s">
        <v>251</v>
      </c>
      <c r="I28" s="226" t="s">
        <v>338</v>
      </c>
      <c r="J28" s="226" t="s">
        <v>494</v>
      </c>
      <c r="K28" s="229" t="s">
        <v>197</v>
      </c>
      <c r="L28" s="232" t="s">
        <v>57</v>
      </c>
      <c r="M28" s="235">
        <v>365</v>
      </c>
      <c r="N28" s="238" t="str">
        <f>_xlfn.IFERROR(VLOOKUP(O28,datos!$AC$2:$AE$7,3,0),"")</f>
        <v>Media</v>
      </c>
      <c r="O28" s="241">
        <f>+IF(OR(M28="",M28=0),"",IF(M28&lt;=datos!$AD$3,datos!$AC$3,IF(AND(M28&gt;datos!$AD$3,M28&lt;=datos!$AD$4),datos!$AC$4,IF(AND(M28&gt;datos!$AD$4,M28&lt;=datos!$AD$5),datos!$AC$5,IF(AND(M28&gt;datos!$AD$5,M28&lt;=datos!$AD$6),datos!$AC$6,IF(M28&gt;datos!$AD$7,datos!$AC$7,0))))))</f>
        <v>0.6</v>
      </c>
      <c r="P28" s="244" t="str">
        <f>+HLOOKUP(A28,'Impacto Riesgo de Corrupción'!$D$5:$AS$26,22,0)</f>
        <v>Catastrófico</v>
      </c>
      <c r="Q28" s="241">
        <f>+IF(P28="","",VLOOKUP(P28,datos!$AC$12:$AD$15,2,0))</f>
        <v>1</v>
      </c>
      <c r="R28" s="247" t="str">
        <f ca="1">_xlfn.IFERROR(INDIRECT("datos!"&amp;HLOOKUP(P28,calculo_imp,2,FALSE)&amp;VLOOKUP(N28,calculo_prob,2,FALSE)),"")</f>
        <v>Extremo</v>
      </c>
      <c r="S28" s="97">
        <v>1</v>
      </c>
      <c r="T28" s="98" t="s">
        <v>495</v>
      </c>
      <c r="U28" s="86" t="s">
        <v>496</v>
      </c>
      <c r="V28" s="86" t="s">
        <v>497</v>
      </c>
      <c r="W28" s="86" t="s">
        <v>498</v>
      </c>
      <c r="X28" s="86" t="s">
        <v>499</v>
      </c>
      <c r="Y28" s="86" t="s">
        <v>500</v>
      </c>
      <c r="Z28" s="86" t="s">
        <v>501</v>
      </c>
      <c r="AA28" s="86" t="s">
        <v>502</v>
      </c>
      <c r="AB28" s="86" t="s">
        <v>503</v>
      </c>
      <c r="AC28" s="140" t="str">
        <f>IF(AD28="","",VLOOKUP(AD28,datos!$AT$6:$AU$9,2,0))</f>
        <v>Probabilidad</v>
      </c>
      <c r="AD28" s="138" t="s">
        <v>80</v>
      </c>
      <c r="AE28" s="138" t="s">
        <v>84</v>
      </c>
      <c r="AF28" s="93">
        <f>IF(AND(AD28="",AE28=""),"",IF(AD28="",0,VLOOKUP(AD28,datos!$AP$3:$AR$7,3,0))+IF(AE28="",0,VLOOKUP(AE28,datos!$AP$3:$AR$7,3,0)))</f>
        <v>0.4</v>
      </c>
      <c r="AG28" s="110" t="str">
        <f>IF(OR(AH28="",AH28=0),"",IF(AH28&lt;=datos!$AC$3,datos!$AE$3,IF(AH28&lt;=datos!$AC$4,datos!$AE$4,IF(AH28&lt;=datos!$AC$5,datos!$AE$5,IF(AH28&lt;=datos!$AC$6,datos!$AE$6,IF(AH28&lt;=datos!$AC$7,datos!$AE$7,""))))))</f>
        <v>Baja</v>
      </c>
      <c r="AH28" s="111">
        <f>IF(AC28="","",IF(S28=1,IF(AC28="Probabilidad",O28-(O28*AF28),O28),IF(AC28="Probabilidad",#REF!-(#REF!*AF28),#REF!)))</f>
        <v>0.36</v>
      </c>
      <c r="AI28" s="146" t="str">
        <f>+IF(AJ28&lt;=datos!$AD$11,datos!$AC$11,IF(AJ28&lt;=datos!$AD$12,datos!$AC$12,IF(AJ28&lt;=datos!$AD$13,datos!$AC$13,IF(AJ28&lt;=datos!$AD$14,datos!$AC$14,IF(AJ28&lt;=datos!$AD$15,datos!$AC$15,"")))))</f>
        <v>Catastrófico</v>
      </c>
      <c r="AJ28" s="111">
        <f>IF(AC28="","",IF(S28=1,IF(AC28="Impacto",Q28-(Q28*AF28),Q28),IF(AC28="Impacto",#REF!-(#REF!*AF28),#REF!)))</f>
        <v>1</v>
      </c>
      <c r="AK28" s="146" t="str">
        <f ca="1" t="shared" si="2"/>
        <v>Extremo</v>
      </c>
      <c r="AL28" s="90" t="s">
        <v>92</v>
      </c>
      <c r="AM28" s="144" t="s">
        <v>504</v>
      </c>
      <c r="AN28" s="87">
        <v>44593</v>
      </c>
      <c r="AO28" s="87">
        <v>44907</v>
      </c>
      <c r="AP28" s="138" t="s">
        <v>505</v>
      </c>
      <c r="AQ28" s="232" t="s">
        <v>524</v>
      </c>
    </row>
    <row r="29" spans="1:43" ht="204">
      <c r="A29" s="251"/>
      <c r="B29" s="227"/>
      <c r="C29" s="227"/>
      <c r="D29" s="254"/>
      <c r="E29" s="227"/>
      <c r="F29" s="227"/>
      <c r="G29" s="227"/>
      <c r="H29" s="227"/>
      <c r="I29" s="227"/>
      <c r="J29" s="227"/>
      <c r="K29" s="230"/>
      <c r="L29" s="233"/>
      <c r="M29" s="236"/>
      <c r="N29" s="239"/>
      <c r="O29" s="242"/>
      <c r="P29" s="245"/>
      <c r="Q29" s="242" t="e">
        <f>IF(OR(#REF!=datos!$AB$10,#REF!=datos!$AB$16),"",VLOOKUP(#REF!,datos!$AA$10:$AC$21,3,0))</f>
        <v>#REF!</v>
      </c>
      <c r="R29" s="248"/>
      <c r="S29" s="99">
        <v>2</v>
      </c>
      <c r="T29" s="100" t="s">
        <v>506</v>
      </c>
      <c r="U29" s="83" t="s">
        <v>496</v>
      </c>
      <c r="V29" s="83" t="s">
        <v>507</v>
      </c>
      <c r="W29" s="83" t="s">
        <v>508</v>
      </c>
      <c r="X29" s="83" t="s">
        <v>509</v>
      </c>
      <c r="Y29" s="83" t="s">
        <v>510</v>
      </c>
      <c r="Z29" s="83" t="s">
        <v>511</v>
      </c>
      <c r="AA29" s="83" t="s">
        <v>512</v>
      </c>
      <c r="AB29" s="83" t="s">
        <v>513</v>
      </c>
      <c r="AC29" s="141" t="str">
        <f>IF(AD29="","",VLOOKUP(AD29,datos!$AT$6:$AU$9,2,0))</f>
        <v>Probabilidad</v>
      </c>
      <c r="AD29" s="137" t="s">
        <v>80</v>
      </c>
      <c r="AE29" s="137" t="s">
        <v>84</v>
      </c>
      <c r="AF29" s="94">
        <f>IF(AND(AD29="",AE29=""),"",IF(AD29="",0,VLOOKUP(AD29,datos!$AP$3:$AR$7,3,0))+IF(AE29="",0,VLOOKUP(AE29,datos!$AP$3:$AR$7,3,0)))</f>
        <v>0.4</v>
      </c>
      <c r="AG29" s="112" t="str">
        <f>IF(OR(AH29="",AH29=0),"",IF(AH29&lt;=datos!$AC$3,datos!$AE$3,IF(AH29&lt;=datos!$AC$4,datos!$AE$4,IF(AH29&lt;=datos!$AC$5,datos!$AE$5,IF(AH29&lt;=datos!$AC$6,datos!$AE$6,IF(AH29&lt;=datos!$AC$7,datos!$AE$7,""))))))</f>
        <v>Baja</v>
      </c>
      <c r="AH29" s="113">
        <f>IF(AC29="","",IF(S29=1,IF(AC29="Probabilidad",O29-(O29*AF29),O29),IF(AC29="Probabilidad",AH28-(AH28*AF29),AH28)))</f>
        <v>0.216</v>
      </c>
      <c r="AI29" s="147" t="str">
        <f>+IF(AJ29&lt;=datos!$AD$11,datos!$AC$11,IF(AJ29&lt;=datos!$AD$12,datos!$AC$12,IF(AJ29&lt;=datos!$AD$13,datos!$AC$13,IF(AJ29&lt;=datos!$AD$14,datos!$AC$14,IF(AJ29&lt;=datos!$AD$15,datos!$AC$15,"")))))</f>
        <v>Catastrófico</v>
      </c>
      <c r="AJ29" s="113">
        <f>IF(AC29="","",IF(S29=1,IF(AC29="Impacto",Q29-(Q29*AF29),Q29),IF(AC29="Impacto",AJ28-(AJ28*AF29),AJ28)))</f>
        <v>1</v>
      </c>
      <c r="AK29" s="147" t="str">
        <f ca="1" t="shared" si="2"/>
        <v>Extremo</v>
      </c>
      <c r="AL29" s="91" t="s">
        <v>91</v>
      </c>
      <c r="AM29" s="143" t="s">
        <v>514</v>
      </c>
      <c r="AN29" s="84">
        <v>44593</v>
      </c>
      <c r="AO29" s="84">
        <v>44907</v>
      </c>
      <c r="AP29" s="137" t="s">
        <v>505</v>
      </c>
      <c r="AQ29" s="233"/>
    </row>
    <row r="30" spans="1:43" ht="348.75" thickBot="1">
      <c r="A30" s="252"/>
      <c r="B30" s="228"/>
      <c r="C30" s="228"/>
      <c r="D30" s="255"/>
      <c r="E30" s="228"/>
      <c r="F30" s="228"/>
      <c r="G30" s="228"/>
      <c r="H30" s="228"/>
      <c r="I30" s="228"/>
      <c r="J30" s="228"/>
      <c r="K30" s="231"/>
      <c r="L30" s="234"/>
      <c r="M30" s="237"/>
      <c r="N30" s="240"/>
      <c r="O30" s="243"/>
      <c r="P30" s="246"/>
      <c r="Q30" s="243" t="e">
        <f>IF(OR(#REF!=datos!$AB$10,#REF!=datos!$AB$16),"",VLOOKUP(#REF!,datos!$AA$10:$AC$21,3,0))</f>
        <v>#REF!</v>
      </c>
      <c r="R30" s="249"/>
      <c r="S30" s="101">
        <v>3</v>
      </c>
      <c r="T30" s="102" t="s">
        <v>515</v>
      </c>
      <c r="U30" s="88" t="s">
        <v>516</v>
      </c>
      <c r="V30" s="88" t="s">
        <v>517</v>
      </c>
      <c r="W30" s="88" t="s">
        <v>518</v>
      </c>
      <c r="X30" s="88" t="s">
        <v>519</v>
      </c>
      <c r="Y30" s="88" t="s">
        <v>520</v>
      </c>
      <c r="Z30" s="88" t="s">
        <v>521</v>
      </c>
      <c r="AA30" s="88" t="s">
        <v>502</v>
      </c>
      <c r="AB30" s="88" t="s">
        <v>522</v>
      </c>
      <c r="AC30" s="142" t="str">
        <f>IF(AD30="","",VLOOKUP(AD30,datos!$AT$6:$AU$9,2,0))</f>
        <v>Probabilidad</v>
      </c>
      <c r="AD30" s="139" t="s">
        <v>80</v>
      </c>
      <c r="AE30" s="139" t="s">
        <v>84</v>
      </c>
      <c r="AF30" s="95">
        <f>IF(AND(AD30="",AE30=""),"",IF(AD30="",0,VLOOKUP(AD30,datos!$AP$3:$AR$7,3,0))+IF(AE30="",0,VLOOKUP(AE30,datos!$AP$3:$AR$7,3,0)))</f>
        <v>0.4</v>
      </c>
      <c r="AG30" s="114" t="str">
        <f>IF(OR(AH30="",AH30=0),"",IF(AH30&lt;=datos!$AC$3,datos!$AE$3,IF(AH30&lt;=datos!$AC$4,datos!$AE$4,IF(AH30&lt;=datos!$AC$5,datos!$AE$5,IF(AH30&lt;=datos!$AC$6,datos!$AE$6,IF(AH30&lt;=datos!$AC$7,datos!$AE$7,""))))))</f>
        <v>Muy Baja</v>
      </c>
      <c r="AH30" s="115">
        <f>IF(AC30="","",IF(S30=1,IF(AC30="Probabilidad",O30-(O30*AF30),O30),IF(AC30="Probabilidad",AH29-(AH29*AF30),AH29)))</f>
        <v>0.1296</v>
      </c>
      <c r="AI30" s="148" t="str">
        <f>+IF(AJ30&lt;=datos!$AD$11,datos!$AC$11,IF(AJ30&lt;=datos!$AD$12,datos!$AC$12,IF(AJ30&lt;=datos!$AD$13,datos!$AC$13,IF(AJ30&lt;=datos!$AD$14,datos!$AC$14,IF(AJ30&lt;=datos!$AD$15,datos!$AC$15,"")))))</f>
        <v>Catastrófico</v>
      </c>
      <c r="AJ30" s="115">
        <f>IF(AC30="","",IF(S30=1,IF(AC30="Impacto",Q30-(Q30*AF30),Q30),IF(AC30="Impacto",AJ29-(AJ29*AF30),AJ29)))</f>
        <v>1</v>
      </c>
      <c r="AK30" s="148" t="str">
        <f ca="1" t="shared" si="2"/>
        <v>Extremo</v>
      </c>
      <c r="AL30" s="92" t="s">
        <v>91</v>
      </c>
      <c r="AM30" s="145" t="s">
        <v>523</v>
      </c>
      <c r="AN30" s="89">
        <v>44593</v>
      </c>
      <c r="AO30" s="89">
        <v>44907</v>
      </c>
      <c r="AP30" s="139" t="s">
        <v>505</v>
      </c>
      <c r="AQ30" s="234"/>
    </row>
    <row r="31" spans="1:43" ht="60">
      <c r="A31" s="250">
        <v>15</v>
      </c>
      <c r="B31" s="226" t="s">
        <v>41</v>
      </c>
      <c r="C31" s="226" t="s">
        <v>268</v>
      </c>
      <c r="D31" s="253" t="s">
        <v>138</v>
      </c>
      <c r="E31" s="226" t="s">
        <v>54</v>
      </c>
      <c r="F31" s="226" t="s">
        <v>525</v>
      </c>
      <c r="G31" s="226" t="s">
        <v>526</v>
      </c>
      <c r="H31" s="226" t="s">
        <v>251</v>
      </c>
      <c r="I31" s="226"/>
      <c r="J31" s="226" t="s">
        <v>527</v>
      </c>
      <c r="K31" s="229" t="s">
        <v>197</v>
      </c>
      <c r="L31" s="232" t="s">
        <v>59</v>
      </c>
      <c r="M31" s="235">
        <v>240</v>
      </c>
      <c r="N31" s="238" t="str">
        <f>_xlfn.IFERROR(VLOOKUP(O31,datos!$AC$2:$AE$7,3,0),"")</f>
        <v>Media</v>
      </c>
      <c r="O31" s="241">
        <f>+IF(OR(M31="",M31=0),"",IF(M31&lt;=datos!$AD$3,datos!$AC$3,IF(AND(M31&gt;datos!$AD$3,M31&lt;=datos!$AD$4),datos!$AC$4,IF(AND(M31&gt;datos!$AD$4,M31&lt;=datos!$AD$5),datos!$AC$5,IF(AND(M31&gt;datos!$AD$5,M31&lt;=datos!$AD$6),datos!$AC$6,IF(M31&gt;datos!$AD$7,datos!$AC$7,0))))))</f>
        <v>0.6</v>
      </c>
      <c r="P31" s="244" t="str">
        <f>+HLOOKUP(A31,'Impacto Riesgo de Corrupción'!$D$5:$AS$26,22,0)</f>
        <v>Mayor</v>
      </c>
      <c r="Q31" s="241">
        <f>+IF(P31="","",VLOOKUP(P31,datos!$AC$12:$AD$15,2,0))</f>
        <v>0.8</v>
      </c>
      <c r="R31" s="247" t="str">
        <f ca="1">_xlfn.IFERROR(INDIRECT("datos!"&amp;HLOOKUP(P31,calculo_imp,2,FALSE)&amp;VLOOKUP(N31,calculo_prob,2,FALSE)),"")</f>
        <v>Alto</v>
      </c>
      <c r="S31" s="97">
        <v>1</v>
      </c>
      <c r="T31" s="98" t="s">
        <v>528</v>
      </c>
      <c r="U31" s="86" t="s">
        <v>529</v>
      </c>
      <c r="V31" s="86" t="s">
        <v>530</v>
      </c>
      <c r="W31" s="86" t="s">
        <v>531</v>
      </c>
      <c r="X31" s="86" t="s">
        <v>532</v>
      </c>
      <c r="Y31" s="86" t="s">
        <v>533</v>
      </c>
      <c r="Z31" s="86" t="s">
        <v>534</v>
      </c>
      <c r="AA31" s="86" t="s">
        <v>534</v>
      </c>
      <c r="AB31" s="86" t="s">
        <v>535</v>
      </c>
      <c r="AC31" s="140" t="str">
        <f>IF(AD31="","",VLOOKUP(AD31,datos!$AT$6:$AU$9,2,0))</f>
        <v>Probabilidad</v>
      </c>
      <c r="AD31" s="138" t="s">
        <v>80</v>
      </c>
      <c r="AE31" s="138" t="s">
        <v>84</v>
      </c>
      <c r="AF31" s="93">
        <f>IF(AND(AD31="",AE31=""),"",IF(AD31="",0,VLOOKUP(AD31,datos!$AP$3:$AR$7,3,0))+IF(AE31="",0,VLOOKUP(AE31,datos!$AP$3:$AR$7,3,0)))</f>
        <v>0.4</v>
      </c>
      <c r="AG31" s="110" t="str">
        <f>IF(OR(AH31="",AH31=0),"",IF(AH31&lt;=datos!$AC$3,datos!$AE$3,IF(AH31&lt;=datos!$AC$4,datos!$AE$4,IF(AH31&lt;=datos!$AC$5,datos!$AE$5,IF(AH31&lt;=datos!$AC$6,datos!$AE$6,IF(AH31&lt;=datos!$AC$7,datos!$AE$7,""))))))</f>
        <v>Baja</v>
      </c>
      <c r="AH31" s="111">
        <f>IF(AC31="","",IF(S31=1,IF(AC31="Probabilidad",O31-(O31*AF31),O31),IF(AC31="Probabilidad",#REF!-(#REF!*AF31),#REF!)))</f>
        <v>0.36</v>
      </c>
      <c r="AI31" s="146" t="str">
        <f>+IF(AJ31&lt;=datos!$AD$11,datos!$AC$11,IF(AJ31&lt;=datos!$AD$12,datos!$AC$12,IF(AJ31&lt;=datos!$AD$13,datos!$AC$13,IF(AJ31&lt;=datos!$AD$14,datos!$AC$14,IF(AJ31&lt;=datos!$AD$15,datos!$AC$15,"")))))</f>
        <v>Mayor</v>
      </c>
      <c r="AJ31" s="111">
        <f>IF(AC31="","",IF(S31=1,IF(AC31="Impacto",Q31-(Q31*AF31),Q31),IF(AC31="Impacto",#REF!-(#REF!*AF31),#REF!)))</f>
        <v>0.8</v>
      </c>
      <c r="AK31" s="146" t="str">
        <f ca="1" t="shared" si="2"/>
        <v>Alto</v>
      </c>
      <c r="AL31" s="90" t="s">
        <v>26</v>
      </c>
      <c r="AM31" s="144"/>
      <c r="AN31" s="87"/>
      <c r="AO31" s="87"/>
      <c r="AP31" s="138"/>
      <c r="AQ31" s="208"/>
    </row>
    <row r="32" spans="1:43" ht="72.75" thickBot="1">
      <c r="A32" s="252"/>
      <c r="B32" s="228"/>
      <c r="C32" s="228"/>
      <c r="D32" s="255"/>
      <c r="E32" s="228"/>
      <c r="F32" s="228"/>
      <c r="G32" s="228"/>
      <c r="H32" s="228"/>
      <c r="I32" s="228"/>
      <c r="J32" s="228"/>
      <c r="K32" s="231"/>
      <c r="L32" s="234"/>
      <c r="M32" s="237"/>
      <c r="N32" s="240"/>
      <c r="O32" s="243"/>
      <c r="P32" s="246"/>
      <c r="Q32" s="243" t="e">
        <f>IF(OR(#REF!=datos!$AB$10,#REF!=datos!$AB$16),"",VLOOKUP(#REF!,datos!$AA$10:$AC$21,3,0))</f>
        <v>#REF!</v>
      </c>
      <c r="R32" s="249"/>
      <c r="S32" s="101">
        <v>2</v>
      </c>
      <c r="T32" s="102" t="s">
        <v>536</v>
      </c>
      <c r="U32" s="88" t="s">
        <v>529</v>
      </c>
      <c r="V32" s="88" t="s">
        <v>530</v>
      </c>
      <c r="W32" s="88" t="s">
        <v>537</v>
      </c>
      <c r="X32" s="88" t="s">
        <v>538</v>
      </c>
      <c r="Y32" s="88"/>
      <c r="Z32" s="88" t="s">
        <v>539</v>
      </c>
      <c r="AA32" s="88" t="s">
        <v>539</v>
      </c>
      <c r="AB32" s="88" t="s">
        <v>535</v>
      </c>
      <c r="AC32" s="142" t="str">
        <f>IF(AD32="","",VLOOKUP(AD32,datos!$AT$6:$AU$9,2,0))</f>
        <v>Probabilidad</v>
      </c>
      <c r="AD32" s="139" t="s">
        <v>80</v>
      </c>
      <c r="AE32" s="139" t="s">
        <v>84</v>
      </c>
      <c r="AF32" s="95">
        <f>IF(AND(AD32="",AE32=""),"",IF(AD32="",0,VLOOKUP(AD32,datos!$AP$3:$AR$7,3,0))+IF(AE32="",0,VLOOKUP(AE32,datos!$AP$3:$AR$7,3,0)))</f>
        <v>0.4</v>
      </c>
      <c r="AG32" s="114" t="str">
        <f>IF(OR(AH32="",AH32=0),"",IF(AH32&lt;=datos!$AC$3,datos!$AE$3,IF(AH32&lt;=datos!$AC$4,datos!$AE$4,IF(AH32&lt;=datos!$AC$5,datos!$AE$5,IF(AH32&lt;=datos!$AC$6,datos!$AE$6,IF(AH32&lt;=datos!$AC$7,datos!$AE$7,""))))))</f>
        <v>Baja</v>
      </c>
      <c r="AH32" s="115">
        <f>IF(AC32="","",IF(S32=1,IF(AC32="Probabilidad",O32-(O32*AF32),O32),IF(AC32="Probabilidad",AH31-(AH31*AF32),AH31)))</f>
        <v>0.216</v>
      </c>
      <c r="AI32" s="148" t="str">
        <f>+IF(AJ32&lt;=datos!$AD$11,datos!$AC$11,IF(AJ32&lt;=datos!$AD$12,datos!$AC$12,IF(AJ32&lt;=datos!$AD$13,datos!$AC$13,IF(AJ32&lt;=datos!$AD$14,datos!$AC$14,IF(AJ32&lt;=datos!$AD$15,datos!$AC$15,"")))))</f>
        <v>Mayor</v>
      </c>
      <c r="AJ32" s="115">
        <f>IF(AC32="","",IF(S32=1,IF(AC32="Impacto",Q32-(Q32*AF32),Q32),IF(AC32="Impacto",AJ31-(AJ31*AF32),AJ31)))</f>
        <v>0.8</v>
      </c>
      <c r="AK32" s="148" t="str">
        <f ca="1" t="shared" si="2"/>
        <v>Alto</v>
      </c>
      <c r="AL32" s="92" t="s">
        <v>26</v>
      </c>
      <c r="AM32" s="145"/>
      <c r="AN32" s="89"/>
      <c r="AO32" s="89"/>
      <c r="AP32" s="139"/>
      <c r="AQ32" s="210"/>
    </row>
    <row r="33" spans="1:43" ht="180">
      <c r="A33" s="250">
        <v>16</v>
      </c>
      <c r="B33" s="226" t="s">
        <v>42</v>
      </c>
      <c r="C33" s="226" t="s">
        <v>267</v>
      </c>
      <c r="D33" s="253" t="s">
        <v>208</v>
      </c>
      <c r="E33" s="226" t="s">
        <v>54</v>
      </c>
      <c r="F33" s="226" t="s">
        <v>540</v>
      </c>
      <c r="G33" s="226" t="s">
        <v>541</v>
      </c>
      <c r="H33" s="226" t="s">
        <v>251</v>
      </c>
      <c r="I33" s="226"/>
      <c r="J33" s="226" t="s">
        <v>542</v>
      </c>
      <c r="K33" s="229" t="s">
        <v>197</v>
      </c>
      <c r="L33" s="232" t="s">
        <v>56</v>
      </c>
      <c r="M33" s="235">
        <v>132</v>
      </c>
      <c r="N33" s="238" t="str">
        <f>_xlfn.IFERROR(VLOOKUP(O33,datos!$AC$2:$AE$7,3,0),"")</f>
        <v>Media</v>
      </c>
      <c r="O33" s="241">
        <f>+IF(OR(M33="",M33=0),"",IF(M33&lt;=datos!$AD$3,datos!$AC$3,IF(AND(M33&gt;datos!$AD$3,M33&lt;=datos!$AD$4),datos!$AC$4,IF(AND(M33&gt;datos!$AD$4,M33&lt;=datos!$AD$5),datos!$AC$5,IF(AND(M33&gt;datos!$AD$5,M33&lt;=datos!$AD$6),datos!$AC$6,IF(M33&gt;datos!$AD$7,datos!$AC$7,0))))))</f>
        <v>0.6</v>
      </c>
      <c r="P33" s="244" t="str">
        <f>+HLOOKUP(A33,'Impacto Riesgo de Corrupción'!$D$5:$AS$26,22,0)</f>
        <v>Catastrófico</v>
      </c>
      <c r="Q33" s="241">
        <f>+IF(P33="","",VLOOKUP(P33,datos!$AC$12:$AD$15,2,0))</f>
        <v>1</v>
      </c>
      <c r="R33" s="247" t="str">
        <f ca="1">_xlfn.IFERROR(INDIRECT("datos!"&amp;HLOOKUP(P33,calculo_imp,2,FALSE)&amp;VLOOKUP(N33,calculo_prob,2,FALSE)),"")</f>
        <v>Extremo</v>
      </c>
      <c r="S33" s="97">
        <v>1</v>
      </c>
      <c r="T33" s="98" t="s">
        <v>543</v>
      </c>
      <c r="U33" s="86" t="s">
        <v>544</v>
      </c>
      <c r="V33" s="86" t="s">
        <v>545</v>
      </c>
      <c r="W33" s="86" t="s">
        <v>546</v>
      </c>
      <c r="X33" s="86" t="s">
        <v>547</v>
      </c>
      <c r="Y33" s="86" t="s">
        <v>548</v>
      </c>
      <c r="Z33" s="86" t="s">
        <v>549</v>
      </c>
      <c r="AA33" s="86" t="s">
        <v>550</v>
      </c>
      <c r="AB33" s="86" t="s">
        <v>551</v>
      </c>
      <c r="AC33" s="140" t="str">
        <f>IF(AD33="","",VLOOKUP(AD33,datos!$AT$6:$AU$9,2,0))</f>
        <v>Probabilidad</v>
      </c>
      <c r="AD33" s="138" t="s">
        <v>80</v>
      </c>
      <c r="AE33" s="138"/>
      <c r="AF33" s="93">
        <f>IF(AND(AD33="",AE33=""),"",IF(AD33="",0,VLOOKUP(AD33,datos!$AP$3:$AR$7,3,0))+IF(AE33="",0,VLOOKUP(AE33,datos!$AP$3:$AR$7,3,0)))</f>
        <v>0.25</v>
      </c>
      <c r="AG33" s="110" t="str">
        <f>IF(OR(AH33="",AH33=0),"",IF(AH33&lt;=datos!$AC$3,datos!$AE$3,IF(AH33&lt;=datos!$AC$4,datos!$AE$4,IF(AH33&lt;=datos!$AC$5,datos!$AE$5,IF(AH33&lt;=datos!$AC$6,datos!$AE$6,IF(AH33&lt;=datos!$AC$7,datos!$AE$7,""))))))</f>
        <v>Media</v>
      </c>
      <c r="AH33" s="111">
        <f>IF(AC33="","",IF(S33=1,IF(AC33="Probabilidad",O33-(O33*AF33),O33),IF(AC33="Probabilidad",#REF!-(#REF!*AF33),#REF!)))</f>
        <v>0.44999999999999996</v>
      </c>
      <c r="AI33" s="146" t="str">
        <f>+IF(AJ33&lt;=datos!$AD$11,datos!$AC$11,IF(AJ33&lt;=datos!$AD$12,datos!$AC$12,IF(AJ33&lt;=datos!$AD$13,datos!$AC$13,IF(AJ33&lt;=datos!$AD$14,datos!$AC$14,IF(AJ33&lt;=datos!$AD$15,datos!$AC$15,"")))))</f>
        <v>Catastrófico</v>
      </c>
      <c r="AJ33" s="111">
        <f>IF(AC33="","",IF(S33=1,IF(AC33="Impacto",Q33-(Q33*AF33),Q33),IF(AC33="Impacto",#REF!-(#REF!*AF33),#REF!)))</f>
        <v>1</v>
      </c>
      <c r="AK33" s="146" t="str">
        <f aca="true" ca="1" t="shared" si="3" ref="AK33:AK38">_xlfn.IFERROR(INDIRECT("datos!"&amp;HLOOKUP(AI33,calculo_imp,2,FALSE)&amp;VLOOKUP(AG33,calculo_prob,2,FALSE)),"")</f>
        <v>Extremo</v>
      </c>
      <c r="AL33" s="90" t="s">
        <v>92</v>
      </c>
      <c r="AM33" s="144" t="s">
        <v>552</v>
      </c>
      <c r="AN33" s="87"/>
      <c r="AO33" s="87"/>
      <c r="AP33" s="138" t="s">
        <v>553</v>
      </c>
      <c r="AQ33" s="208" t="s">
        <v>564</v>
      </c>
    </row>
    <row r="34" spans="1:43" ht="72.75" thickBot="1">
      <c r="A34" s="252"/>
      <c r="B34" s="228"/>
      <c r="C34" s="228"/>
      <c r="D34" s="255"/>
      <c r="E34" s="228"/>
      <c r="F34" s="228"/>
      <c r="G34" s="228"/>
      <c r="H34" s="228"/>
      <c r="I34" s="228"/>
      <c r="J34" s="228"/>
      <c r="K34" s="231"/>
      <c r="L34" s="234"/>
      <c r="M34" s="237"/>
      <c r="N34" s="240"/>
      <c r="O34" s="243"/>
      <c r="P34" s="246"/>
      <c r="Q34" s="243" t="e">
        <f>IF(OR(#REF!=datos!$AB$10,#REF!=datos!$AB$16),"",VLOOKUP(#REF!,datos!$AA$10:$AC$21,3,0))</f>
        <v>#REF!</v>
      </c>
      <c r="R34" s="249"/>
      <c r="S34" s="101">
        <v>2</v>
      </c>
      <c r="T34" s="102" t="s">
        <v>554</v>
      </c>
      <c r="U34" s="88" t="s">
        <v>555</v>
      </c>
      <c r="V34" s="88" t="s">
        <v>556</v>
      </c>
      <c r="W34" s="88" t="s">
        <v>557</v>
      </c>
      <c r="X34" s="88" t="s">
        <v>558</v>
      </c>
      <c r="Y34" s="88" t="s">
        <v>559</v>
      </c>
      <c r="Z34" s="88" t="s">
        <v>560</v>
      </c>
      <c r="AA34" s="88" t="s">
        <v>561</v>
      </c>
      <c r="AB34" s="88" t="s">
        <v>551</v>
      </c>
      <c r="AC34" s="142" t="str">
        <f>IF(AD34="","",VLOOKUP(AD34,datos!$AT$6:$AU$9,2,0))</f>
        <v>Probabilidad</v>
      </c>
      <c r="AD34" s="139" t="s">
        <v>80</v>
      </c>
      <c r="AE34" s="139"/>
      <c r="AF34" s="95">
        <f>IF(AND(AD34="",AE34=""),"",IF(AD34="",0,VLOOKUP(AD34,datos!$AP$3:$AR$7,3,0))+IF(AE34="",0,VLOOKUP(AE34,datos!$AP$3:$AR$7,3,0)))</f>
        <v>0.25</v>
      </c>
      <c r="AG34" s="114" t="str">
        <f>IF(OR(AH34="",AH34=0),"",IF(AH34&lt;=datos!$AC$3,datos!$AE$3,IF(AH34&lt;=datos!$AC$4,datos!$AE$4,IF(AH34&lt;=datos!$AC$5,datos!$AE$5,IF(AH34&lt;=datos!$AC$6,datos!$AE$6,IF(AH34&lt;=datos!$AC$7,datos!$AE$7,""))))))</f>
        <v>Baja</v>
      </c>
      <c r="AH34" s="115">
        <f>IF(AC34="","",IF(S34=1,IF(AC34="Probabilidad",O34-(O34*AF34),O34),IF(AC34="Probabilidad",AH33-(AH33*AF34),AH33)))</f>
        <v>0.33749999999999997</v>
      </c>
      <c r="AI34" s="148" t="str">
        <f>+IF(AJ34&lt;=datos!$AD$11,datos!$AC$11,IF(AJ34&lt;=datos!$AD$12,datos!$AC$12,IF(AJ34&lt;=datos!$AD$13,datos!$AC$13,IF(AJ34&lt;=datos!$AD$14,datos!$AC$14,IF(AJ34&lt;=datos!$AD$15,datos!$AC$15,"")))))</f>
        <v>Catastrófico</v>
      </c>
      <c r="AJ34" s="115">
        <f>IF(AC34="","",IF(S34=1,IF(AC34="Impacto",Q34-(Q34*AF34),Q34),IF(AC34="Impacto",AJ33-(AJ33*AF34),AJ33)))</f>
        <v>1</v>
      </c>
      <c r="AK34" s="148" t="str">
        <f ca="1" t="shared" si="3"/>
        <v>Extremo</v>
      </c>
      <c r="AL34" s="92" t="s">
        <v>92</v>
      </c>
      <c r="AM34" s="145" t="s">
        <v>562</v>
      </c>
      <c r="AN34" s="89"/>
      <c r="AO34" s="89"/>
      <c r="AP34" s="139" t="s">
        <v>563</v>
      </c>
      <c r="AQ34" s="210"/>
    </row>
    <row r="35" spans="1:43" ht="156.75" thickBot="1">
      <c r="A35" s="188">
        <v>17</v>
      </c>
      <c r="B35" s="157" t="s">
        <v>42</v>
      </c>
      <c r="C35" s="157" t="s">
        <v>267</v>
      </c>
      <c r="D35" s="158" t="s">
        <v>208</v>
      </c>
      <c r="E35" s="157" t="s">
        <v>54</v>
      </c>
      <c r="F35" s="157" t="s">
        <v>565</v>
      </c>
      <c r="G35" s="157" t="s">
        <v>566</v>
      </c>
      <c r="H35" s="157" t="s">
        <v>251</v>
      </c>
      <c r="I35" s="157" t="s">
        <v>567</v>
      </c>
      <c r="J35" s="157" t="s">
        <v>568</v>
      </c>
      <c r="K35" s="157" t="s">
        <v>197</v>
      </c>
      <c r="L35" s="159" t="s">
        <v>57</v>
      </c>
      <c r="M35" s="160" t="s">
        <v>569</v>
      </c>
      <c r="N35" s="161" t="str">
        <f>_xlfn.IFERROR(VLOOKUP(O35,datos!$AC$2:$AE$7,3,0),"")</f>
        <v>Muy Alta</v>
      </c>
      <c r="O35" s="162">
        <f>+IF(OR(M35="",M35=0),"",IF(M35&lt;=datos!$AD$3,datos!$AC$3,IF(AND(M35&gt;datos!$AD$3,M35&lt;=datos!$AD$4),datos!$AC$4,IF(AND(M35&gt;datos!$AD$4,M35&lt;=datos!$AD$5),datos!$AC$5,IF(AND(M35&gt;datos!$AD$5,M35&lt;=datos!$AD$6),datos!$AC$6,IF(M35&gt;datos!$AD$7,datos!$AC$7,0))))))</f>
        <v>1</v>
      </c>
      <c r="P35" s="163" t="str">
        <f>+HLOOKUP(A35,'Impacto Riesgo de Corrupción'!$D$5:$AS$26,22,0)</f>
        <v>Catastrófico</v>
      </c>
      <c r="Q35" s="162">
        <f>+IF(P35="","",VLOOKUP(P35,datos!$AC$12:$AD$15,2,0))</f>
        <v>1</v>
      </c>
      <c r="R35" s="164" t="str">
        <f aca="true" ca="1" t="shared" si="4" ref="R35:R42">_xlfn.IFERROR(INDIRECT("datos!"&amp;HLOOKUP(P35,calculo_imp,2,FALSE)&amp;VLOOKUP(N35,calculo_prob,2,FALSE)),"")</f>
        <v>Extremo</v>
      </c>
      <c r="S35" s="165">
        <v>1</v>
      </c>
      <c r="T35" s="166" t="s">
        <v>580</v>
      </c>
      <c r="U35" s="167" t="s">
        <v>581</v>
      </c>
      <c r="V35" s="167" t="s">
        <v>582</v>
      </c>
      <c r="W35" s="167" t="s">
        <v>583</v>
      </c>
      <c r="X35" s="167" t="s">
        <v>584</v>
      </c>
      <c r="Y35" s="167" t="s">
        <v>585</v>
      </c>
      <c r="Z35" s="167" t="s">
        <v>586</v>
      </c>
      <c r="AA35" s="167" t="s">
        <v>587</v>
      </c>
      <c r="AB35" s="167" t="s">
        <v>588</v>
      </c>
      <c r="AC35" s="158" t="str">
        <f>IF(AD35="","",VLOOKUP(AD35,datos!$AT$6:$AU$9,2,0))</f>
        <v>Probabilidad</v>
      </c>
      <c r="AD35" s="157" t="s">
        <v>81</v>
      </c>
      <c r="AE35" s="157" t="s">
        <v>84</v>
      </c>
      <c r="AF35" s="168">
        <f>IF(AND(AD35="",AE35=""),"",IF(AD35="",0,VLOOKUP(AD35,datos!$AP$3:$AR$7,3,0))+IF(AE35="",0,VLOOKUP(AE35,datos!$AP$3:$AR$7,3,0)))</f>
        <v>0.3</v>
      </c>
      <c r="AG35" s="169" t="str">
        <f>IF(OR(AH35="",AH35=0),"",IF(AH35&lt;=datos!$AC$3,datos!$AE$3,IF(AH35&lt;=datos!$AC$4,datos!$AE$4,IF(AH35&lt;=datos!$AC$5,datos!$AE$5,IF(AH35&lt;=datos!$AC$6,datos!$AE$6,IF(AH35&lt;=datos!$AC$7,datos!$AE$7,""))))))</f>
        <v>Alta</v>
      </c>
      <c r="AH35" s="170">
        <f>IF(AC35="","",IF(S35=1,IF(AC35="Probabilidad",O35-(O35*AF35),O35),IF(AC35="Probabilidad",AH34-(AH34*AF35),AH34)))</f>
        <v>0.7</v>
      </c>
      <c r="AI35" s="161" t="str">
        <f>+IF(AJ35&lt;=datos!$AD$11,datos!$AC$11,IF(AJ35&lt;=datos!$AD$12,datos!$AC$12,IF(AJ35&lt;=datos!$AD$13,datos!$AC$13,IF(AJ35&lt;=datos!$AD$14,datos!$AC$14,IF(AJ35&lt;=datos!$AD$15,datos!$AC$15,"")))))</f>
        <v>Catastrófico</v>
      </c>
      <c r="AJ35" s="170">
        <f>IF(AC35="","",IF(S35=1,IF(AC35="Impacto",Q35-(Q35*AF35),Q35),IF(AC35="Impacto",AJ34-(AJ34*AF35),AJ34)))</f>
        <v>1</v>
      </c>
      <c r="AK35" s="161" t="str">
        <f ca="1" t="shared" si="3"/>
        <v>Extremo</v>
      </c>
      <c r="AL35" s="171" t="s">
        <v>92</v>
      </c>
      <c r="AM35" s="160" t="s">
        <v>589</v>
      </c>
      <c r="AN35" s="172">
        <v>44469</v>
      </c>
      <c r="AO35" s="172" t="s">
        <v>590</v>
      </c>
      <c r="AP35" s="157" t="s">
        <v>590</v>
      </c>
      <c r="AQ35" s="159" t="s">
        <v>591</v>
      </c>
    </row>
    <row r="36" spans="1:43" ht="312.75" thickBot="1">
      <c r="A36" s="188">
        <v>18</v>
      </c>
      <c r="B36" s="157" t="s">
        <v>42</v>
      </c>
      <c r="C36" s="157" t="s">
        <v>267</v>
      </c>
      <c r="D36" s="158" t="s">
        <v>208</v>
      </c>
      <c r="E36" s="157" t="s">
        <v>54</v>
      </c>
      <c r="F36" s="157" t="s">
        <v>570</v>
      </c>
      <c r="G36" s="157" t="s">
        <v>571</v>
      </c>
      <c r="H36" s="157" t="s">
        <v>251</v>
      </c>
      <c r="I36" s="157" t="s">
        <v>567</v>
      </c>
      <c r="J36" s="157" t="s">
        <v>572</v>
      </c>
      <c r="K36" s="157" t="s">
        <v>197</v>
      </c>
      <c r="L36" s="159" t="s">
        <v>57</v>
      </c>
      <c r="M36" s="160" t="s">
        <v>573</v>
      </c>
      <c r="N36" s="161" t="str">
        <f>_xlfn.IFERROR(VLOOKUP(O36,datos!$AC$2:$AE$7,3,0),"")</f>
        <v>Muy Alta</v>
      </c>
      <c r="O36" s="162">
        <f>+IF(OR(M36="",M36=0),"",IF(M36&lt;=datos!$AD$3,datos!$AC$3,IF(AND(M36&gt;datos!$AD$3,M36&lt;=datos!$AD$4),datos!$AC$4,IF(AND(M36&gt;datos!$AD$4,M36&lt;=datos!$AD$5),datos!$AC$5,IF(AND(M36&gt;datos!$AD$5,M36&lt;=datos!$AD$6),datos!$AC$6,IF(M36&gt;datos!$AD$7,datos!$AC$7,0))))))</f>
        <v>1</v>
      </c>
      <c r="P36" s="163" t="str">
        <f>+HLOOKUP(A36,'Impacto Riesgo de Corrupción'!$D$5:$AS$26,22,0)</f>
        <v>Catastrófico</v>
      </c>
      <c r="Q36" s="162">
        <f>+IF(P36="","",VLOOKUP(P36,datos!$AC$12:$AD$15,2,0))</f>
        <v>1</v>
      </c>
      <c r="R36" s="164" t="str">
        <f ca="1" t="shared" si="4"/>
        <v>Extremo</v>
      </c>
      <c r="S36" s="165">
        <v>1</v>
      </c>
      <c r="T36" s="166" t="s">
        <v>592</v>
      </c>
      <c r="U36" s="167" t="s">
        <v>593</v>
      </c>
      <c r="V36" s="167" t="s">
        <v>582</v>
      </c>
      <c r="W36" s="167" t="s">
        <v>594</v>
      </c>
      <c r="X36" s="167" t="s">
        <v>595</v>
      </c>
      <c r="Y36" s="167" t="s">
        <v>596</v>
      </c>
      <c r="Z36" s="167" t="s">
        <v>597</v>
      </c>
      <c r="AA36" s="167" t="s">
        <v>598</v>
      </c>
      <c r="AB36" s="167" t="s">
        <v>588</v>
      </c>
      <c r="AC36" s="158" t="str">
        <f>IF(AD36="","",VLOOKUP(AD36,datos!$AT$6:$AU$9,2,0))</f>
        <v>Probabilidad</v>
      </c>
      <c r="AD36" s="157" t="s">
        <v>80</v>
      </c>
      <c r="AE36" s="157" t="s">
        <v>84</v>
      </c>
      <c r="AF36" s="168">
        <f>IF(AND(AD36="",AE36=""),"",IF(AD36="",0,VLOOKUP(AD36,datos!$AP$3:$AR$7,3,0))+IF(AE36="",0,VLOOKUP(AE36,datos!$AP$3:$AR$7,3,0)))</f>
        <v>0.4</v>
      </c>
      <c r="AG36" s="169" t="str">
        <f>IF(OR(AH36="",AH36=0),"",IF(AH36&lt;=datos!$AC$3,datos!$AE$3,IF(AH36&lt;=datos!$AC$4,datos!$AE$4,IF(AH36&lt;=datos!$AC$5,datos!$AE$5,IF(AH36&lt;=datos!$AC$6,datos!$AE$6,IF(AH36&lt;=datos!$AC$7,datos!$AE$7,""))))))</f>
        <v>Media</v>
      </c>
      <c r="AH36" s="170">
        <f>IF(AC36="","",IF(S36=1,IF(AC36="Probabilidad",O36-(O36*AF36),O36),IF(AC36="Probabilidad",AH35-(AH35*AF36),AH35)))</f>
        <v>0.6</v>
      </c>
      <c r="AI36" s="161" t="str">
        <f>+IF(AJ36&lt;=datos!$AD$11,datos!$AC$11,IF(AJ36&lt;=datos!$AD$12,datos!$AC$12,IF(AJ36&lt;=datos!$AD$13,datos!$AC$13,IF(AJ36&lt;=datos!$AD$14,datos!$AC$14,IF(AJ36&lt;=datos!$AD$15,datos!$AC$15,"")))))</f>
        <v>Catastrófico</v>
      </c>
      <c r="AJ36" s="170">
        <f>IF(AC36="","",IF(S36=1,IF(AC36="Impacto",Q36-(Q36*AF36),Q36),IF(AC36="Impacto",AJ35-(AJ35*AF36),AJ35)))</f>
        <v>1</v>
      </c>
      <c r="AK36" s="161" t="str">
        <f ca="1" t="shared" si="3"/>
        <v>Extremo</v>
      </c>
      <c r="AL36" s="171" t="s">
        <v>92</v>
      </c>
      <c r="AM36" s="160" t="s">
        <v>599</v>
      </c>
      <c r="AN36" s="172">
        <v>44469</v>
      </c>
      <c r="AO36" s="172" t="s">
        <v>590</v>
      </c>
      <c r="AP36" s="157" t="s">
        <v>590</v>
      </c>
      <c r="AQ36" s="159" t="s">
        <v>591</v>
      </c>
    </row>
    <row r="37" spans="1:43" ht="156.75" thickBot="1">
      <c r="A37" s="188">
        <v>19</v>
      </c>
      <c r="B37" s="157" t="s">
        <v>42</v>
      </c>
      <c r="C37" s="157" t="s">
        <v>267</v>
      </c>
      <c r="D37" s="158" t="s">
        <v>208</v>
      </c>
      <c r="E37" s="157" t="s">
        <v>54</v>
      </c>
      <c r="F37" s="157" t="s">
        <v>574</v>
      </c>
      <c r="G37" s="157" t="s">
        <v>575</v>
      </c>
      <c r="H37" s="157" t="s">
        <v>251</v>
      </c>
      <c r="I37" s="157" t="s">
        <v>567</v>
      </c>
      <c r="J37" s="157" t="s">
        <v>576</v>
      </c>
      <c r="K37" s="157" t="s">
        <v>197</v>
      </c>
      <c r="L37" s="159" t="s">
        <v>57</v>
      </c>
      <c r="M37" s="160">
        <v>12</v>
      </c>
      <c r="N37" s="161" t="str">
        <f>_xlfn.IFERROR(VLOOKUP(O37,datos!$AC$2:$AE$7,3,0),"")</f>
        <v>Baja</v>
      </c>
      <c r="O37" s="162">
        <f>+IF(OR(M37="",M37=0),"",IF(M37&lt;=datos!$AD$3,datos!$AC$3,IF(AND(M37&gt;datos!$AD$3,M37&lt;=datos!$AD$4),datos!$AC$4,IF(AND(M37&gt;datos!$AD$4,M37&lt;=datos!$AD$5),datos!$AC$5,IF(AND(M37&gt;datos!$AD$5,M37&lt;=datos!$AD$6),datos!$AC$6,IF(M37&gt;datos!$AD$7,datos!$AC$7,0))))))</f>
        <v>0.4</v>
      </c>
      <c r="P37" s="163" t="str">
        <f>+HLOOKUP(A37,'Impacto Riesgo de Corrupción'!$D$5:$AS$26,22,0)</f>
        <v>Mayor</v>
      </c>
      <c r="Q37" s="162">
        <f>+IF(P37="","",VLOOKUP(P37,datos!$AC$12:$AD$15,2,0))</f>
        <v>0.8</v>
      </c>
      <c r="R37" s="164" t="str">
        <f ca="1" t="shared" si="4"/>
        <v>Alto</v>
      </c>
      <c r="S37" s="165">
        <v>1</v>
      </c>
      <c r="T37" s="166" t="s">
        <v>600</v>
      </c>
      <c r="U37" s="167" t="s">
        <v>601</v>
      </c>
      <c r="V37" s="167" t="s">
        <v>582</v>
      </c>
      <c r="W37" s="167" t="s">
        <v>602</v>
      </c>
      <c r="X37" s="167" t="s">
        <v>603</v>
      </c>
      <c r="Y37" s="167" t="s">
        <v>604</v>
      </c>
      <c r="Z37" s="167" t="s">
        <v>605</v>
      </c>
      <c r="AA37" s="167" t="s">
        <v>606</v>
      </c>
      <c r="AB37" s="167" t="s">
        <v>588</v>
      </c>
      <c r="AC37" s="158" t="str">
        <f>IF(AD37="","",VLOOKUP(AD37,datos!$AT$6:$AU$9,2,0))</f>
        <v>Probabilidad</v>
      </c>
      <c r="AD37" s="157" t="s">
        <v>80</v>
      </c>
      <c r="AE37" s="157" t="s">
        <v>84</v>
      </c>
      <c r="AF37" s="168">
        <f>IF(AND(AD37="",AE37=""),"",IF(AD37="",0,VLOOKUP(AD37,datos!$AP$3:$AR$7,3,0))+IF(AE37="",0,VLOOKUP(AE37,datos!$AP$3:$AR$7,3,0)))</f>
        <v>0.4</v>
      </c>
      <c r="AG37" s="169" t="str">
        <f>IF(OR(AH37="",AH37=0),"",IF(AH37&lt;=datos!$AC$3,datos!$AE$3,IF(AH37&lt;=datos!$AC$4,datos!$AE$4,IF(AH37&lt;=datos!$AC$5,datos!$AE$5,IF(AH37&lt;=datos!$AC$6,datos!$AE$6,IF(AH37&lt;=datos!$AC$7,datos!$AE$7,""))))))</f>
        <v>Baja</v>
      </c>
      <c r="AH37" s="170">
        <f>IF(AC37="","",IF(S37=1,IF(AC37="Probabilidad",O37-(O37*AF37),O37),IF(AC37="Probabilidad",AH36-(AH36*AF37),AH36)))</f>
        <v>0.24</v>
      </c>
      <c r="AI37" s="161" t="str">
        <f>+IF(AJ37&lt;=datos!$AD$11,datos!$AC$11,IF(AJ37&lt;=datos!$AD$12,datos!$AC$12,IF(AJ37&lt;=datos!$AD$13,datos!$AC$13,IF(AJ37&lt;=datos!$AD$14,datos!$AC$14,IF(AJ37&lt;=datos!$AD$15,datos!$AC$15,"")))))</f>
        <v>Mayor</v>
      </c>
      <c r="AJ37" s="170">
        <f>IF(AC37="","",IF(S37=1,IF(AC37="Impacto",Q37-(Q37*AF37),Q37),IF(AC37="Impacto",AJ36-(AJ36*AF37),AJ36)))</f>
        <v>0.8</v>
      </c>
      <c r="AK37" s="161" t="str">
        <f ca="1" t="shared" si="3"/>
        <v>Alto</v>
      </c>
      <c r="AL37" s="171" t="s">
        <v>92</v>
      </c>
      <c r="AM37" s="160" t="s">
        <v>607</v>
      </c>
      <c r="AN37" s="172">
        <v>44469</v>
      </c>
      <c r="AO37" s="172" t="s">
        <v>590</v>
      </c>
      <c r="AP37" s="157" t="s">
        <v>590</v>
      </c>
      <c r="AQ37" s="159" t="s">
        <v>591</v>
      </c>
    </row>
    <row r="38" spans="1:43" ht="156.75" thickBot="1">
      <c r="A38" s="188">
        <v>20</v>
      </c>
      <c r="B38" s="157" t="s">
        <v>42</v>
      </c>
      <c r="C38" s="157" t="s">
        <v>267</v>
      </c>
      <c r="D38" s="158" t="s">
        <v>208</v>
      </c>
      <c r="E38" s="157" t="s">
        <v>54</v>
      </c>
      <c r="F38" s="157" t="s">
        <v>577</v>
      </c>
      <c r="G38" s="157" t="s">
        <v>578</v>
      </c>
      <c r="H38" s="157" t="s">
        <v>251</v>
      </c>
      <c r="I38" s="157" t="s">
        <v>567</v>
      </c>
      <c r="J38" s="157" t="s">
        <v>579</v>
      </c>
      <c r="K38" s="157" t="s">
        <v>197</v>
      </c>
      <c r="L38" s="159" t="s">
        <v>57</v>
      </c>
      <c r="M38" s="160">
        <v>12</v>
      </c>
      <c r="N38" s="161" t="str">
        <f>_xlfn.IFERROR(VLOOKUP(O38,datos!$AC$2:$AE$7,3,0),"")</f>
        <v>Baja</v>
      </c>
      <c r="O38" s="162">
        <f>+IF(OR(M38="",M38=0),"",IF(M38&lt;=datos!$AD$3,datos!$AC$3,IF(AND(M38&gt;datos!$AD$3,M38&lt;=datos!$AD$4),datos!$AC$4,IF(AND(M38&gt;datos!$AD$4,M38&lt;=datos!$AD$5),datos!$AC$5,IF(AND(M38&gt;datos!$AD$5,M38&lt;=datos!$AD$6),datos!$AC$6,IF(M38&gt;datos!$AD$7,datos!$AC$7,0))))))</f>
        <v>0.4</v>
      </c>
      <c r="P38" s="163" t="str">
        <f>+HLOOKUP(A38,'Impacto Riesgo de Corrupción'!$D$5:$AS$26,22,0)</f>
        <v>Mayor</v>
      </c>
      <c r="Q38" s="162">
        <f>+IF(P38="","",VLOOKUP(P38,datos!$AC$12:$AD$15,2,0))</f>
        <v>0.8</v>
      </c>
      <c r="R38" s="164" t="str">
        <f ca="1" t="shared" si="4"/>
        <v>Alto</v>
      </c>
      <c r="S38" s="165">
        <v>1</v>
      </c>
      <c r="T38" s="166" t="s">
        <v>608</v>
      </c>
      <c r="U38" s="167" t="s">
        <v>609</v>
      </c>
      <c r="V38" s="167" t="s">
        <v>582</v>
      </c>
      <c r="W38" s="167" t="s">
        <v>610</v>
      </c>
      <c r="X38" s="167" t="s">
        <v>611</v>
      </c>
      <c r="Y38" s="167" t="s">
        <v>612</v>
      </c>
      <c r="Z38" s="167" t="s">
        <v>613</v>
      </c>
      <c r="AA38" s="167" t="s">
        <v>614</v>
      </c>
      <c r="AB38" s="167" t="s">
        <v>588</v>
      </c>
      <c r="AC38" s="158" t="str">
        <f>IF(AD38="","",VLOOKUP(AD38,datos!$AT$6:$AU$9,2,0))</f>
        <v>Probabilidad</v>
      </c>
      <c r="AD38" s="157" t="s">
        <v>80</v>
      </c>
      <c r="AE38" s="157" t="s">
        <v>83</v>
      </c>
      <c r="AF38" s="168">
        <f>IF(AND(AD38="",AE38=""),"",IF(AD38="",0,VLOOKUP(AD38,datos!$AP$3:$AR$7,3,0))+IF(AE38="",0,VLOOKUP(AE38,datos!$AP$3:$AR$7,3,0)))</f>
        <v>0.5</v>
      </c>
      <c r="AG38" s="169" t="str">
        <f>IF(OR(AH38="",AH38=0),"",IF(AH38&lt;=datos!$AC$3,datos!$AE$3,IF(AH38&lt;=datos!$AC$4,datos!$AE$4,IF(AH38&lt;=datos!$AC$5,datos!$AE$5,IF(AH38&lt;=datos!$AC$6,datos!$AE$6,IF(AH38&lt;=datos!$AC$7,datos!$AE$7,""))))))</f>
        <v>Muy Baja</v>
      </c>
      <c r="AH38" s="170">
        <f>IF(AC38="","",IF(S38=1,IF(AC38="Probabilidad",O38-(O38*AF38),O38),IF(AC38="Probabilidad",AH37-(AH37*AF38),AH37)))</f>
        <v>0.2</v>
      </c>
      <c r="AI38" s="161" t="str">
        <f>+IF(AJ38&lt;=datos!$AD$11,datos!$AC$11,IF(AJ38&lt;=datos!$AD$12,datos!$AC$12,IF(AJ38&lt;=datos!$AD$13,datos!$AC$13,IF(AJ38&lt;=datos!$AD$14,datos!$AC$14,IF(AJ38&lt;=datos!$AD$15,datos!$AC$15,"")))))</f>
        <v>Mayor</v>
      </c>
      <c r="AJ38" s="170">
        <f>IF(AC38="","",IF(S38=1,IF(AC38="Impacto",Q38-(Q38*AF38),Q38),IF(AC38="Impacto",AJ37-(AJ37*AF38),AJ37)))</f>
        <v>0.8</v>
      </c>
      <c r="AK38" s="161" t="str">
        <f ca="1" t="shared" si="3"/>
        <v>Alto</v>
      </c>
      <c r="AL38" s="171" t="s">
        <v>92</v>
      </c>
      <c r="AM38" s="160" t="s">
        <v>615</v>
      </c>
      <c r="AN38" s="172">
        <v>44469</v>
      </c>
      <c r="AO38" s="172" t="s">
        <v>590</v>
      </c>
      <c r="AP38" s="157" t="s">
        <v>590</v>
      </c>
      <c r="AQ38" s="159" t="s">
        <v>591</v>
      </c>
    </row>
    <row r="39" spans="1:43" ht="144.75" thickBot="1">
      <c r="A39" s="188">
        <v>21</v>
      </c>
      <c r="B39" s="157" t="s">
        <v>42</v>
      </c>
      <c r="C39" s="157" t="s">
        <v>267</v>
      </c>
      <c r="D39" s="158" t="s">
        <v>208</v>
      </c>
      <c r="E39" s="157" t="s">
        <v>55</v>
      </c>
      <c r="F39" s="157" t="s">
        <v>616</v>
      </c>
      <c r="G39" s="157" t="s">
        <v>617</v>
      </c>
      <c r="H39" s="157" t="s">
        <v>251</v>
      </c>
      <c r="I39" s="157" t="s">
        <v>618</v>
      </c>
      <c r="J39" s="157" t="s">
        <v>619</v>
      </c>
      <c r="K39" s="157" t="s">
        <v>197</v>
      </c>
      <c r="L39" s="159" t="s">
        <v>210</v>
      </c>
      <c r="M39" s="160">
        <v>65012</v>
      </c>
      <c r="N39" s="161" t="str">
        <f>_xlfn.IFERROR(VLOOKUP(O39,datos!$AC$2:$AE$7,3,0),"")</f>
        <v>Muy Alta</v>
      </c>
      <c r="O39" s="162">
        <f>+IF(OR(M39="",M39=0),"",IF(M39&lt;=datos!$AD$3,datos!$AC$3,IF(AND(M39&gt;datos!$AD$3,M39&lt;=datos!$AD$4),datos!$AC$4,IF(AND(M39&gt;datos!$AD$4,M39&lt;=datos!$AD$5),datos!$AC$5,IF(AND(M39&gt;datos!$AD$5,M39&lt;=datos!$AD$6),datos!$AC$6,IF(M39&gt;datos!$AD$7,datos!$AC$7,0))))))</f>
        <v>1</v>
      </c>
      <c r="P39" s="163" t="str">
        <f>+HLOOKUP(A39,'Impacto Riesgo de Corrupción'!$D$5:$AS$26,22,0)</f>
        <v>Catastrófico</v>
      </c>
      <c r="Q39" s="162">
        <f>+IF(P39="","",VLOOKUP(P39,datos!$AC$12:$AD$15,2,0))</f>
        <v>1</v>
      </c>
      <c r="R39" s="164" t="str">
        <f ca="1" t="shared" si="4"/>
        <v>Extremo</v>
      </c>
      <c r="S39" s="165">
        <v>1</v>
      </c>
      <c r="T39" s="166" t="s">
        <v>623</v>
      </c>
      <c r="U39" s="167" t="s">
        <v>624</v>
      </c>
      <c r="V39" s="167" t="s">
        <v>625</v>
      </c>
      <c r="W39" s="167" t="s">
        <v>626</v>
      </c>
      <c r="X39" s="167" t="s">
        <v>627</v>
      </c>
      <c r="Y39" s="167" t="s">
        <v>628</v>
      </c>
      <c r="Z39" s="167" t="s">
        <v>629</v>
      </c>
      <c r="AA39" s="167" t="s">
        <v>630</v>
      </c>
      <c r="AB39" s="167" t="s">
        <v>631</v>
      </c>
      <c r="AC39" s="158" t="str">
        <f>IF(AD39="","",VLOOKUP(AD39,datos!$AT$6:$AU$9,2,0))</f>
        <v>Probabilidad</v>
      </c>
      <c r="AD39" s="157" t="s">
        <v>80</v>
      </c>
      <c r="AE39" s="157" t="s">
        <v>84</v>
      </c>
      <c r="AF39" s="168">
        <f>IF(AND(AD39="",AE39=""),"",IF(AD39="",0,VLOOKUP(AD39,datos!$AP$3:$AR$7,3,0))+IF(AE39="",0,VLOOKUP(AE39,datos!$AP$3:$AR$7,3,0)))</f>
        <v>0.4</v>
      </c>
      <c r="AG39" s="169" t="str">
        <f>IF(OR(AH39="",AH39=0),"",IF(AH39&lt;=datos!$AC$3,datos!$AE$3,IF(AH39&lt;=datos!$AC$4,datos!$AE$4,IF(AH39&lt;=datos!$AC$5,datos!$AE$5,IF(AH39&lt;=datos!$AC$6,datos!$AE$6,IF(AH39&lt;=datos!$AC$7,datos!$AE$7,""))))))</f>
        <v>Media</v>
      </c>
      <c r="AH39" s="170">
        <f>IF(AC39="","",IF(S39=1,IF(AC39="Probabilidad",O39-(O39*AF39),O39),IF(AC39="Probabilidad",AH38-(AH38*AF39),AH38)))</f>
        <v>0.6</v>
      </c>
      <c r="AI39" s="161" t="str">
        <f>+IF(AJ39&lt;=datos!$AD$11,datos!$AC$11,IF(AJ39&lt;=datos!$AD$12,datos!$AC$12,IF(AJ39&lt;=datos!$AD$13,datos!$AC$13,IF(AJ39&lt;=datos!$AD$14,datos!$AC$14,IF(AJ39&lt;=datos!$AD$15,datos!$AC$15,"")))))</f>
        <v>Catastrófico</v>
      </c>
      <c r="AJ39" s="170">
        <f>IF(AC39="","",IF(S39=1,IF(AC39="Impacto",Q39-(Q39*AF39),Q39),IF(AC39="Impacto",AJ38-(AJ38*AF39),AJ38)))</f>
        <v>1</v>
      </c>
      <c r="AK39" s="161" t="str">
        <f ca="1">_xlfn.IFERROR(INDIRECT("datos!"&amp;HLOOKUP(AI39,calculo_imp,2,FALSE)&amp;VLOOKUP(AG39,calculo_prob,2,FALSE)),"")</f>
        <v>Extremo</v>
      </c>
      <c r="AL39" s="171" t="s">
        <v>92</v>
      </c>
      <c r="AM39" s="160" t="s">
        <v>618</v>
      </c>
      <c r="AN39" s="172" t="s">
        <v>618</v>
      </c>
      <c r="AO39" s="172" t="s">
        <v>618</v>
      </c>
      <c r="AP39" s="157" t="s">
        <v>618</v>
      </c>
      <c r="AQ39" s="159" t="s">
        <v>632</v>
      </c>
    </row>
    <row r="40" spans="1:43" ht="144.75" thickBot="1">
      <c r="A40" s="188">
        <v>22</v>
      </c>
      <c r="B40" s="157" t="s">
        <v>42</v>
      </c>
      <c r="C40" s="157" t="s">
        <v>267</v>
      </c>
      <c r="D40" s="158" t="s">
        <v>208</v>
      </c>
      <c r="E40" s="157" t="s">
        <v>55</v>
      </c>
      <c r="F40" s="157" t="s">
        <v>620</v>
      </c>
      <c r="G40" s="157" t="s">
        <v>621</v>
      </c>
      <c r="H40" s="157" t="s">
        <v>251</v>
      </c>
      <c r="I40" s="157" t="s">
        <v>618</v>
      </c>
      <c r="J40" s="157" t="s">
        <v>622</v>
      </c>
      <c r="K40" s="157" t="s">
        <v>197</v>
      </c>
      <c r="L40" s="159" t="s">
        <v>210</v>
      </c>
      <c r="M40" s="160">
        <v>51</v>
      </c>
      <c r="N40" s="161" t="str">
        <f>_xlfn.IFERROR(VLOOKUP(O40,datos!$AC$2:$AE$7,3,0),"")</f>
        <v>Media</v>
      </c>
      <c r="O40" s="162">
        <f>+IF(OR(M40="",M40=0),"",IF(M40&lt;=datos!$AD$3,datos!$AC$3,IF(AND(M40&gt;datos!$AD$3,M40&lt;=datos!$AD$4),datos!$AC$4,IF(AND(M40&gt;datos!$AD$4,M40&lt;=datos!$AD$5),datos!$AC$5,IF(AND(M40&gt;datos!$AD$5,M40&lt;=datos!$AD$6),datos!$AC$6,IF(M40&gt;datos!$AD$7,datos!$AC$7,0))))))</f>
        <v>0.6</v>
      </c>
      <c r="P40" s="163" t="str">
        <f>+HLOOKUP(A40,'Impacto Riesgo de Corrupción'!$D$5:$AS$26,22,0)</f>
        <v>Catastrófico</v>
      </c>
      <c r="Q40" s="162">
        <f>+IF(P40="","",VLOOKUP(P40,datos!$AC$12:$AD$15,2,0))</f>
        <v>1</v>
      </c>
      <c r="R40" s="164" t="str">
        <f ca="1" t="shared" si="4"/>
        <v>Extremo</v>
      </c>
      <c r="S40" s="165">
        <v>1</v>
      </c>
      <c r="T40" s="166" t="s">
        <v>633</v>
      </c>
      <c r="U40" s="167" t="s">
        <v>634</v>
      </c>
      <c r="V40" s="167" t="s">
        <v>635</v>
      </c>
      <c r="W40" s="167" t="s">
        <v>636</v>
      </c>
      <c r="X40" s="167" t="s">
        <v>637</v>
      </c>
      <c r="Y40" s="167" t="s">
        <v>638</v>
      </c>
      <c r="Z40" s="167" t="s">
        <v>639</v>
      </c>
      <c r="AA40" s="167" t="s">
        <v>640</v>
      </c>
      <c r="AB40" s="167" t="s">
        <v>631</v>
      </c>
      <c r="AC40" s="158" t="str">
        <f>IF(AD40="","",VLOOKUP(AD40,datos!$AT$6:$AU$9,2,0))</f>
        <v>Probabilidad</v>
      </c>
      <c r="AD40" s="157" t="s">
        <v>80</v>
      </c>
      <c r="AE40" s="157" t="s">
        <v>84</v>
      </c>
      <c r="AF40" s="168">
        <f>IF(AND(AD40="",AE40=""),"",IF(AD40="",0,VLOOKUP(AD40,datos!$AP$3:$AR$7,3,0))+IF(AE40="",0,VLOOKUP(AE40,datos!$AP$3:$AR$7,3,0)))</f>
        <v>0.4</v>
      </c>
      <c r="AG40" s="169" t="str">
        <f>IF(OR(AH40="",AH40=0),"",IF(AH40&lt;=datos!$AC$3,datos!$AE$3,IF(AH40&lt;=datos!$AC$4,datos!$AE$4,IF(AH40&lt;=datos!$AC$5,datos!$AE$5,IF(AH40&lt;=datos!$AC$6,datos!$AE$6,IF(AH40&lt;=datos!$AC$7,datos!$AE$7,""))))))</f>
        <v>Baja</v>
      </c>
      <c r="AH40" s="170">
        <f>IF(AC40="","",IF(S40=1,IF(AC40="Probabilidad",O40-(O40*AF40),O40),IF(AC40="Probabilidad",AH39-(AH39*AF40),AH39)))</f>
        <v>0.36</v>
      </c>
      <c r="AI40" s="161" t="str">
        <f>+IF(AJ40&lt;=datos!$AD$11,datos!$AC$11,IF(AJ40&lt;=datos!$AD$12,datos!$AC$12,IF(AJ40&lt;=datos!$AD$13,datos!$AC$13,IF(AJ40&lt;=datos!$AD$14,datos!$AC$14,IF(AJ40&lt;=datos!$AD$15,datos!$AC$15,"")))))</f>
        <v>Catastrófico</v>
      </c>
      <c r="AJ40" s="170">
        <f>IF(AC40="","",IF(S40=1,IF(AC40="Impacto",Q40-(Q40*AF40),Q40),IF(AC40="Impacto",AJ39-(AJ39*AF40),AJ39)))</f>
        <v>1</v>
      </c>
      <c r="AK40" s="161" t="str">
        <f ca="1">_xlfn.IFERROR(INDIRECT("datos!"&amp;HLOOKUP(AI40,calculo_imp,2,FALSE)&amp;VLOOKUP(AG40,calculo_prob,2,FALSE)),"")</f>
        <v>Extremo</v>
      </c>
      <c r="AL40" s="171" t="s">
        <v>92</v>
      </c>
      <c r="AM40" s="160" t="s">
        <v>618</v>
      </c>
      <c r="AN40" s="172" t="s">
        <v>618</v>
      </c>
      <c r="AO40" s="172" t="s">
        <v>618</v>
      </c>
      <c r="AP40" s="157" t="s">
        <v>618</v>
      </c>
      <c r="AQ40" s="159" t="s">
        <v>632</v>
      </c>
    </row>
    <row r="41" spans="1:43" ht="132.75" thickBot="1">
      <c r="A41" s="188">
        <v>23</v>
      </c>
      <c r="B41" s="157" t="s">
        <v>40</v>
      </c>
      <c r="C41" s="157" t="s">
        <v>265</v>
      </c>
      <c r="D41" s="158" t="s">
        <v>137</v>
      </c>
      <c r="E41" s="157" t="s">
        <v>55</v>
      </c>
      <c r="F41" s="157" t="s">
        <v>641</v>
      </c>
      <c r="G41" s="157" t="s">
        <v>642</v>
      </c>
      <c r="H41" s="157" t="s">
        <v>251</v>
      </c>
      <c r="I41" s="157" t="s">
        <v>643</v>
      </c>
      <c r="J41" s="157" t="s">
        <v>644</v>
      </c>
      <c r="K41" s="157" t="s">
        <v>197</v>
      </c>
      <c r="L41" s="159" t="s">
        <v>210</v>
      </c>
      <c r="M41" s="160">
        <v>89</v>
      </c>
      <c r="N41" s="161" t="str">
        <f>_xlfn.IFERROR(VLOOKUP(O41,datos!$AC$2:$AE$7,3,0),"")</f>
        <v>Media</v>
      </c>
      <c r="O41" s="162">
        <f>+IF(OR(M41="",M41=0),"",IF(M41&lt;=datos!$AD$3,datos!$AC$3,IF(AND(M41&gt;datos!$AD$3,M41&lt;=datos!$AD$4),datos!$AC$4,IF(AND(M41&gt;datos!$AD$4,M41&lt;=datos!$AD$5),datos!$AC$5,IF(AND(M41&gt;datos!$AD$5,M41&lt;=datos!$AD$6),datos!$AC$6,IF(M41&gt;datos!$AD$7,datos!$AC$7,0))))))</f>
        <v>0.6</v>
      </c>
      <c r="P41" s="163" t="str">
        <f>+HLOOKUP(A41,'Impacto Riesgo de Corrupción'!$D$5:$AS$26,22,0)</f>
        <v>Mayor</v>
      </c>
      <c r="Q41" s="162">
        <f>+IF(P41="","",VLOOKUP(P41,datos!$AC$12:$AD$15,2,0))</f>
        <v>0.8</v>
      </c>
      <c r="R41" s="164" t="str">
        <f ca="1" t="shared" si="4"/>
        <v>Alto</v>
      </c>
      <c r="S41" s="165">
        <v>1</v>
      </c>
      <c r="T41" s="166" t="s">
        <v>648</v>
      </c>
      <c r="U41" s="167" t="s">
        <v>649</v>
      </c>
      <c r="V41" s="167" t="s">
        <v>650</v>
      </c>
      <c r="W41" s="167" t="s">
        <v>651</v>
      </c>
      <c r="X41" s="167" t="s">
        <v>652</v>
      </c>
      <c r="Y41" s="167" t="s">
        <v>653</v>
      </c>
      <c r="Z41" s="167" t="s">
        <v>654</v>
      </c>
      <c r="AA41" s="167" t="s">
        <v>655</v>
      </c>
      <c r="AB41" s="167" t="s">
        <v>656</v>
      </c>
      <c r="AC41" s="158" t="str">
        <f>IF(AD41="","",VLOOKUP(AD41,datos!$AT$6:$AU$9,2,0))</f>
        <v>Probabilidad</v>
      </c>
      <c r="AD41" s="157" t="s">
        <v>80</v>
      </c>
      <c r="AE41" s="157" t="s">
        <v>84</v>
      </c>
      <c r="AF41" s="168">
        <f>IF(AND(AD41="",AE41=""),"",IF(AD41="",0,VLOOKUP(AD41,datos!$AP$3:$AR$7,3,0))+IF(AE41="",0,VLOOKUP(AE41,datos!$AP$3:$AR$7,3,0)))</f>
        <v>0.4</v>
      </c>
      <c r="AG41" s="169" t="str">
        <f>IF(OR(AH41="",AH41=0),"",IF(AH41&lt;=datos!$AC$3,datos!$AE$3,IF(AH41&lt;=datos!$AC$4,datos!$AE$4,IF(AH41&lt;=datos!$AC$5,datos!$AE$5,IF(AH41&lt;=datos!$AC$6,datos!$AE$6,IF(AH41&lt;=datos!$AC$7,datos!$AE$7,""))))))</f>
        <v>Baja</v>
      </c>
      <c r="AH41" s="170">
        <f>IF(AC41="","",IF(S41=1,IF(AC41="Probabilidad",O41-(O41*AF41),O41),IF(AC41="Probabilidad",AH40-(AH40*AF41),AH40)))</f>
        <v>0.36</v>
      </c>
      <c r="AI41" s="161" t="str">
        <f>+IF(AJ41&lt;=datos!$AD$11,datos!$AC$11,IF(AJ41&lt;=datos!$AD$12,datos!$AC$12,IF(AJ41&lt;=datos!$AD$13,datos!$AC$13,IF(AJ41&lt;=datos!$AD$14,datos!$AC$14,IF(AJ41&lt;=datos!$AD$15,datos!$AC$15,"")))))</f>
        <v>Mayor</v>
      </c>
      <c r="AJ41" s="170">
        <f>IF(AC41="","",IF(S41=1,IF(AC41="Impacto",Q41-(Q41*AF41),Q41),IF(AC41="Impacto",AJ40-(AJ40*AF41),AJ40)))</f>
        <v>0.8</v>
      </c>
      <c r="AK41" s="161" t="str">
        <f ca="1">_xlfn.IFERROR(INDIRECT("datos!"&amp;HLOOKUP(AI41,calculo_imp,2,FALSE)&amp;VLOOKUP(AG41,calculo_prob,2,FALSE)),"")</f>
        <v>Alto</v>
      </c>
      <c r="AL41" s="171"/>
      <c r="AM41" s="160"/>
      <c r="AN41" s="172"/>
      <c r="AO41" s="172"/>
      <c r="AP41" s="157"/>
      <c r="AQ41" s="159" t="s">
        <v>673</v>
      </c>
    </row>
    <row r="42" spans="1:43" ht="336.75" thickBot="1">
      <c r="A42" s="250">
        <v>24</v>
      </c>
      <c r="B42" s="226" t="s">
        <v>40</v>
      </c>
      <c r="C42" s="226" t="s">
        <v>265</v>
      </c>
      <c r="D42" s="253" t="s">
        <v>137</v>
      </c>
      <c r="E42" s="226" t="s">
        <v>55</v>
      </c>
      <c r="F42" s="226" t="s">
        <v>645</v>
      </c>
      <c r="G42" s="226" t="s">
        <v>646</v>
      </c>
      <c r="H42" s="226" t="s">
        <v>251</v>
      </c>
      <c r="I42" s="226" t="s">
        <v>643</v>
      </c>
      <c r="J42" s="226" t="s">
        <v>647</v>
      </c>
      <c r="K42" s="229" t="s">
        <v>197</v>
      </c>
      <c r="L42" s="232" t="s">
        <v>210</v>
      </c>
      <c r="M42" s="235">
        <v>1299</v>
      </c>
      <c r="N42" s="238" t="str">
        <f>_xlfn.IFERROR(VLOOKUP(O42,datos!$AC$2:$AE$7,3,0),"")</f>
        <v>Alta</v>
      </c>
      <c r="O42" s="241">
        <f>+IF(OR(M42="",M42=0),"",IF(M42&lt;=datos!$AD$3,datos!$AC$3,IF(AND(M42&gt;datos!$AD$3,M42&lt;=datos!$AD$4),datos!$AC$4,IF(AND(M42&gt;datos!$AD$4,M42&lt;=datos!$AD$5),datos!$AC$5,IF(AND(M42&gt;datos!$AD$5,M42&lt;=datos!$AD$6),datos!$AC$6,IF(M42&gt;datos!$AD$7,datos!$AC$7,0))))))</f>
        <v>0.8</v>
      </c>
      <c r="P42" s="244" t="str">
        <f>+HLOOKUP(A42,'Impacto Riesgo de Corrupción'!$D$5:$AS$26,22,0)</f>
        <v>Mayor</v>
      </c>
      <c r="Q42" s="241">
        <f>+IF(P42="","",VLOOKUP(P42,datos!$AC$12:$AD$15,2,0))</f>
        <v>0.8</v>
      </c>
      <c r="R42" s="247" t="str">
        <f ca="1" t="shared" si="4"/>
        <v>Alto</v>
      </c>
      <c r="S42" s="97">
        <v>1</v>
      </c>
      <c r="T42" s="98" t="s">
        <v>657</v>
      </c>
      <c r="U42" s="86" t="s">
        <v>658</v>
      </c>
      <c r="V42" s="86" t="s">
        <v>659</v>
      </c>
      <c r="W42" s="86" t="s">
        <v>660</v>
      </c>
      <c r="X42" s="86" t="s">
        <v>661</v>
      </c>
      <c r="Y42" s="86" t="s">
        <v>662</v>
      </c>
      <c r="Z42" s="86" t="s">
        <v>663</v>
      </c>
      <c r="AA42" s="86" t="s">
        <v>664</v>
      </c>
      <c r="AB42" s="86" t="s">
        <v>656</v>
      </c>
      <c r="AC42" s="140" t="str">
        <f>IF(AD42="","",VLOOKUP(AD42,datos!$AT$6:$AU$9,2,0))</f>
        <v>Probabilidad</v>
      </c>
      <c r="AD42" s="138" t="s">
        <v>80</v>
      </c>
      <c r="AE42" s="138" t="s">
        <v>84</v>
      </c>
      <c r="AF42" s="93">
        <f>IF(AND(AD42="",AE42=""),"",IF(AD42="",0,VLOOKUP(AD42,datos!$AP$3:$AR$7,3,0))+IF(AE42="",0,VLOOKUP(AE42,datos!$AP$3:$AR$7,3,0)))</f>
        <v>0.4</v>
      </c>
      <c r="AG42" s="110" t="str">
        <f>IF(OR(AH42="",AH42=0),"",IF(AH42&lt;=datos!$AC$3,datos!$AE$3,IF(AH42&lt;=datos!$AC$4,datos!$AE$4,IF(AH42&lt;=datos!$AC$5,datos!$AE$5,IF(AH42&lt;=datos!$AC$6,datos!$AE$6,IF(AH42&lt;=datos!$AC$7,datos!$AE$7,""))))))</f>
        <v>Media</v>
      </c>
      <c r="AH42" s="111">
        <f>IF(AC42="","",IF(S42=1,IF(AC42="Probabilidad",O42-(O42*AF42),O42),IF(AC42="Probabilidad",#REF!-(#REF!*AF42),#REF!)))</f>
        <v>0.48</v>
      </c>
      <c r="AI42" s="146" t="str">
        <f>+IF(AJ42&lt;=datos!$AD$11,datos!$AC$11,IF(AJ42&lt;=datos!$AD$12,datos!$AC$12,IF(AJ42&lt;=datos!$AD$13,datos!$AC$13,IF(AJ42&lt;=datos!$AD$14,datos!$AC$14,IF(AJ42&lt;=datos!$AD$15,datos!$AC$15,"")))))</f>
        <v>Mayor</v>
      </c>
      <c r="AJ42" s="111">
        <f>IF(AC42="","",IF(S42=1,IF(AC42="Impacto",Q42-(Q42*AF42),Q42),IF(AC42="Impacto",#REF!-(#REF!*AF42),#REF!)))</f>
        <v>0.8</v>
      </c>
      <c r="AK42" s="146" t="str">
        <f ca="1">_xlfn.IFERROR(INDIRECT("datos!"&amp;HLOOKUP(AI42,calculo_imp,2,FALSE)&amp;VLOOKUP(AG42,calculo_prob,2,FALSE)),"")</f>
        <v>Alto</v>
      </c>
      <c r="AL42" s="90"/>
      <c r="AM42" s="144"/>
      <c r="AN42" s="87"/>
      <c r="AO42" s="87"/>
      <c r="AP42" s="138"/>
      <c r="AQ42" s="208" t="s">
        <v>673</v>
      </c>
    </row>
    <row r="43" spans="1:43" ht="72.75" customHeight="1" thickBot="1">
      <c r="A43" s="252"/>
      <c r="B43" s="228"/>
      <c r="C43" s="228"/>
      <c r="D43" s="255"/>
      <c r="E43" s="228"/>
      <c r="F43" s="228"/>
      <c r="G43" s="228"/>
      <c r="H43" s="228"/>
      <c r="I43" s="228"/>
      <c r="J43" s="228"/>
      <c r="K43" s="231"/>
      <c r="L43" s="234"/>
      <c r="M43" s="237"/>
      <c r="N43" s="240"/>
      <c r="O43" s="243"/>
      <c r="P43" s="246"/>
      <c r="Q43" s="243" t="e">
        <f>IF(OR(#REF!=datos!$AB$10,#REF!=datos!$AB$16),"",VLOOKUP(#REF!,datos!$AA$10:$AC$21,3,0))</f>
        <v>#REF!</v>
      </c>
      <c r="R43" s="249"/>
      <c r="S43" s="101">
        <v>2</v>
      </c>
      <c r="T43" s="102" t="s">
        <v>665</v>
      </c>
      <c r="U43" s="88" t="s">
        <v>666</v>
      </c>
      <c r="V43" s="88" t="s">
        <v>667</v>
      </c>
      <c r="W43" s="88" t="s">
        <v>668</v>
      </c>
      <c r="X43" s="88" t="s">
        <v>669</v>
      </c>
      <c r="Y43" s="88" t="s">
        <v>670</v>
      </c>
      <c r="Z43" s="88" t="s">
        <v>671</v>
      </c>
      <c r="AA43" s="88" t="s">
        <v>672</v>
      </c>
      <c r="AB43" s="88" t="s">
        <v>656</v>
      </c>
      <c r="AC43" s="142" t="str">
        <f>IF(AD43="","",VLOOKUP(AD43,datos!$AT$6:$AU$9,2,0))</f>
        <v>Probabilidad</v>
      </c>
      <c r="AD43" s="139" t="s">
        <v>80</v>
      </c>
      <c r="AE43" s="139" t="s">
        <v>84</v>
      </c>
      <c r="AF43" s="168">
        <f>IF(AND(AD43="",AE43=""),"",IF(AD43="",0,VLOOKUP(AD43,datos!$AP$3:$AR$7,3,0))+IF(AE43="",0,VLOOKUP(AE43,datos!$AP$3:$AR$7,3,0)))</f>
        <v>0.4</v>
      </c>
      <c r="AG43" s="169" t="str">
        <f>IF(OR(AH43="",AH43=0),"",IF(AH43&lt;=datos!$AC$3,datos!$AE$3,IF(AH43&lt;=datos!$AC$4,datos!$AE$4,IF(AH43&lt;=datos!$AC$5,datos!$AE$5,IF(AH43&lt;=datos!$AC$6,datos!$AE$6,IF(AH43&lt;=datos!$AC$7,datos!$AE$7,""))))))</f>
        <v>Baja</v>
      </c>
      <c r="AH43" s="170">
        <f>IF(AC43="","",IF(S43=1,IF(AC43="Probabilidad",O43-(O43*AF43),O43),IF(AC43="Probabilidad",AH42-(AH42*AF43),AH42)))</f>
        <v>0.288</v>
      </c>
      <c r="AI43" s="161" t="str">
        <f>+IF(AJ43&lt;=datos!$AD$11,datos!$AC$11,IF(AJ43&lt;=datos!$AD$12,datos!$AC$12,IF(AJ43&lt;=datos!$AD$13,datos!$AC$13,IF(AJ43&lt;=datos!$AD$14,datos!$AC$14,IF(AJ43&lt;=datos!$AD$15,datos!$AC$15,"")))))</f>
        <v>Mayor</v>
      </c>
      <c r="AJ43" s="170">
        <f>IF(AC43="","",IF(S43=1,IF(AC43="Impacto",Q43-(Q43*AF43),Q43),IF(AC43="Impacto",AJ42-(AJ42*AF43),AJ42)))</f>
        <v>0.8</v>
      </c>
      <c r="AK43" s="161" t="str">
        <f ca="1">_xlfn.IFERROR(INDIRECT("datos!"&amp;HLOOKUP(AI43,calculo_imp,2,FALSE)&amp;VLOOKUP(AG43,calculo_prob,2,FALSE)),"")</f>
        <v>Alto</v>
      </c>
      <c r="AL43" s="92"/>
      <c r="AM43" s="145"/>
      <c r="AN43" s="89"/>
      <c r="AO43" s="89"/>
      <c r="AP43" s="139"/>
      <c r="AQ43" s="210"/>
    </row>
    <row r="44" spans="1:43" ht="192.75" thickBot="1">
      <c r="A44" s="250">
        <v>25</v>
      </c>
      <c r="B44" s="226" t="s">
        <v>45</v>
      </c>
      <c r="C44" s="226" t="s">
        <v>268</v>
      </c>
      <c r="D44" s="253" t="s">
        <v>141</v>
      </c>
      <c r="E44" s="226" t="s">
        <v>55</v>
      </c>
      <c r="F44" s="226" t="s">
        <v>674</v>
      </c>
      <c r="G44" s="226" t="s">
        <v>675</v>
      </c>
      <c r="H44" s="226" t="s">
        <v>250</v>
      </c>
      <c r="I44" s="226" t="s">
        <v>676</v>
      </c>
      <c r="J44" s="226" t="s">
        <v>677</v>
      </c>
      <c r="K44" s="229" t="s">
        <v>197</v>
      </c>
      <c r="L44" s="232" t="s">
        <v>57</v>
      </c>
      <c r="M44" s="235">
        <v>10000</v>
      </c>
      <c r="N44" s="238" t="str">
        <f>_xlfn.IFERROR(VLOOKUP(O44,datos!$AC$2:$AE$7,3,0),"")</f>
        <v>Muy Alta</v>
      </c>
      <c r="O44" s="241">
        <f>+IF(OR(M44="",M44=0),"",IF(M44&lt;=datos!$AD$3,datos!$AC$3,IF(AND(M44&gt;datos!$AD$3,M44&lt;=datos!$AD$4),datos!$AC$4,IF(AND(M44&gt;datos!$AD$4,M44&lt;=datos!$AD$5),datos!$AC$5,IF(AND(M44&gt;datos!$AD$5,M44&lt;=datos!$AD$6),datos!$AC$6,IF(M44&gt;datos!$AD$7,datos!$AC$7,0))))))</f>
        <v>1</v>
      </c>
      <c r="P44" s="244" t="str">
        <f>+HLOOKUP(A44,'Impacto Riesgo de Corrupción'!$D$5:$AS$26,22,0)</f>
        <v>Catastrófico</v>
      </c>
      <c r="Q44" s="241">
        <f>+IF(P44="","",VLOOKUP(P44,datos!$AC$12:$AD$15,2,0))</f>
        <v>1</v>
      </c>
      <c r="R44" s="247" t="str">
        <f ca="1">_xlfn.IFERROR(INDIRECT("datos!"&amp;HLOOKUP(P44,calculo_imp,2,FALSE)&amp;VLOOKUP(N44,calculo_prob,2,FALSE)),"")</f>
        <v>Extremo</v>
      </c>
      <c r="S44" s="97">
        <v>1</v>
      </c>
      <c r="T44" s="98" t="s">
        <v>678</v>
      </c>
      <c r="U44" s="86" t="s">
        <v>679</v>
      </c>
      <c r="V44" s="86" t="s">
        <v>680</v>
      </c>
      <c r="W44" s="86" t="s">
        <v>681</v>
      </c>
      <c r="X44" s="86" t="s">
        <v>682</v>
      </c>
      <c r="Y44" s="86" t="s">
        <v>683</v>
      </c>
      <c r="Z44" s="86" t="s">
        <v>684</v>
      </c>
      <c r="AA44" s="86" t="s">
        <v>685</v>
      </c>
      <c r="AB44" s="86" t="s">
        <v>686</v>
      </c>
      <c r="AC44" s="140" t="str">
        <f>IF(AD44="","",VLOOKUP(AD44,datos!$AT$6:$AU$9,2,0))</f>
        <v>Probabilidad</v>
      </c>
      <c r="AD44" s="138" t="s">
        <v>81</v>
      </c>
      <c r="AE44" s="138" t="s">
        <v>84</v>
      </c>
      <c r="AF44" s="93">
        <f>IF(AND(AD44="",AE44=""),"",IF(AD44="",0,VLOOKUP(AD44,datos!$AP$3:$AR$7,3,0))+IF(AE44="",0,VLOOKUP(AE44,datos!$AP$3:$AR$7,3,0)))</f>
        <v>0.3</v>
      </c>
      <c r="AG44" s="110" t="str">
        <f>IF(OR(AH44="",AH44=0),"",IF(AH44&lt;=datos!$AC$3,datos!$AE$3,IF(AH44&lt;=datos!$AC$4,datos!$AE$4,IF(AH44&lt;=datos!$AC$5,datos!$AE$5,IF(AH44&lt;=datos!$AC$6,datos!$AE$6,IF(AH44&lt;=datos!$AC$7,datos!$AE$7,""))))))</f>
        <v>Alta</v>
      </c>
      <c r="AH44" s="111">
        <f>IF(AC44="","",IF(S44=1,IF(AC44="Probabilidad",O44-(O44*AF44),O44),IF(AC44="Probabilidad",#REF!-(#REF!*AF44),#REF!)))</f>
        <v>0.7</v>
      </c>
      <c r="AI44" s="146" t="str">
        <f>+IF(AJ44&lt;=datos!$AD$11,datos!$AC$11,IF(AJ44&lt;=datos!$AD$12,datos!$AC$12,IF(AJ44&lt;=datos!$AD$13,datos!$AC$13,IF(AJ44&lt;=datos!$AD$14,datos!$AC$14,IF(AJ44&lt;=datos!$AD$15,datos!$AC$15,"")))))</f>
        <v>Catastrófico</v>
      </c>
      <c r="AJ44" s="111">
        <f>IF(AC44="","",IF(S44=1,IF(AC44="Impacto",Q44-(Q44*AF44),Q44),IF(AC44="Impacto",#REF!-(#REF!*AF44),#REF!)))</f>
        <v>1</v>
      </c>
      <c r="AK44" s="146" t="str">
        <f ca="1">_xlfn.IFERROR(INDIRECT("datos!"&amp;HLOOKUP(AI44,calculo_imp,2,FALSE)&amp;VLOOKUP(AG44,calculo_prob,2,FALSE)),"")</f>
        <v>Extremo</v>
      </c>
      <c r="AL44" s="90" t="s">
        <v>92</v>
      </c>
      <c r="AM44" s="144" t="s">
        <v>693</v>
      </c>
      <c r="AN44" s="87">
        <v>44742</v>
      </c>
      <c r="AO44" s="87">
        <v>44865</v>
      </c>
      <c r="AP44" s="138"/>
      <c r="AQ44" s="208" t="s">
        <v>694</v>
      </c>
    </row>
    <row r="45" spans="1:43" ht="96.75" thickBot="1">
      <c r="A45" s="252"/>
      <c r="B45" s="228"/>
      <c r="C45" s="228"/>
      <c r="D45" s="255"/>
      <c r="E45" s="228"/>
      <c r="F45" s="228"/>
      <c r="G45" s="228"/>
      <c r="H45" s="228"/>
      <c r="I45" s="228"/>
      <c r="J45" s="228"/>
      <c r="K45" s="231"/>
      <c r="L45" s="234"/>
      <c r="M45" s="237"/>
      <c r="N45" s="240"/>
      <c r="O45" s="243"/>
      <c r="P45" s="246"/>
      <c r="Q45" s="243" t="e">
        <f>IF(OR(#REF!=datos!$AB$10,#REF!=datos!$AB$16),"",VLOOKUP(#REF!,datos!$AA$10:$AC$21,3,0))</f>
        <v>#REF!</v>
      </c>
      <c r="R45" s="249"/>
      <c r="S45" s="101">
        <v>2</v>
      </c>
      <c r="T45" s="102" t="s">
        <v>687</v>
      </c>
      <c r="U45" s="88" t="s">
        <v>688</v>
      </c>
      <c r="V45" s="88" t="s">
        <v>680</v>
      </c>
      <c r="W45" s="88" t="s">
        <v>689</v>
      </c>
      <c r="X45" s="88" t="s">
        <v>690</v>
      </c>
      <c r="Y45" s="88" t="s">
        <v>691</v>
      </c>
      <c r="Z45" s="88" t="s">
        <v>692</v>
      </c>
      <c r="AA45" s="88"/>
      <c r="AB45" s="88"/>
      <c r="AC45" s="142" t="str">
        <f>IF(AD45="","",VLOOKUP(AD45,datos!$AT$6:$AU$9,2,0))</f>
        <v>Probabilidad</v>
      </c>
      <c r="AD45" s="139" t="s">
        <v>80</v>
      </c>
      <c r="AE45" s="139" t="s">
        <v>84</v>
      </c>
      <c r="AF45" s="168">
        <f>IF(AND(AD45="",AE45=""),"",IF(AD45="",0,VLOOKUP(AD45,datos!$AP$3:$AR$7,3,0))+IF(AE45="",0,VLOOKUP(AE45,datos!$AP$3:$AR$7,3,0)))</f>
        <v>0.4</v>
      </c>
      <c r="AG45" s="169" t="str">
        <f>IF(OR(AH45="",AH45=0),"",IF(AH45&lt;=datos!$AC$3,datos!$AE$3,IF(AH45&lt;=datos!$AC$4,datos!$AE$4,IF(AH45&lt;=datos!$AC$5,datos!$AE$5,IF(AH45&lt;=datos!$AC$6,datos!$AE$6,IF(AH45&lt;=datos!$AC$7,datos!$AE$7,""))))))</f>
        <v>Media</v>
      </c>
      <c r="AH45" s="170">
        <f>IF(AC45="","",IF(S45=1,IF(AC45="Probabilidad",O45-(O45*AF45),O45),IF(AC45="Probabilidad",AH44-(AH44*AF45),AH44)))</f>
        <v>0.42</v>
      </c>
      <c r="AI45" s="161" t="str">
        <f>+IF(AJ45&lt;=datos!$AD$11,datos!$AC$11,IF(AJ45&lt;=datos!$AD$12,datos!$AC$12,IF(AJ45&lt;=datos!$AD$13,datos!$AC$13,IF(AJ45&lt;=datos!$AD$14,datos!$AC$14,IF(AJ45&lt;=datos!$AD$15,datos!$AC$15,"")))))</f>
        <v>Catastrófico</v>
      </c>
      <c r="AJ45" s="170">
        <f>IF(AC45="","",IF(S45=1,IF(AC45="Impacto",Q45-(Q45*AF45),Q45),IF(AC45="Impacto",AJ44-(AJ44*AF45),AJ44)))</f>
        <v>1</v>
      </c>
      <c r="AK45" s="161" t="str">
        <f ca="1">_xlfn.IFERROR(INDIRECT("datos!"&amp;HLOOKUP(AI45,calculo_imp,2,FALSE)&amp;VLOOKUP(AG45,calculo_prob,2,FALSE)),"")</f>
        <v>Extremo</v>
      </c>
      <c r="AL45" s="92" t="s">
        <v>92</v>
      </c>
      <c r="AM45" s="145" t="s">
        <v>693</v>
      </c>
      <c r="AN45" s="89">
        <v>44742</v>
      </c>
      <c r="AO45" s="89">
        <v>44865</v>
      </c>
      <c r="AP45" s="139"/>
      <c r="AQ45" s="210"/>
    </row>
    <row r="46" spans="1:43" ht="120.75" thickBot="1">
      <c r="A46" s="250">
        <v>26</v>
      </c>
      <c r="B46" s="226" t="s">
        <v>44</v>
      </c>
      <c r="C46" s="226" t="s">
        <v>265</v>
      </c>
      <c r="D46" s="253" t="s">
        <v>140</v>
      </c>
      <c r="E46" s="226" t="s">
        <v>55</v>
      </c>
      <c r="F46" s="226" t="s">
        <v>695</v>
      </c>
      <c r="G46" s="226" t="s">
        <v>696</v>
      </c>
      <c r="H46" s="226" t="s">
        <v>250</v>
      </c>
      <c r="I46" s="226" t="s">
        <v>697</v>
      </c>
      <c r="J46" s="226" t="s">
        <v>698</v>
      </c>
      <c r="K46" s="229" t="s">
        <v>197</v>
      </c>
      <c r="L46" s="232" t="s">
        <v>210</v>
      </c>
      <c r="M46" s="235">
        <v>24</v>
      </c>
      <c r="N46" s="238" t="str">
        <f>_xlfn.IFERROR(VLOOKUP(O46,datos!$AC$2:$AE$7,3,0),"")</f>
        <v>Baja</v>
      </c>
      <c r="O46" s="241">
        <f>+IF(OR(M46="",M46=0),"",IF(M46&lt;=datos!$AD$3,datos!$AC$3,IF(AND(M46&gt;datos!$AD$3,M46&lt;=datos!$AD$4),datos!$AC$4,IF(AND(M46&gt;datos!$AD$4,M46&lt;=datos!$AD$5),datos!$AC$5,IF(AND(M46&gt;datos!$AD$5,M46&lt;=datos!$AD$6),datos!$AC$6,IF(M46&gt;datos!$AD$7,datos!$AC$7,0))))))</f>
        <v>0.4</v>
      </c>
      <c r="P46" s="244" t="str">
        <f>+HLOOKUP(A46,'Impacto Riesgo de Corrupción'!$D$5:$AS$26,22,0)</f>
        <v>Mayor</v>
      </c>
      <c r="Q46" s="241">
        <f>+IF(P46="","",VLOOKUP(P46,datos!$AC$12:$AD$15,2,0))</f>
        <v>0.8</v>
      </c>
      <c r="R46" s="247" t="str">
        <f ca="1">_xlfn.IFERROR(INDIRECT("datos!"&amp;HLOOKUP(P46,calculo_imp,2,FALSE)&amp;VLOOKUP(N46,calculo_prob,2,FALSE)),"")</f>
        <v>Alto</v>
      </c>
      <c r="S46" s="97">
        <v>1</v>
      </c>
      <c r="T46" s="98" t="s">
        <v>702</v>
      </c>
      <c r="U46" s="86" t="s">
        <v>703</v>
      </c>
      <c r="V46" s="86" t="s">
        <v>704</v>
      </c>
      <c r="W46" s="86" t="s">
        <v>705</v>
      </c>
      <c r="X46" s="86" t="s">
        <v>706</v>
      </c>
      <c r="Y46" s="86" t="s">
        <v>707</v>
      </c>
      <c r="Z46" s="86" t="s">
        <v>708</v>
      </c>
      <c r="AA46" s="86" t="s">
        <v>709</v>
      </c>
      <c r="AB46" s="86" t="s">
        <v>535</v>
      </c>
      <c r="AC46" s="140" t="str">
        <f>IF(AD46="","",VLOOKUP(AD46,datos!$AT$6:$AU$9,2,0))</f>
        <v>Probabilidad</v>
      </c>
      <c r="AD46" s="138" t="s">
        <v>80</v>
      </c>
      <c r="AE46" s="138" t="s">
        <v>84</v>
      </c>
      <c r="AF46" s="93">
        <f>IF(AND(AD46="",AE46=""),"",IF(AD46="",0,VLOOKUP(AD46,datos!$AP$3:$AR$7,3,0))+IF(AE46="",0,VLOOKUP(AE46,datos!$AP$3:$AR$7,3,0)))</f>
        <v>0.4</v>
      </c>
      <c r="AG46" s="110" t="str">
        <f>IF(OR(AH46="",AH46=0),"",IF(AH46&lt;=datos!$AC$3,datos!$AE$3,IF(AH46&lt;=datos!$AC$4,datos!$AE$4,IF(AH46&lt;=datos!$AC$5,datos!$AE$5,IF(AH46&lt;=datos!$AC$6,datos!$AE$6,IF(AH46&lt;=datos!$AC$7,datos!$AE$7,""))))))</f>
        <v>Baja</v>
      </c>
      <c r="AH46" s="111">
        <f>IF(AC46="","",IF(S46=1,IF(AC46="Probabilidad",O46-(O46*AF46),O46),IF(AC46="Probabilidad",AH45-(AH45*AF46),AH45)))</f>
        <v>0.24</v>
      </c>
      <c r="AI46" s="146" t="str">
        <f>+IF(AJ46&lt;=datos!$AD$11,datos!$AC$11,IF(AJ46&lt;=datos!$AD$12,datos!$AC$12,IF(AJ46&lt;=datos!$AD$13,datos!$AC$13,IF(AJ46&lt;=datos!$AD$14,datos!$AC$14,IF(AJ46&lt;=datos!$AD$15,datos!$AC$15,"")))))</f>
        <v>Mayor</v>
      </c>
      <c r="AJ46" s="111">
        <f>IF(AC46="","",IF(S46=1,IF(AC46="Impacto",Q46-(Q46*AF46),Q46),IF(AC46="Impacto",AJ45-(AJ45*AF46),AJ45)))</f>
        <v>0.8</v>
      </c>
      <c r="AK46" s="146" t="str">
        <f ca="1">_xlfn.IFERROR(INDIRECT("datos!"&amp;HLOOKUP(AI46,calculo_imp,2,FALSE)&amp;VLOOKUP(AG46,calculo_prob,2,FALSE)),"")</f>
        <v>Alto</v>
      </c>
      <c r="AL46" s="90" t="s">
        <v>92</v>
      </c>
      <c r="AM46" s="144" t="s">
        <v>726</v>
      </c>
      <c r="AN46" s="87">
        <v>44651</v>
      </c>
      <c r="AO46" s="87" t="s">
        <v>727</v>
      </c>
      <c r="AP46" s="138"/>
      <c r="AQ46" s="208" t="s">
        <v>728</v>
      </c>
    </row>
    <row r="47" spans="1:43" ht="120.75" thickBot="1">
      <c r="A47" s="251"/>
      <c r="B47" s="227"/>
      <c r="C47" s="227"/>
      <c r="D47" s="254"/>
      <c r="E47" s="227"/>
      <c r="F47" s="227"/>
      <c r="G47" s="227"/>
      <c r="H47" s="227"/>
      <c r="I47" s="227"/>
      <c r="J47" s="227"/>
      <c r="K47" s="230"/>
      <c r="L47" s="233"/>
      <c r="M47" s="236"/>
      <c r="N47" s="239"/>
      <c r="O47" s="242"/>
      <c r="P47" s="245"/>
      <c r="Q47" s="242" t="e">
        <f>IF(OR(#REF!=datos!$AB$10,#REF!=datos!$AB$16),"",VLOOKUP(#REF!,datos!$AA$10:$AC$21,3,0))</f>
        <v>#REF!</v>
      </c>
      <c r="R47" s="248"/>
      <c r="S47" s="99">
        <v>2</v>
      </c>
      <c r="T47" s="100" t="s">
        <v>710</v>
      </c>
      <c r="U47" s="83" t="s">
        <v>711</v>
      </c>
      <c r="V47" s="83" t="s">
        <v>712</v>
      </c>
      <c r="W47" s="83" t="s">
        <v>713</v>
      </c>
      <c r="X47" s="83" t="s">
        <v>714</v>
      </c>
      <c r="Y47" s="83" t="s">
        <v>715</v>
      </c>
      <c r="Z47" s="83" t="s">
        <v>716</v>
      </c>
      <c r="AA47" s="83" t="s">
        <v>709</v>
      </c>
      <c r="AB47" s="83" t="s">
        <v>717</v>
      </c>
      <c r="AC47" s="141" t="str">
        <f>IF(AD47="","",VLOOKUP(AD47,datos!$AT$6:$AU$9,2,0))</f>
        <v>Probabilidad</v>
      </c>
      <c r="AD47" s="137" t="s">
        <v>80</v>
      </c>
      <c r="AE47" s="137" t="s">
        <v>84</v>
      </c>
      <c r="AF47" s="93">
        <f>IF(AND(AD47="",AE47=""),"",IF(AD47="",0,VLOOKUP(AD47,datos!$AP$3:$AR$7,3,0))+IF(AE47="",0,VLOOKUP(AE47,datos!$AP$3:$AR$7,3,0)))</f>
        <v>0.4</v>
      </c>
      <c r="AG47" s="110" t="str">
        <f>IF(OR(AH47="",AH47=0),"",IF(AH47&lt;=datos!$AC$3,datos!$AE$3,IF(AH47&lt;=datos!$AC$4,datos!$AE$4,IF(AH47&lt;=datos!$AC$5,datos!$AE$5,IF(AH47&lt;=datos!$AC$6,datos!$AE$6,IF(AH47&lt;=datos!$AC$7,datos!$AE$7,""))))))</f>
        <v>Muy Baja</v>
      </c>
      <c r="AH47" s="111">
        <f>IF(AC47="","",IF(S47=1,IF(AC47="Probabilidad",O47-(O47*AF47),O47),IF(AC47="Probabilidad",AH46-(AH46*AF47),AH46)))</f>
        <v>0.144</v>
      </c>
      <c r="AI47" s="146" t="str">
        <f>+IF(AJ47&lt;=datos!$AD$11,datos!$AC$11,IF(AJ47&lt;=datos!$AD$12,datos!$AC$12,IF(AJ47&lt;=datos!$AD$13,datos!$AC$13,IF(AJ47&lt;=datos!$AD$14,datos!$AC$14,IF(AJ47&lt;=datos!$AD$15,datos!$AC$15,"")))))</f>
        <v>Mayor</v>
      </c>
      <c r="AJ47" s="111">
        <f>IF(AC47="","",IF(S47=1,IF(AC47="Impacto",Q47-(Q47*AF47),Q47),IF(AC47="Impacto",AJ46-(AJ46*AF47),AJ46)))</f>
        <v>0.8</v>
      </c>
      <c r="AK47" s="146" t="str">
        <f ca="1">_xlfn.IFERROR(INDIRECT("datos!"&amp;HLOOKUP(AI47,calculo_imp,2,FALSE)&amp;VLOOKUP(AG47,calculo_prob,2,FALSE)),"")</f>
        <v>Alto</v>
      </c>
      <c r="AL47" s="91" t="s">
        <v>92</v>
      </c>
      <c r="AM47" s="143" t="s">
        <v>726</v>
      </c>
      <c r="AN47" s="85">
        <v>44651</v>
      </c>
      <c r="AO47" s="85" t="s">
        <v>727</v>
      </c>
      <c r="AP47" s="137"/>
      <c r="AQ47" s="209"/>
    </row>
    <row r="48" spans="1:43" ht="120.75" thickBot="1">
      <c r="A48" s="252"/>
      <c r="B48" s="228"/>
      <c r="C48" s="228"/>
      <c r="D48" s="255"/>
      <c r="E48" s="228"/>
      <c r="F48" s="228"/>
      <c r="G48" s="228"/>
      <c r="H48" s="228"/>
      <c r="I48" s="228"/>
      <c r="J48" s="228"/>
      <c r="K48" s="231"/>
      <c r="L48" s="234"/>
      <c r="M48" s="237"/>
      <c r="N48" s="240"/>
      <c r="O48" s="243"/>
      <c r="P48" s="246"/>
      <c r="Q48" s="243" t="e">
        <f>IF(OR(#REF!=datos!$AB$10,#REF!=datos!$AB$16),"",VLOOKUP(#REF!,datos!$AA$10:$AC$21,3,0))</f>
        <v>#REF!</v>
      </c>
      <c r="R48" s="249"/>
      <c r="S48" s="101">
        <v>3</v>
      </c>
      <c r="T48" s="102" t="s">
        <v>718</v>
      </c>
      <c r="U48" s="88" t="s">
        <v>719</v>
      </c>
      <c r="V48" s="88" t="s">
        <v>720</v>
      </c>
      <c r="W48" s="88" t="s">
        <v>721</v>
      </c>
      <c r="X48" s="88" t="s">
        <v>722</v>
      </c>
      <c r="Y48" s="88" t="s">
        <v>723</v>
      </c>
      <c r="Z48" s="88" t="s">
        <v>724</v>
      </c>
      <c r="AA48" s="88" t="s">
        <v>725</v>
      </c>
      <c r="AB48" s="88" t="s">
        <v>535</v>
      </c>
      <c r="AC48" s="142" t="str">
        <f>IF(AD48="","",VLOOKUP(AD48,datos!$AT$6:$AU$9,2,0))</f>
        <v>Probabilidad</v>
      </c>
      <c r="AD48" s="139" t="s">
        <v>80</v>
      </c>
      <c r="AE48" s="139" t="s">
        <v>84</v>
      </c>
      <c r="AF48" s="168">
        <f>IF(AND(AD48="",AE48=""),"",IF(AD48="",0,VLOOKUP(AD48,datos!$AP$3:$AR$7,3,0))+IF(AE48="",0,VLOOKUP(AE48,datos!$AP$3:$AR$7,3,0)))</f>
        <v>0.4</v>
      </c>
      <c r="AG48" s="169" t="str">
        <f>IF(OR(AH48="",AH48=0),"",IF(AH48&lt;=datos!$AC$3,datos!$AE$3,IF(AH48&lt;=datos!$AC$4,datos!$AE$4,IF(AH48&lt;=datos!$AC$5,datos!$AE$5,IF(AH48&lt;=datos!$AC$6,datos!$AE$6,IF(AH48&lt;=datos!$AC$7,datos!$AE$7,""))))))</f>
        <v>Muy Baja</v>
      </c>
      <c r="AH48" s="170">
        <f>IF(AC48="","",IF(S48=1,IF(AC48="Probabilidad",O48-(O48*AF48),O48),IF(AC48="Probabilidad",AH47-(AH47*AF48),AH47)))</f>
        <v>0.08639999999999999</v>
      </c>
      <c r="AI48" s="161" t="str">
        <f>+IF(AJ48&lt;=datos!$AD$11,datos!$AC$11,IF(AJ48&lt;=datos!$AD$12,datos!$AC$12,IF(AJ48&lt;=datos!$AD$13,datos!$AC$13,IF(AJ48&lt;=datos!$AD$14,datos!$AC$14,IF(AJ48&lt;=datos!$AD$15,datos!$AC$15,"")))))</f>
        <v>Mayor</v>
      </c>
      <c r="AJ48" s="170">
        <f>IF(AC48="","",IF(S48=1,IF(AC48="Impacto",Q48-(Q48*AF48),Q48),IF(AC48="Impacto",AJ47-(AJ47*AF48),AJ47)))</f>
        <v>0.8</v>
      </c>
      <c r="AK48" s="161" t="str">
        <f ca="1">_xlfn.IFERROR(INDIRECT("datos!"&amp;HLOOKUP(AI48,calculo_imp,2,FALSE)&amp;VLOOKUP(AG48,calculo_prob,2,FALSE)),"")</f>
        <v>Alto</v>
      </c>
      <c r="AL48" s="92" t="s">
        <v>92</v>
      </c>
      <c r="AM48" s="145" t="s">
        <v>726</v>
      </c>
      <c r="AN48" s="187">
        <v>44651</v>
      </c>
      <c r="AO48" s="187" t="s">
        <v>727</v>
      </c>
      <c r="AP48" s="139"/>
      <c r="AQ48" s="210"/>
    </row>
    <row r="49" spans="1:43" ht="120" customHeight="1" thickBot="1">
      <c r="A49" s="188">
        <v>27</v>
      </c>
      <c r="B49" s="157" t="s">
        <v>44</v>
      </c>
      <c r="C49" s="157" t="s">
        <v>268</v>
      </c>
      <c r="D49" s="158" t="s">
        <v>140</v>
      </c>
      <c r="E49" s="157" t="s">
        <v>55</v>
      </c>
      <c r="F49" s="157" t="s">
        <v>699</v>
      </c>
      <c r="G49" s="157" t="s">
        <v>700</v>
      </c>
      <c r="H49" s="157" t="s">
        <v>250</v>
      </c>
      <c r="I49" s="157" t="s">
        <v>697</v>
      </c>
      <c r="J49" s="157" t="s">
        <v>701</v>
      </c>
      <c r="K49" s="157" t="s">
        <v>197</v>
      </c>
      <c r="L49" s="159" t="s">
        <v>210</v>
      </c>
      <c r="M49" s="160">
        <v>24</v>
      </c>
      <c r="N49" s="161" t="str">
        <f>_xlfn.IFERROR(VLOOKUP(O49,datos!$AC$2:$AE$7,3,0),"")</f>
        <v>Baja</v>
      </c>
      <c r="O49" s="162">
        <f>+IF(OR(M49="",M49=0),"",IF(M49&lt;=datos!$AD$3,datos!$AC$3,IF(AND(M49&gt;datos!$AD$3,M49&lt;=datos!$AD$4),datos!$AC$4,IF(AND(M49&gt;datos!$AD$4,M49&lt;=datos!$AD$5),datos!$AC$5,IF(AND(M49&gt;datos!$AD$5,M49&lt;=datos!$AD$6),datos!$AC$6,IF(M49&gt;datos!$AD$7,datos!$AC$7,0))))))</f>
        <v>0.4</v>
      </c>
      <c r="P49" s="163" t="str">
        <f>+HLOOKUP(A49,'Impacto Riesgo de Corrupción'!$D$5:$AS$26,22,0)</f>
        <v>Mayor</v>
      </c>
      <c r="Q49" s="162">
        <f>+IF(P49="","",VLOOKUP(P49,datos!$AC$12:$AD$15,2,0))</f>
        <v>0.8</v>
      </c>
      <c r="R49" s="164" t="str">
        <f ca="1">_xlfn.IFERROR(INDIRECT("datos!"&amp;HLOOKUP(P49,calculo_imp,2,FALSE)&amp;VLOOKUP(N49,calculo_prob,2,FALSE)),"")</f>
        <v>Alto</v>
      </c>
      <c r="S49" s="165">
        <v>1</v>
      </c>
      <c r="T49" s="166" t="s">
        <v>702</v>
      </c>
      <c r="U49" s="167" t="s">
        <v>703</v>
      </c>
      <c r="V49" s="167" t="s">
        <v>704</v>
      </c>
      <c r="W49" s="167" t="s">
        <v>705</v>
      </c>
      <c r="X49" s="167" t="s">
        <v>706</v>
      </c>
      <c r="Y49" s="167" t="s">
        <v>707</v>
      </c>
      <c r="Z49" s="167" t="s">
        <v>708</v>
      </c>
      <c r="AA49" s="167" t="s">
        <v>709</v>
      </c>
      <c r="AB49" s="167" t="s">
        <v>535</v>
      </c>
      <c r="AC49" s="158" t="str">
        <f>IF(AD49="","",VLOOKUP(AD49,datos!$AT$6:$AU$9,2,0))</f>
        <v>Probabilidad</v>
      </c>
      <c r="AD49" s="157" t="s">
        <v>80</v>
      </c>
      <c r="AE49" s="157" t="s">
        <v>84</v>
      </c>
      <c r="AF49" s="168">
        <f>IF(AND(AD49="",AE49=""),"",IF(AD49="",0,VLOOKUP(AD49,datos!$AP$3:$AR$7,3,0))+IF(AE49="",0,VLOOKUP(AE49,datos!$AP$3:$AR$7,3,0)))</f>
        <v>0.4</v>
      </c>
      <c r="AG49" s="169" t="str">
        <f>IF(OR(AH49="",AH49=0),"",IF(AH49&lt;=datos!$AC$3,datos!$AE$3,IF(AH49&lt;=datos!$AC$4,datos!$AE$4,IF(AH49&lt;=datos!$AC$5,datos!$AE$5,IF(AH49&lt;=datos!$AC$6,datos!$AE$6,IF(AH49&lt;=datos!$AC$7,datos!$AE$7,""))))))</f>
        <v>Baja</v>
      </c>
      <c r="AH49" s="170">
        <f>IF(AC49="","",IF(S49=1,IF(AC49="Probabilidad",O49-(O49*AF49),O49),IF(AC49="Probabilidad",#REF!-(#REF!*AF49),#REF!)))</f>
        <v>0.24</v>
      </c>
      <c r="AI49" s="161" t="str">
        <f>+IF(AJ49&lt;=datos!$AD$11,datos!$AC$11,IF(AJ49&lt;=datos!$AD$12,datos!$AC$12,IF(AJ49&lt;=datos!$AD$13,datos!$AC$13,IF(AJ49&lt;=datos!$AD$14,datos!$AC$14,IF(AJ49&lt;=datos!$AD$15,datos!$AC$15,"")))))</f>
        <v>Mayor</v>
      </c>
      <c r="AJ49" s="170">
        <f>IF(AC49="","",IF(S49=1,IF(AC49="Impacto",Q49-(Q49*AF49),Q49),IF(AC49="Impacto",#REF!-(#REF!*AF49),#REF!)))</f>
        <v>0.8</v>
      </c>
      <c r="AK49" s="161" t="str">
        <f ca="1">_xlfn.IFERROR(INDIRECT("datos!"&amp;HLOOKUP(AI49,calculo_imp,2,FALSE)&amp;VLOOKUP(AG49,calculo_prob,2,FALSE)),"")</f>
        <v>Alto</v>
      </c>
      <c r="AL49" s="171" t="s">
        <v>92</v>
      </c>
      <c r="AM49" s="160" t="s">
        <v>726</v>
      </c>
      <c r="AN49" s="172">
        <v>44651</v>
      </c>
      <c r="AO49" s="172" t="s">
        <v>727</v>
      </c>
      <c r="AP49" s="157"/>
      <c r="AQ49" s="159" t="s">
        <v>728</v>
      </c>
    </row>
    <row r="50" spans="1:43" ht="288" customHeight="1">
      <c r="A50" s="250">
        <v>28</v>
      </c>
      <c r="B50" s="226" t="s">
        <v>44</v>
      </c>
      <c r="C50" s="226" t="s">
        <v>729</v>
      </c>
      <c r="D50" s="253" t="s">
        <v>730</v>
      </c>
      <c r="E50" s="226" t="s">
        <v>55</v>
      </c>
      <c r="F50" s="226" t="s">
        <v>731</v>
      </c>
      <c r="G50" s="226" t="s">
        <v>732</v>
      </c>
      <c r="H50" s="226" t="s">
        <v>250</v>
      </c>
      <c r="I50" s="226" t="s">
        <v>733</v>
      </c>
      <c r="J50" s="226" t="s">
        <v>734</v>
      </c>
      <c r="K50" s="229" t="s">
        <v>197</v>
      </c>
      <c r="L50" s="232" t="s">
        <v>59</v>
      </c>
      <c r="M50" s="235">
        <v>100</v>
      </c>
      <c r="N50" s="238" t="str">
        <f>_xlfn.IFERROR(VLOOKUP(O50,datos!$AC$2:$AE$7,3,0),"")</f>
        <v>Media</v>
      </c>
      <c r="O50" s="241">
        <f>+IF(OR(M50="",M50=0),"",IF(M50&lt;=datos!$AD$3,datos!$AC$3,IF(AND(M50&gt;datos!$AD$3,M50&lt;=datos!$AD$4),datos!$AC$4,IF(AND(M50&gt;datos!$AD$4,M50&lt;=datos!$AD$5),datos!$AC$5,IF(AND(M50&gt;datos!$AD$5,M50&lt;=datos!$AD$6),datos!$AC$6,IF(M50&gt;datos!$AD$7,datos!$AC$7,0))))))</f>
        <v>0.6</v>
      </c>
      <c r="P50" s="244" t="str">
        <f>+HLOOKUP(A50,'Impacto Riesgo de Corrupción'!$D$5:$AS$26,22,0)</f>
        <v>Mayor</v>
      </c>
      <c r="Q50" s="241">
        <f>+IF(P50="","",VLOOKUP(P50,datos!$AC$12:$AD$15,2,0))</f>
        <v>0.8</v>
      </c>
      <c r="R50" s="247" t="str">
        <f ca="1">_xlfn.IFERROR(INDIRECT("datos!"&amp;HLOOKUP(P50,calculo_imp,2,FALSE)&amp;VLOOKUP(N50,calculo_prob,2,FALSE)),"")</f>
        <v>Alto</v>
      </c>
      <c r="S50" s="97">
        <v>1</v>
      </c>
      <c r="T50" s="98" t="s">
        <v>735</v>
      </c>
      <c r="U50" s="86" t="s">
        <v>736</v>
      </c>
      <c r="V50" s="86" t="s">
        <v>737</v>
      </c>
      <c r="W50" s="86" t="s">
        <v>738</v>
      </c>
      <c r="X50" s="86" t="s">
        <v>739</v>
      </c>
      <c r="Y50" s="86" t="s">
        <v>740</v>
      </c>
      <c r="Z50" s="86" t="s">
        <v>741</v>
      </c>
      <c r="AA50" s="86" t="s">
        <v>742</v>
      </c>
      <c r="AB50" s="86" t="s">
        <v>743</v>
      </c>
      <c r="AC50" s="140" t="str">
        <f>IF(AD50="","",VLOOKUP(AD50,datos!$AT$6:$AU$9,2,0))</f>
        <v>Probabilidad</v>
      </c>
      <c r="AD50" s="138" t="s">
        <v>80</v>
      </c>
      <c r="AE50" s="138" t="s">
        <v>84</v>
      </c>
      <c r="AF50" s="93">
        <f>IF(AND(AD50="",AE50=""),"",IF(AD50="",0,VLOOKUP(AD50,datos!$AP$3:$AR$7,3,0))+IF(AE50="",0,VLOOKUP(AE50,datos!$AP$3:$AR$7,3,0)))</f>
        <v>0.4</v>
      </c>
      <c r="AG50" s="110" t="str">
        <f>IF(OR(AH50="",AH50=0),"",IF(AH50&lt;=datos!$AC$3,datos!$AE$3,IF(AH50&lt;=datos!$AC$4,datos!$AE$4,IF(AH50&lt;=datos!$AC$5,datos!$AE$5,IF(AH50&lt;=datos!$AC$6,datos!$AE$6,IF(AH50&lt;=datos!$AC$7,datos!$AE$7,""))))))</f>
        <v>Baja</v>
      </c>
      <c r="AH50" s="111">
        <f>IF(AC50="","",IF(S50=1,IF(AC50="Probabilidad",O50-(O50*AF50),O50),IF(AC50="Probabilidad",#REF!-(#REF!*AF50),#REF!)))</f>
        <v>0.36</v>
      </c>
      <c r="AI50" s="146" t="str">
        <f>+IF(AJ50&lt;=datos!$AD$11,datos!$AC$11,IF(AJ50&lt;=datos!$AD$12,datos!$AC$12,IF(AJ50&lt;=datos!$AD$13,datos!$AC$13,IF(AJ50&lt;=datos!$AD$14,datos!$AC$14,IF(AJ50&lt;=datos!$AD$15,datos!$AC$15,"")))))</f>
        <v>Mayor</v>
      </c>
      <c r="AJ50" s="111">
        <f>IF(AC50="","",IF(S50=1,IF(AC50="Impacto",Q50-(Q50*AF50),Q50),IF(AC50="Impacto",#REF!-(#REF!*AF50),#REF!)))</f>
        <v>0.8</v>
      </c>
      <c r="AK50" s="146" t="str">
        <f ca="1">_xlfn.IFERROR(INDIRECT("datos!"&amp;HLOOKUP(AI50,calculo_imp,2,FALSE)&amp;VLOOKUP(AG50,calculo_prob,2,FALSE)),"")</f>
        <v>Alto</v>
      </c>
      <c r="AL50" s="90" t="s">
        <v>92</v>
      </c>
      <c r="AM50" s="144" t="s">
        <v>744</v>
      </c>
      <c r="AN50" s="87">
        <v>44593</v>
      </c>
      <c r="AO50" s="87">
        <v>44742</v>
      </c>
      <c r="AP50" s="138" t="s">
        <v>643</v>
      </c>
      <c r="AQ50" s="208" t="s">
        <v>750</v>
      </c>
    </row>
    <row r="51" spans="1:43" ht="288.75" customHeight="1" thickBot="1">
      <c r="A51" s="252"/>
      <c r="B51" s="228"/>
      <c r="C51" s="228"/>
      <c r="D51" s="255"/>
      <c r="E51" s="228"/>
      <c r="F51" s="228"/>
      <c r="G51" s="228"/>
      <c r="H51" s="228"/>
      <c r="I51" s="228"/>
      <c r="J51" s="228"/>
      <c r="K51" s="231"/>
      <c r="L51" s="234"/>
      <c r="M51" s="237"/>
      <c r="N51" s="240"/>
      <c r="O51" s="243"/>
      <c r="P51" s="246"/>
      <c r="Q51" s="243" t="e">
        <f>IF(OR(#REF!=datos!$AB$10,#REF!=datos!$AB$16),"",VLOOKUP(#REF!,datos!$AA$10:$AC$21,3,0))</f>
        <v>#REF!</v>
      </c>
      <c r="R51" s="249"/>
      <c r="S51" s="101">
        <v>2</v>
      </c>
      <c r="T51" s="102" t="s">
        <v>745</v>
      </c>
      <c r="U51" s="88" t="s">
        <v>736</v>
      </c>
      <c r="V51" s="88" t="s">
        <v>737</v>
      </c>
      <c r="W51" s="88" t="s">
        <v>746</v>
      </c>
      <c r="X51" s="88" t="s">
        <v>747</v>
      </c>
      <c r="Y51" s="88" t="s">
        <v>748</v>
      </c>
      <c r="Z51" s="88" t="s">
        <v>749</v>
      </c>
      <c r="AA51" s="88" t="s">
        <v>742</v>
      </c>
      <c r="AB51" s="88" t="s">
        <v>743</v>
      </c>
      <c r="AC51" s="142" t="str">
        <f>IF(AD51="","",VLOOKUP(AD51,datos!$AT$6:$AU$9,2,0))</f>
        <v>Probabilidad</v>
      </c>
      <c r="AD51" s="139" t="s">
        <v>80</v>
      </c>
      <c r="AE51" s="139" t="s">
        <v>84</v>
      </c>
      <c r="AF51" s="95">
        <f>IF(AND(AD51="",AE51=""),"",IF(AD51="",0,VLOOKUP(AD51,datos!$AP$3:$AR$7,3,0))+IF(AE51="",0,VLOOKUP(AE51,datos!$AP$3:$AR$7,3,0)))</f>
        <v>0.4</v>
      </c>
      <c r="AG51" s="114" t="str">
        <f>IF(OR(AH51="",AH51=0),"",IF(AH51&lt;=datos!$AC$3,datos!$AE$3,IF(AH51&lt;=datos!$AC$4,datos!$AE$4,IF(AH51&lt;=datos!$AC$5,datos!$AE$5,IF(AH51&lt;=datos!$AC$6,datos!$AE$6,IF(AH51&lt;=datos!$AC$7,datos!$AE$7,""))))))</f>
        <v>Baja</v>
      </c>
      <c r="AH51" s="115">
        <f>IF(AC51="","",IF(S51=1,IF(AC51="Probabilidad",O51-(O51*AF51),O51),IF(AC51="Probabilidad",AH50-(AH50*AF51),AH50)))</f>
        <v>0.216</v>
      </c>
      <c r="AI51" s="148" t="str">
        <f>+IF(AJ51&lt;=datos!$AD$11,datos!$AC$11,IF(AJ51&lt;=datos!$AD$12,datos!$AC$12,IF(AJ51&lt;=datos!$AD$13,datos!$AC$13,IF(AJ51&lt;=datos!$AD$14,datos!$AC$14,IF(AJ51&lt;=datos!$AD$15,datos!$AC$15,"")))))</f>
        <v>Mayor</v>
      </c>
      <c r="AJ51" s="115">
        <f>IF(AC51="","",IF(S51=1,IF(AC51="Impacto",Q51-(Q51*AF51),Q51),IF(AC51="Impacto",AJ50-(AJ50*AF51),AJ50)))</f>
        <v>0.8</v>
      </c>
      <c r="AK51" s="148" t="str">
        <f ca="1">_xlfn.IFERROR(INDIRECT("datos!"&amp;HLOOKUP(AI51,calculo_imp,2,FALSE)&amp;VLOOKUP(AG51,calculo_prob,2,FALSE)),"")</f>
        <v>Alto</v>
      </c>
      <c r="AL51" s="92" t="s">
        <v>92</v>
      </c>
      <c r="AM51" s="145" t="s">
        <v>744</v>
      </c>
      <c r="AN51" s="89">
        <v>44593</v>
      </c>
      <c r="AO51" s="89">
        <v>44742</v>
      </c>
      <c r="AP51" s="139" t="s">
        <v>643</v>
      </c>
      <c r="AQ51" s="210"/>
    </row>
    <row r="52" spans="1:43" ht="204.75" thickBot="1">
      <c r="A52" s="188">
        <v>29</v>
      </c>
      <c r="B52" s="157" t="s">
        <v>46</v>
      </c>
      <c r="C52" s="157" t="s">
        <v>265</v>
      </c>
      <c r="D52" s="158" t="str">
        <f>_xlfn.IFERROR(VLOOKUP(B52,datos!$B$1:$C$21,2,0),"")</f>
        <v>Establecer y dar lineamiento a las Empresas Administradoras de Planes de Beneficios e IPS de Bogotá D.C.; mediante la definición de criterios técnicos y operativos de la prestación de servicios de salud, de las Redes de Prestadores, de la Red de Bancos de Sangre y de la Red de Donación de Órganos y Tejidos (Regional No. 1) para la mejora de la calidad de los mismos.</v>
      </c>
      <c r="E52" s="157" t="s">
        <v>54</v>
      </c>
      <c r="F52" s="157" t="s">
        <v>751</v>
      </c>
      <c r="G52" s="157" t="s">
        <v>752</v>
      </c>
      <c r="H52" s="157" t="s">
        <v>251</v>
      </c>
      <c r="I52" s="157"/>
      <c r="J52" s="157" t="s">
        <v>753</v>
      </c>
      <c r="K52" s="157" t="s">
        <v>197</v>
      </c>
      <c r="L52" s="159" t="s">
        <v>57</v>
      </c>
      <c r="M52" s="160">
        <v>12000</v>
      </c>
      <c r="N52" s="161" t="str">
        <f>_xlfn.IFERROR(VLOOKUP(O52,datos!$AC$2:$AE$7,3,0),"")</f>
        <v>Muy Alta</v>
      </c>
      <c r="O52" s="162">
        <f>+IF(OR(M52="",M52=0),"",IF(M52&lt;=datos!$AD$3,datos!$AC$3,IF(AND(M52&gt;datos!$AD$3,M52&lt;=datos!$AD$4),datos!$AC$4,IF(AND(M52&gt;datos!$AD$4,M52&lt;=datos!$AD$5),datos!$AC$5,IF(AND(M52&gt;datos!$AD$5,M52&lt;=datos!$AD$6),datos!$AC$6,IF(M52&gt;datos!$AD$7,datos!$AC$7,0))))))</f>
        <v>1</v>
      </c>
      <c r="P52" s="163" t="str">
        <f>+HLOOKUP(A52,'Impacto Riesgo de Corrupción'!$D$5:$AS$26,22,0)</f>
        <v>Catastrófico</v>
      </c>
      <c r="Q52" s="162">
        <f>+IF(P52="","",VLOOKUP(P52,datos!$AC$12:$AD$15,2,0))</f>
        <v>1</v>
      </c>
      <c r="R52" s="164" t="str">
        <f ca="1">_xlfn.IFERROR(INDIRECT("datos!"&amp;HLOOKUP(P52,calculo_imp,2,FALSE)&amp;VLOOKUP(N52,calculo_prob,2,FALSE)),"")</f>
        <v>Extremo</v>
      </c>
      <c r="S52" s="165">
        <v>1</v>
      </c>
      <c r="T52" s="166" t="s">
        <v>756</v>
      </c>
      <c r="U52" s="167" t="s">
        <v>757</v>
      </c>
      <c r="V52" s="167" t="s">
        <v>758</v>
      </c>
      <c r="W52" s="167" t="s">
        <v>759</v>
      </c>
      <c r="X52" s="167" t="s">
        <v>760</v>
      </c>
      <c r="Y52" s="167" t="s">
        <v>761</v>
      </c>
      <c r="Z52" s="167" t="s">
        <v>762</v>
      </c>
      <c r="AA52" s="167" t="s">
        <v>763</v>
      </c>
      <c r="AB52" s="167" t="s">
        <v>764</v>
      </c>
      <c r="AC52" s="158" t="str">
        <f>IF(AD52="","",VLOOKUP(AD52,datos!$AT$6:$AU$9,2,0))</f>
        <v>Probabilidad</v>
      </c>
      <c r="AD52" s="157" t="s">
        <v>81</v>
      </c>
      <c r="AE52" s="157" t="s">
        <v>84</v>
      </c>
      <c r="AF52" s="168">
        <f>IF(AND(AD52="",AE52=""),"",IF(AD52="",0,VLOOKUP(AD52,datos!$AP$3:$AR$7,3,0))+IF(AE52="",0,VLOOKUP(AE52,datos!$AP$3:$AR$7,3,0)))</f>
        <v>0.3</v>
      </c>
      <c r="AG52" s="169" t="str">
        <f>IF(OR(AH52="",AH52=0),"",IF(AH52&lt;=datos!$AC$3,datos!$AE$3,IF(AH52&lt;=datos!$AC$4,datos!$AE$4,IF(AH52&lt;=datos!$AC$5,datos!$AE$5,IF(AH52&lt;=datos!$AC$6,datos!$AE$6,IF(AH52&lt;=datos!$AC$7,datos!$AE$7,""))))))</f>
        <v>Alta</v>
      </c>
      <c r="AH52" s="170">
        <f>IF(AC52="","",IF(S52=1,IF(AC52="Probabilidad",O52-(O52*AF52),O52),IF(AC52="Probabilidad",AH51-(AH51*AF52),AH51)))</f>
        <v>0.7</v>
      </c>
      <c r="AI52" s="161" t="str">
        <f>+IF(AJ52&lt;=datos!$AD$11,datos!$AC$11,IF(AJ52&lt;=datos!$AD$12,datos!$AC$12,IF(AJ52&lt;=datos!$AD$13,datos!$AC$13,IF(AJ52&lt;=datos!$AD$14,datos!$AC$14,IF(AJ52&lt;=datos!$AD$15,datos!$AC$15,"")))))</f>
        <v>Catastrófico</v>
      </c>
      <c r="AJ52" s="170">
        <f>IF(AC52="","",IF(S52=1,IF(AC52="Impacto",Q52-(Q52*AF52),Q52),IF(AC52="Impacto",AJ51-(AJ51*AF52),AJ51)))</f>
        <v>1</v>
      </c>
      <c r="AK52" s="161" t="str">
        <f ca="1">_xlfn.IFERROR(INDIRECT("datos!"&amp;HLOOKUP(AI52,calculo_imp,2,FALSE)&amp;VLOOKUP(AG52,calculo_prob,2,FALSE)),"")</f>
        <v>Extremo</v>
      </c>
      <c r="AL52" s="171" t="s">
        <v>92</v>
      </c>
      <c r="AM52" s="160" t="s">
        <v>765</v>
      </c>
      <c r="AN52" s="172" t="s">
        <v>766</v>
      </c>
      <c r="AO52" s="172" t="s">
        <v>767</v>
      </c>
      <c r="AP52" s="157"/>
      <c r="AQ52" s="159"/>
    </row>
    <row r="53" spans="1:43" ht="120.75" thickBot="1">
      <c r="A53" s="188">
        <v>30</v>
      </c>
      <c r="B53" s="157" t="s">
        <v>46</v>
      </c>
      <c r="C53" s="157" t="s">
        <v>265</v>
      </c>
      <c r="D53" s="158" t="str">
        <f>_xlfn.IFERROR(VLOOKUP(B53,datos!$B$1:$C$21,2,0),"")</f>
        <v>Establecer y dar lineamiento a las Empresas Administradoras de Planes de Beneficios e IPS de Bogotá D.C.; mediante la definición de criterios técnicos y operativos de la prestación de servicios de salud, de las Redes de Prestadores, de la Red de Bancos de Sangre y de la Red de Donación de Órganos y Tejidos (Regional No. 1) para la mejora de la calidad de los mismos.</v>
      </c>
      <c r="E53" s="157" t="s">
        <v>54</v>
      </c>
      <c r="F53" s="157" t="s">
        <v>754</v>
      </c>
      <c r="G53" s="157" t="s">
        <v>752</v>
      </c>
      <c r="H53" s="157" t="s">
        <v>251</v>
      </c>
      <c r="I53" s="157"/>
      <c r="J53" s="157" t="s">
        <v>755</v>
      </c>
      <c r="K53" s="157" t="s">
        <v>197</v>
      </c>
      <c r="L53" s="159" t="s">
        <v>57</v>
      </c>
      <c r="M53" s="160">
        <v>12000</v>
      </c>
      <c r="N53" s="161" t="str">
        <f>_xlfn.IFERROR(VLOOKUP(O53,datos!$AC$2:$AE$7,3,0),"")</f>
        <v>Muy Alta</v>
      </c>
      <c r="O53" s="162">
        <f>+IF(OR(M53="",M53=0),"",IF(M53&lt;=datos!$AD$3,datos!$AC$3,IF(AND(M53&gt;datos!$AD$3,M53&lt;=datos!$AD$4),datos!$AC$4,IF(AND(M53&gt;datos!$AD$4,M53&lt;=datos!$AD$5),datos!$AC$5,IF(AND(M53&gt;datos!$AD$5,M53&lt;=datos!$AD$6),datos!$AC$6,IF(M53&gt;datos!$AD$7,datos!$AC$7,0))))))</f>
        <v>1</v>
      </c>
      <c r="P53" s="163" t="str">
        <f>+HLOOKUP(A53,'Impacto Riesgo de Corrupción'!$D$5:$AS$26,22,0)</f>
        <v>Catastrófico</v>
      </c>
      <c r="Q53" s="162">
        <f>+IF(P53="","",VLOOKUP(P53,datos!$AC$12:$AD$15,2,0))</f>
        <v>1</v>
      </c>
      <c r="R53" s="164" t="str">
        <f ca="1">_xlfn.IFERROR(INDIRECT("datos!"&amp;HLOOKUP(P53,calculo_imp,2,FALSE)&amp;VLOOKUP(N53,calculo_prob,2,FALSE)),"")</f>
        <v>Extremo</v>
      </c>
      <c r="S53" s="165">
        <v>1</v>
      </c>
      <c r="T53" s="166" t="s">
        <v>768</v>
      </c>
      <c r="U53" s="167" t="s">
        <v>757</v>
      </c>
      <c r="V53" s="167" t="s">
        <v>769</v>
      </c>
      <c r="W53" s="167" t="s">
        <v>770</v>
      </c>
      <c r="X53" s="167" t="s">
        <v>771</v>
      </c>
      <c r="Y53" s="167" t="s">
        <v>772</v>
      </c>
      <c r="Z53" s="167" t="s">
        <v>773</v>
      </c>
      <c r="AA53" s="167" t="s">
        <v>338</v>
      </c>
      <c r="AB53" s="167" t="s">
        <v>764</v>
      </c>
      <c r="AC53" s="158" t="str">
        <f>IF(AD53="","",VLOOKUP(AD53,datos!$AT$6:$AU$9,2,0))</f>
        <v>Probabilidad</v>
      </c>
      <c r="AD53" s="157" t="s">
        <v>80</v>
      </c>
      <c r="AE53" s="157" t="s">
        <v>84</v>
      </c>
      <c r="AF53" s="168">
        <f>IF(AND(AD53="",AE53=""),"",IF(AD53="",0,VLOOKUP(AD53,datos!$AP$3:$AR$7,3,0))+IF(AE53="",0,VLOOKUP(AE53,datos!$AP$3:$AR$7,3,0)))</f>
        <v>0.4</v>
      </c>
      <c r="AG53" s="169" t="str">
        <f>IF(OR(AH53="",AH53=0),"",IF(AH53&lt;=datos!$AC$3,datos!$AE$3,IF(AH53&lt;=datos!$AC$4,datos!$AE$4,IF(AH53&lt;=datos!$AC$5,datos!$AE$5,IF(AH53&lt;=datos!$AC$6,datos!$AE$6,IF(AH53&lt;=datos!$AC$7,datos!$AE$7,""))))))</f>
        <v>Media</v>
      </c>
      <c r="AH53" s="170">
        <f>IF(AC53="","",IF(S53=1,IF(AC53="Probabilidad",O53-(O53*AF53),O53),IF(AC53="Probabilidad",AH52-(AH52*AF53),AH52)))</f>
        <v>0.6</v>
      </c>
      <c r="AI53" s="161" t="str">
        <f>+IF(AJ53&lt;=datos!$AD$11,datos!$AC$11,IF(AJ53&lt;=datos!$AD$12,datos!$AC$12,IF(AJ53&lt;=datos!$AD$13,datos!$AC$13,IF(AJ53&lt;=datos!$AD$14,datos!$AC$14,IF(AJ53&lt;=datos!$AD$15,datos!$AC$15,"")))))</f>
        <v>Catastrófico</v>
      </c>
      <c r="AJ53" s="170">
        <f>IF(AC53="","",IF(S53=1,IF(AC53="Impacto",Q53-(Q53*AF53),Q53),IF(AC53="Impacto",AJ52-(AJ52*AF53),AJ52)))</f>
        <v>1</v>
      </c>
      <c r="AK53" s="161" t="str">
        <f ca="1">_xlfn.IFERROR(INDIRECT("datos!"&amp;HLOOKUP(AI53,calculo_imp,2,FALSE)&amp;VLOOKUP(AG53,calculo_prob,2,FALSE)),"")</f>
        <v>Extremo</v>
      </c>
      <c r="AL53" s="171" t="s">
        <v>92</v>
      </c>
      <c r="AM53" s="160" t="s">
        <v>774</v>
      </c>
      <c r="AN53" s="172">
        <v>44621</v>
      </c>
      <c r="AO53" s="172" t="s">
        <v>775</v>
      </c>
      <c r="AP53" s="157"/>
      <c r="AQ53" s="159"/>
    </row>
    <row r="54" spans="1:43" ht="96">
      <c r="A54" s="250">
        <v>31</v>
      </c>
      <c r="B54" s="226" t="s">
        <v>37</v>
      </c>
      <c r="C54" s="226" t="s">
        <v>776</v>
      </c>
      <c r="D54" s="253" t="s">
        <v>134</v>
      </c>
      <c r="E54" s="226" t="s">
        <v>55</v>
      </c>
      <c r="F54" s="226" t="s">
        <v>777</v>
      </c>
      <c r="G54" s="226" t="s">
        <v>778</v>
      </c>
      <c r="H54" s="226" t="s">
        <v>251</v>
      </c>
      <c r="I54" s="226" t="s">
        <v>643</v>
      </c>
      <c r="J54" s="226" t="s">
        <v>779</v>
      </c>
      <c r="K54" s="229" t="s">
        <v>197</v>
      </c>
      <c r="L54" s="232" t="s">
        <v>57</v>
      </c>
      <c r="M54" s="235">
        <v>59</v>
      </c>
      <c r="N54" s="238" t="str">
        <f>_xlfn.IFERROR(VLOOKUP(O54,datos!$AC$2:$AE$7,3,0),"")</f>
        <v>Media</v>
      </c>
      <c r="O54" s="241">
        <f>+IF(OR(M54="",M54=0),"",IF(M54&lt;=datos!$AD$3,datos!$AC$3,IF(AND(M54&gt;datos!$AD$3,M54&lt;=datos!$AD$4),datos!$AC$4,IF(AND(M54&gt;datos!$AD$4,M54&lt;=datos!$AD$5),datos!$AC$5,IF(AND(M54&gt;datos!$AD$5,M54&lt;=datos!$AD$6),datos!$AC$6,IF(M54&gt;datos!$AD$7,datos!$AC$7,0))))))</f>
        <v>0.6</v>
      </c>
      <c r="P54" s="244" t="str">
        <f>+HLOOKUP(A54,'Impacto Riesgo de Corrupción'!$D$5:$AS$26,22,0)</f>
        <v>Mayor</v>
      </c>
      <c r="Q54" s="241">
        <f>+IF(P54="","",VLOOKUP(P54,datos!$AC$12:$AD$15,2,0))</f>
        <v>0.8</v>
      </c>
      <c r="R54" s="247" t="str">
        <f ca="1">_xlfn.IFERROR(INDIRECT("datos!"&amp;HLOOKUP(P54,calculo_imp,2,FALSE)&amp;VLOOKUP(N54,calculo_prob,2,FALSE)),"")</f>
        <v>Alto</v>
      </c>
      <c r="S54" s="97">
        <v>1</v>
      </c>
      <c r="T54" s="98" t="s">
        <v>780</v>
      </c>
      <c r="U54" s="86" t="s">
        <v>781</v>
      </c>
      <c r="V54" s="86" t="s">
        <v>782</v>
      </c>
      <c r="W54" s="86" t="s">
        <v>783</v>
      </c>
      <c r="X54" s="86" t="s">
        <v>784</v>
      </c>
      <c r="Y54" s="86" t="s">
        <v>785</v>
      </c>
      <c r="Z54" s="86" t="s">
        <v>786</v>
      </c>
      <c r="AA54" s="86" t="s">
        <v>787</v>
      </c>
      <c r="AB54" s="86" t="s">
        <v>743</v>
      </c>
      <c r="AC54" s="140" t="str">
        <f>IF(AD54="","",VLOOKUP(AD54,datos!$AT$6:$AU$9,2,0))</f>
        <v>Probabilidad</v>
      </c>
      <c r="AD54" s="138" t="s">
        <v>81</v>
      </c>
      <c r="AE54" s="138" t="s">
        <v>84</v>
      </c>
      <c r="AF54" s="93">
        <f>IF(AND(AD54="",AE54=""),"",IF(AD54="",0,VLOOKUP(AD54,datos!$AP$3:$AR$7,3,0))+IF(AE54="",0,VLOOKUP(AE54,datos!$AP$3:$AR$7,3,0)))</f>
        <v>0.3</v>
      </c>
      <c r="AG54" s="110" t="str">
        <f>IF(OR(AH54="",AH54=0),"",IF(AH54&lt;=datos!$AC$3,datos!$AE$3,IF(AH54&lt;=datos!$AC$4,datos!$AE$4,IF(AH54&lt;=datos!$AC$5,datos!$AE$5,IF(AH54&lt;=datos!$AC$6,datos!$AE$6,IF(AH54&lt;=datos!$AC$7,datos!$AE$7,""))))))</f>
        <v>Media</v>
      </c>
      <c r="AH54" s="111">
        <f aca="true" t="shared" si="5" ref="AH54:AH60">IF(AC54="","",IF(S54=1,IF(AC54="Probabilidad",O54-(O54*AF54),O54),IF(AC54="Probabilidad",AH53-(AH53*AF54),AH53)))</f>
        <v>0.42</v>
      </c>
      <c r="AI54" s="146" t="str">
        <f>+IF(AJ54&lt;=datos!$AD$11,datos!$AC$11,IF(AJ54&lt;=datos!$AD$12,datos!$AC$12,IF(AJ54&lt;=datos!$AD$13,datos!$AC$13,IF(AJ54&lt;=datos!$AD$14,datos!$AC$14,IF(AJ54&lt;=datos!$AD$15,datos!$AC$15,"")))))</f>
        <v>Mayor</v>
      </c>
      <c r="AJ54" s="111">
        <f aca="true" t="shared" si="6" ref="AJ54:AJ60">IF(AC54="","",IF(S54=1,IF(AC54="Impacto",Q54-(Q54*AF54),Q54),IF(AC54="Impacto",AJ53-(AJ53*AF54),AJ53)))</f>
        <v>0.8</v>
      </c>
      <c r="AK54" s="146" t="str">
        <f aca="true" ca="1" t="shared" si="7" ref="AK54:AK60">_xlfn.IFERROR(INDIRECT("datos!"&amp;HLOOKUP(AI54,calculo_imp,2,FALSE)&amp;VLOOKUP(AG54,calculo_prob,2,FALSE)),"")</f>
        <v>Alto</v>
      </c>
      <c r="AL54" s="90"/>
      <c r="AM54" s="144"/>
      <c r="AN54" s="87"/>
      <c r="AO54" s="87"/>
      <c r="AP54" s="138"/>
      <c r="AQ54" s="208" t="s">
        <v>796</v>
      </c>
    </row>
    <row r="55" spans="1:43" ht="96.75" thickBot="1">
      <c r="A55" s="252"/>
      <c r="B55" s="228"/>
      <c r="C55" s="228"/>
      <c r="D55" s="255"/>
      <c r="E55" s="228"/>
      <c r="F55" s="228"/>
      <c r="G55" s="228"/>
      <c r="H55" s="228"/>
      <c r="I55" s="228"/>
      <c r="J55" s="228"/>
      <c r="K55" s="231"/>
      <c r="L55" s="234"/>
      <c r="M55" s="237"/>
      <c r="N55" s="240"/>
      <c r="O55" s="243"/>
      <c r="P55" s="246"/>
      <c r="Q55" s="243" t="e">
        <f>IF(OR(#REF!=datos!$AB$10,#REF!=datos!$AB$16),"",VLOOKUP(#REF!,datos!$AA$10:$AC$21,3,0))</f>
        <v>#REF!</v>
      </c>
      <c r="R55" s="249"/>
      <c r="S55" s="101">
        <v>2</v>
      </c>
      <c r="T55" s="102" t="s">
        <v>788</v>
      </c>
      <c r="U55" s="88" t="s">
        <v>789</v>
      </c>
      <c r="V55" s="88" t="s">
        <v>790</v>
      </c>
      <c r="W55" s="88" t="s">
        <v>791</v>
      </c>
      <c r="X55" s="88" t="s">
        <v>792</v>
      </c>
      <c r="Y55" s="88" t="s">
        <v>793</v>
      </c>
      <c r="Z55" s="88" t="s">
        <v>794</v>
      </c>
      <c r="AA55" s="88" t="s">
        <v>795</v>
      </c>
      <c r="AB55" s="88" t="s">
        <v>743</v>
      </c>
      <c r="AC55" s="142" t="str">
        <f>IF(AD55="","",VLOOKUP(AD55,datos!$AT$6:$AU$9,2,0))</f>
        <v>Probabilidad</v>
      </c>
      <c r="AD55" s="139" t="s">
        <v>81</v>
      </c>
      <c r="AE55" s="139" t="s">
        <v>84</v>
      </c>
      <c r="AF55" s="95">
        <f>IF(AND(AD55="",AE55=""),"",IF(AD55="",0,VLOOKUP(AD55,datos!$AP$3:$AR$7,3,0))+IF(AE55="",0,VLOOKUP(AE55,datos!$AP$3:$AR$7,3,0)))</f>
        <v>0.3</v>
      </c>
      <c r="AG55" s="114" t="str">
        <f>IF(OR(AH55="",AH55=0),"",IF(AH55&lt;=datos!$AC$3,datos!$AE$3,IF(AH55&lt;=datos!$AC$4,datos!$AE$4,IF(AH55&lt;=datos!$AC$5,datos!$AE$5,IF(AH55&lt;=datos!$AC$6,datos!$AE$6,IF(AH55&lt;=datos!$AC$7,datos!$AE$7,""))))))</f>
        <v>Baja</v>
      </c>
      <c r="AH55" s="115">
        <f t="shared" si="5"/>
        <v>0.294</v>
      </c>
      <c r="AI55" s="148" t="str">
        <f>+IF(AJ55&lt;=datos!$AD$11,datos!$AC$11,IF(AJ55&lt;=datos!$AD$12,datos!$AC$12,IF(AJ55&lt;=datos!$AD$13,datos!$AC$13,IF(AJ55&lt;=datos!$AD$14,datos!$AC$14,IF(AJ55&lt;=datos!$AD$15,datos!$AC$15,"")))))</f>
        <v>Mayor</v>
      </c>
      <c r="AJ55" s="115">
        <f t="shared" si="6"/>
        <v>0.8</v>
      </c>
      <c r="AK55" s="148" t="str">
        <f ca="1" t="shared" si="7"/>
        <v>Alto</v>
      </c>
      <c r="AL55" s="92"/>
      <c r="AM55" s="145"/>
      <c r="AN55" s="89"/>
      <c r="AO55" s="89"/>
      <c r="AP55" s="139"/>
      <c r="AQ55" s="210"/>
    </row>
    <row r="56" spans="1:43" ht="132.75" thickBot="1">
      <c r="A56" s="188">
        <v>32</v>
      </c>
      <c r="B56" s="157" t="s">
        <v>37</v>
      </c>
      <c r="C56" s="157" t="s">
        <v>776</v>
      </c>
      <c r="D56" s="158" t="s">
        <v>134</v>
      </c>
      <c r="E56" s="157" t="s">
        <v>55</v>
      </c>
      <c r="F56" s="157" t="s">
        <v>797</v>
      </c>
      <c r="G56" s="157" t="s">
        <v>798</v>
      </c>
      <c r="H56" s="157" t="s">
        <v>251</v>
      </c>
      <c r="I56" s="157" t="s">
        <v>643</v>
      </c>
      <c r="J56" s="157" t="s">
        <v>799</v>
      </c>
      <c r="K56" s="157" t="s">
        <v>197</v>
      </c>
      <c r="L56" s="159" t="s">
        <v>57</v>
      </c>
      <c r="M56" s="160">
        <v>48</v>
      </c>
      <c r="N56" s="161" t="str">
        <f>_xlfn.IFERROR(VLOOKUP(O56,datos!$AC$2:$AE$7,3,0),"")</f>
        <v>Media</v>
      </c>
      <c r="O56" s="162">
        <f>+IF(OR(M56="",M56=0),"",IF(M56&lt;=datos!$AD$3,datos!$AC$3,IF(AND(M56&gt;datos!$AD$3,M56&lt;=datos!$AD$4),datos!$AC$4,IF(AND(M56&gt;datos!$AD$4,M56&lt;=datos!$AD$5),datos!$AC$5,IF(AND(M56&gt;datos!$AD$5,M56&lt;=datos!$AD$6),datos!$AC$6,IF(M56&gt;datos!$AD$7,datos!$AC$7,0))))))</f>
        <v>0.6</v>
      </c>
      <c r="P56" s="163" t="str">
        <f>+HLOOKUP(A56,'Impacto Riesgo de Corrupción'!$D$5:$AS$26,22,0)</f>
        <v>Mayor</v>
      </c>
      <c r="Q56" s="162">
        <f>+IF(P56="","",VLOOKUP(P56,datos!$AC$12:$AD$15,2,0))</f>
        <v>0.8</v>
      </c>
      <c r="R56" s="164" t="str">
        <f aca="true" ca="1" t="shared" si="8" ref="R56:R61">_xlfn.IFERROR(INDIRECT("datos!"&amp;HLOOKUP(P56,calculo_imp,2,FALSE)&amp;VLOOKUP(N56,calculo_prob,2,FALSE)),"")</f>
        <v>Alto</v>
      </c>
      <c r="S56" s="165">
        <v>1</v>
      </c>
      <c r="T56" s="166" t="s">
        <v>800</v>
      </c>
      <c r="U56" s="167" t="s">
        <v>801</v>
      </c>
      <c r="V56" s="167" t="s">
        <v>704</v>
      </c>
      <c r="W56" s="167" t="s">
        <v>802</v>
      </c>
      <c r="X56" s="167" t="s">
        <v>803</v>
      </c>
      <c r="Y56" s="167" t="s">
        <v>804</v>
      </c>
      <c r="Z56" s="167" t="s">
        <v>805</v>
      </c>
      <c r="AA56" s="167" t="s">
        <v>806</v>
      </c>
      <c r="AB56" s="167" t="s">
        <v>807</v>
      </c>
      <c r="AC56" s="158" t="str">
        <f>IF(AD56="","",VLOOKUP(AD56,datos!$AT$6:$AU$9,2,0))</f>
        <v>Probabilidad</v>
      </c>
      <c r="AD56" s="157" t="s">
        <v>80</v>
      </c>
      <c r="AE56" s="157" t="s">
        <v>84</v>
      </c>
      <c r="AF56" s="168">
        <f>IF(AND(AD56="",AE56=""),"",IF(AD56="",0,VLOOKUP(AD56,datos!$AP$3:$AR$7,3,0))+IF(AE56="",0,VLOOKUP(AE56,datos!$AP$3:$AR$7,3,0)))</f>
        <v>0.4</v>
      </c>
      <c r="AG56" s="169" t="str">
        <f>IF(OR(AH56="",AH56=0),"",IF(AH56&lt;=datos!$AC$3,datos!$AE$3,IF(AH56&lt;=datos!$AC$4,datos!$AE$4,IF(AH56&lt;=datos!$AC$5,datos!$AE$5,IF(AH56&lt;=datos!$AC$6,datos!$AE$6,IF(AH56&lt;=datos!$AC$7,datos!$AE$7,""))))))</f>
        <v>Baja</v>
      </c>
      <c r="AH56" s="170">
        <f t="shared" si="5"/>
        <v>0.36</v>
      </c>
      <c r="AI56" s="161" t="str">
        <f>+IF(AJ56&lt;=datos!$AD$11,datos!$AC$11,IF(AJ56&lt;=datos!$AD$12,datos!$AC$12,IF(AJ56&lt;=datos!$AD$13,datos!$AC$13,IF(AJ56&lt;=datos!$AD$14,datos!$AC$14,IF(AJ56&lt;=datos!$AD$15,datos!$AC$15,"")))))</f>
        <v>Mayor</v>
      </c>
      <c r="AJ56" s="170">
        <f t="shared" si="6"/>
        <v>0.8</v>
      </c>
      <c r="AK56" s="161" t="str">
        <f ca="1" t="shared" si="7"/>
        <v>Alto</v>
      </c>
      <c r="AL56" s="171"/>
      <c r="AM56" s="160"/>
      <c r="AN56" s="172"/>
      <c r="AO56" s="172"/>
      <c r="AP56" s="157"/>
      <c r="AQ56" s="159" t="s">
        <v>808</v>
      </c>
    </row>
    <row r="57" spans="1:43" ht="132.75" thickBot="1">
      <c r="A57" s="188">
        <v>33</v>
      </c>
      <c r="B57" s="157" t="s">
        <v>37</v>
      </c>
      <c r="C57" s="157" t="s">
        <v>776</v>
      </c>
      <c r="D57" s="158" t="s">
        <v>134</v>
      </c>
      <c r="E57" s="157" t="s">
        <v>55</v>
      </c>
      <c r="F57" s="157" t="s">
        <v>809</v>
      </c>
      <c r="G57" s="157" t="s">
        <v>810</v>
      </c>
      <c r="H57" s="157" t="s">
        <v>251</v>
      </c>
      <c r="I57" s="157" t="s">
        <v>643</v>
      </c>
      <c r="J57" s="157" t="s">
        <v>811</v>
      </c>
      <c r="K57" s="157" t="s">
        <v>197</v>
      </c>
      <c r="L57" s="159" t="s">
        <v>57</v>
      </c>
      <c r="M57" s="160">
        <v>243</v>
      </c>
      <c r="N57" s="161" t="str">
        <f>_xlfn.IFERROR(VLOOKUP(O57,datos!$AC$2:$AE$7,3,0),"")</f>
        <v>Media</v>
      </c>
      <c r="O57" s="162">
        <f>+IF(OR(M57="",M57=0),"",IF(M57&lt;=datos!$AD$3,datos!$AC$3,IF(AND(M57&gt;datos!$AD$3,M57&lt;=datos!$AD$4),datos!$AC$4,IF(AND(M57&gt;datos!$AD$4,M57&lt;=datos!$AD$5),datos!$AC$5,IF(AND(M57&gt;datos!$AD$5,M57&lt;=datos!$AD$6),datos!$AC$6,IF(M57&gt;datos!$AD$7,datos!$AC$7,0))))))</f>
        <v>0.6</v>
      </c>
      <c r="P57" s="163" t="str">
        <f>+HLOOKUP(A57,'Impacto Riesgo de Corrupción'!$D$5:$AS$26,22,0)</f>
        <v>Mayor</v>
      </c>
      <c r="Q57" s="162">
        <f>+IF(P57="","",VLOOKUP(P57,datos!$AC$12:$AD$15,2,0))</f>
        <v>0.8</v>
      </c>
      <c r="R57" s="164" t="str">
        <f ca="1" t="shared" si="8"/>
        <v>Alto</v>
      </c>
      <c r="S57" s="165">
        <v>1</v>
      </c>
      <c r="T57" s="166" t="s">
        <v>812</v>
      </c>
      <c r="U57" s="167" t="s">
        <v>813</v>
      </c>
      <c r="V57" s="167" t="s">
        <v>814</v>
      </c>
      <c r="W57" s="167" t="s">
        <v>815</v>
      </c>
      <c r="X57" s="167" t="s">
        <v>816</v>
      </c>
      <c r="Y57" s="167" t="s">
        <v>817</v>
      </c>
      <c r="Z57" s="167" t="s">
        <v>818</v>
      </c>
      <c r="AA57" s="167" t="s">
        <v>819</v>
      </c>
      <c r="AB57" s="167" t="s">
        <v>807</v>
      </c>
      <c r="AC57" s="158" t="str">
        <f>IF(AD57="","",VLOOKUP(AD57,datos!$AT$6:$AU$9,2,0))</f>
        <v>Probabilidad</v>
      </c>
      <c r="AD57" s="157" t="s">
        <v>80</v>
      </c>
      <c r="AE57" s="157" t="s">
        <v>84</v>
      </c>
      <c r="AF57" s="168">
        <f>IF(AND(AD57="",AE57=""),"",IF(AD57="",0,VLOOKUP(AD57,datos!$AP$3:$AR$7,3,0))+IF(AE57="",0,VLOOKUP(AE57,datos!$AP$3:$AR$7,3,0)))</f>
        <v>0.4</v>
      </c>
      <c r="AG57" s="169" t="str">
        <f>IF(OR(AH57="",AH57=0),"",IF(AH57&lt;=datos!$AC$3,datos!$AE$3,IF(AH57&lt;=datos!$AC$4,datos!$AE$4,IF(AH57&lt;=datos!$AC$5,datos!$AE$5,IF(AH57&lt;=datos!$AC$6,datos!$AE$6,IF(AH57&lt;=datos!$AC$7,datos!$AE$7,""))))))</f>
        <v>Baja</v>
      </c>
      <c r="AH57" s="170">
        <f t="shared" si="5"/>
        <v>0.36</v>
      </c>
      <c r="AI57" s="161" t="str">
        <f>+IF(AJ57&lt;=datos!$AD$11,datos!$AC$11,IF(AJ57&lt;=datos!$AD$12,datos!$AC$12,IF(AJ57&lt;=datos!$AD$13,datos!$AC$13,IF(AJ57&lt;=datos!$AD$14,datos!$AC$14,IF(AJ57&lt;=datos!$AD$15,datos!$AC$15,"")))))</f>
        <v>Mayor</v>
      </c>
      <c r="AJ57" s="170">
        <f t="shared" si="6"/>
        <v>0.8</v>
      </c>
      <c r="AK57" s="161" t="str">
        <f ca="1" t="shared" si="7"/>
        <v>Alto</v>
      </c>
      <c r="AL57" s="171"/>
      <c r="AM57" s="160"/>
      <c r="AN57" s="172"/>
      <c r="AO57" s="172"/>
      <c r="AP57" s="157"/>
      <c r="AQ57" s="159" t="s">
        <v>820</v>
      </c>
    </row>
    <row r="58" spans="1:43" ht="132.75" thickBot="1">
      <c r="A58" s="188">
        <v>34</v>
      </c>
      <c r="B58" s="157" t="s">
        <v>37</v>
      </c>
      <c r="C58" s="157" t="s">
        <v>776</v>
      </c>
      <c r="D58" s="158" t="s">
        <v>134</v>
      </c>
      <c r="E58" s="157" t="s">
        <v>53</v>
      </c>
      <c r="F58" s="157" t="s">
        <v>821</v>
      </c>
      <c r="G58" s="157" t="s">
        <v>822</v>
      </c>
      <c r="H58" s="157" t="s">
        <v>251</v>
      </c>
      <c r="I58" s="157" t="s">
        <v>643</v>
      </c>
      <c r="J58" s="157" t="s">
        <v>823</v>
      </c>
      <c r="K58" s="157" t="s">
        <v>197</v>
      </c>
      <c r="L58" s="159" t="s">
        <v>57</v>
      </c>
      <c r="M58" s="160">
        <v>293</v>
      </c>
      <c r="N58" s="161" t="str">
        <f>_xlfn.IFERROR(VLOOKUP(O58,datos!$AC$2:$AE$7,3,0),"")</f>
        <v>Media</v>
      </c>
      <c r="O58" s="162">
        <f>+IF(OR(M58="",M58=0),"",IF(M58&lt;=datos!$AD$3,datos!$AC$3,IF(AND(M58&gt;datos!$AD$3,M58&lt;=datos!$AD$4),datos!$AC$4,IF(AND(M58&gt;datos!$AD$4,M58&lt;=datos!$AD$5),datos!$AC$5,IF(AND(M58&gt;datos!$AD$5,M58&lt;=datos!$AD$6),datos!$AC$6,IF(M58&gt;datos!$AD$7,datos!$AC$7,0))))))</f>
        <v>0.6</v>
      </c>
      <c r="P58" s="163" t="str">
        <f>+HLOOKUP(A58,'Impacto Riesgo de Corrupción'!$D$5:$AS$26,22,0)</f>
        <v>Mayor</v>
      </c>
      <c r="Q58" s="162">
        <f>+IF(P58="","",VLOOKUP(P58,datos!$AC$12:$AD$15,2,0))</f>
        <v>0.8</v>
      </c>
      <c r="R58" s="164" t="str">
        <f ca="1" t="shared" si="8"/>
        <v>Alto</v>
      </c>
      <c r="S58" s="165">
        <v>1</v>
      </c>
      <c r="T58" s="166" t="s">
        <v>824</v>
      </c>
      <c r="U58" s="167" t="s">
        <v>825</v>
      </c>
      <c r="V58" s="167" t="s">
        <v>826</v>
      </c>
      <c r="W58" s="167" t="s">
        <v>827</v>
      </c>
      <c r="X58" s="167" t="s">
        <v>828</v>
      </c>
      <c r="Y58" s="167" t="s">
        <v>829</v>
      </c>
      <c r="Z58" s="167" t="s">
        <v>830</v>
      </c>
      <c r="AA58" s="167" t="s">
        <v>831</v>
      </c>
      <c r="AB58" s="167" t="s">
        <v>743</v>
      </c>
      <c r="AC58" s="158" t="str">
        <f>IF(AD58="","",VLOOKUP(AD58,datos!$AT$6:$AU$9,2,0))</f>
        <v>Probabilidad</v>
      </c>
      <c r="AD58" s="157" t="s">
        <v>80</v>
      </c>
      <c r="AE58" s="157" t="s">
        <v>84</v>
      </c>
      <c r="AF58" s="168">
        <f>IF(AND(AD58="",AE58=""),"",IF(AD58="",0,VLOOKUP(AD58,datos!$AP$3:$AR$7,3,0))+IF(AE58="",0,VLOOKUP(AE58,datos!$AP$3:$AR$7,3,0)))</f>
        <v>0.4</v>
      </c>
      <c r="AG58" s="169" t="str">
        <f>IF(OR(AH58="",AH58=0),"",IF(AH58&lt;=datos!$AC$3,datos!$AE$3,IF(AH58&lt;=datos!$AC$4,datos!$AE$4,IF(AH58&lt;=datos!$AC$5,datos!$AE$5,IF(AH58&lt;=datos!$AC$6,datos!$AE$6,IF(AH58&lt;=datos!$AC$7,datos!$AE$7,""))))))</f>
        <v>Baja</v>
      </c>
      <c r="AH58" s="170">
        <f t="shared" si="5"/>
        <v>0.36</v>
      </c>
      <c r="AI58" s="161" t="str">
        <f>+IF(AJ58&lt;=datos!$AD$11,datos!$AC$11,IF(AJ58&lt;=datos!$AD$12,datos!$AC$12,IF(AJ58&lt;=datos!$AD$13,datos!$AC$13,IF(AJ58&lt;=datos!$AD$14,datos!$AC$14,IF(AJ58&lt;=datos!$AD$15,datos!$AC$15,"")))))</f>
        <v>Mayor</v>
      </c>
      <c r="AJ58" s="170">
        <f t="shared" si="6"/>
        <v>0.8</v>
      </c>
      <c r="AK58" s="161" t="str">
        <f ca="1" t="shared" si="7"/>
        <v>Alto</v>
      </c>
      <c r="AL58" s="171"/>
      <c r="AM58" s="160"/>
      <c r="AN58" s="172"/>
      <c r="AO58" s="172"/>
      <c r="AP58" s="157"/>
      <c r="AQ58" s="159" t="s">
        <v>832</v>
      </c>
    </row>
    <row r="59" spans="1:43" ht="132.75" thickBot="1">
      <c r="A59" s="188">
        <v>35</v>
      </c>
      <c r="B59" s="157" t="s">
        <v>37</v>
      </c>
      <c r="C59" s="157" t="s">
        <v>776</v>
      </c>
      <c r="D59" s="158" t="s">
        <v>134</v>
      </c>
      <c r="E59" s="157" t="s">
        <v>53</v>
      </c>
      <c r="F59" s="157" t="s">
        <v>833</v>
      </c>
      <c r="G59" s="157" t="s">
        <v>834</v>
      </c>
      <c r="H59" s="157" t="s">
        <v>251</v>
      </c>
      <c r="I59" s="157" t="s">
        <v>643</v>
      </c>
      <c r="J59" s="157" t="s">
        <v>835</v>
      </c>
      <c r="K59" s="157" t="s">
        <v>197</v>
      </c>
      <c r="L59" s="159" t="s">
        <v>57</v>
      </c>
      <c r="M59" s="160">
        <v>41</v>
      </c>
      <c r="N59" s="161" t="str">
        <f>_xlfn.IFERROR(VLOOKUP(O59,datos!$AC$2:$AE$7,3,0),"")</f>
        <v>Media</v>
      </c>
      <c r="O59" s="162">
        <f>+IF(OR(M59="",M59=0),"",IF(M59&lt;=datos!$AD$3,datos!$AC$3,IF(AND(M59&gt;datos!$AD$3,M59&lt;=datos!$AD$4),datos!$AC$4,IF(AND(M59&gt;datos!$AD$4,M59&lt;=datos!$AD$5),datos!$AC$5,IF(AND(M59&gt;datos!$AD$5,M59&lt;=datos!$AD$6),datos!$AC$6,IF(M59&gt;datos!$AD$7,datos!$AC$7,0))))))</f>
        <v>0.6</v>
      </c>
      <c r="P59" s="163" t="str">
        <f>+HLOOKUP(A59,'Impacto Riesgo de Corrupción'!$D$5:$AS$26,22,0)</f>
        <v>Mayor</v>
      </c>
      <c r="Q59" s="162">
        <f>+IF(P59="","",VLOOKUP(P59,datos!$AC$12:$AD$15,2,0))</f>
        <v>0.8</v>
      </c>
      <c r="R59" s="164" t="str">
        <f ca="1" t="shared" si="8"/>
        <v>Alto</v>
      </c>
      <c r="S59" s="165">
        <v>1</v>
      </c>
      <c r="T59" s="166" t="s">
        <v>836</v>
      </c>
      <c r="U59" s="167" t="s">
        <v>837</v>
      </c>
      <c r="V59" s="167" t="s">
        <v>838</v>
      </c>
      <c r="W59" s="167" t="s">
        <v>839</v>
      </c>
      <c r="X59" s="167" t="s">
        <v>840</v>
      </c>
      <c r="Y59" s="167" t="s">
        <v>841</v>
      </c>
      <c r="Z59" s="167" t="s">
        <v>842</v>
      </c>
      <c r="AA59" s="167" t="s">
        <v>843</v>
      </c>
      <c r="AB59" s="167" t="s">
        <v>807</v>
      </c>
      <c r="AC59" s="158" t="str">
        <f>IF(AD59="","",VLOOKUP(AD59,datos!$AT$6:$AU$9,2,0))</f>
        <v>Probabilidad</v>
      </c>
      <c r="AD59" s="157" t="s">
        <v>80</v>
      </c>
      <c r="AE59" s="157" t="s">
        <v>84</v>
      </c>
      <c r="AF59" s="168">
        <f>IF(AND(AD59="",AE59=""),"",IF(AD59="",0,VLOOKUP(AD59,datos!$AP$3:$AR$7,3,0))+IF(AE59="",0,VLOOKUP(AE59,datos!$AP$3:$AR$7,3,0)))</f>
        <v>0.4</v>
      </c>
      <c r="AG59" s="169" t="str">
        <f>IF(OR(AH59="",AH59=0),"",IF(AH59&lt;=datos!$AC$3,datos!$AE$3,IF(AH59&lt;=datos!$AC$4,datos!$AE$4,IF(AH59&lt;=datos!$AC$5,datos!$AE$5,IF(AH59&lt;=datos!$AC$6,datos!$AE$6,IF(AH59&lt;=datos!$AC$7,datos!$AE$7,""))))))</f>
        <v>Baja</v>
      </c>
      <c r="AH59" s="170">
        <f t="shared" si="5"/>
        <v>0.36</v>
      </c>
      <c r="AI59" s="161" t="str">
        <f>+IF(AJ59&lt;=datos!$AD$11,datos!$AC$11,IF(AJ59&lt;=datos!$AD$12,datos!$AC$12,IF(AJ59&lt;=datos!$AD$13,datos!$AC$13,IF(AJ59&lt;=datos!$AD$14,datos!$AC$14,IF(AJ59&lt;=datos!$AD$15,datos!$AC$15,"")))))</f>
        <v>Mayor</v>
      </c>
      <c r="AJ59" s="170">
        <f t="shared" si="6"/>
        <v>0.8</v>
      </c>
      <c r="AK59" s="161" t="str">
        <f ca="1" t="shared" si="7"/>
        <v>Alto</v>
      </c>
      <c r="AL59" s="171"/>
      <c r="AM59" s="160"/>
      <c r="AN59" s="172"/>
      <c r="AO59" s="172"/>
      <c r="AP59" s="157"/>
      <c r="AQ59" s="159" t="s">
        <v>820</v>
      </c>
    </row>
    <row r="60" spans="1:43" ht="132.75" thickBot="1">
      <c r="A60" s="188">
        <v>36</v>
      </c>
      <c r="B60" s="157" t="s">
        <v>37</v>
      </c>
      <c r="C60" s="157" t="s">
        <v>776</v>
      </c>
      <c r="D60" s="158" t="s">
        <v>134</v>
      </c>
      <c r="E60" s="157" t="s">
        <v>55</v>
      </c>
      <c r="F60" s="157" t="s">
        <v>844</v>
      </c>
      <c r="G60" s="157" t="s">
        <v>845</v>
      </c>
      <c r="H60" s="157" t="s">
        <v>251</v>
      </c>
      <c r="I60" s="157" t="s">
        <v>643</v>
      </c>
      <c r="J60" s="157" t="s">
        <v>846</v>
      </c>
      <c r="K60" s="157" t="s">
        <v>197</v>
      </c>
      <c r="L60" s="159" t="s">
        <v>57</v>
      </c>
      <c r="M60" s="160">
        <v>80</v>
      </c>
      <c r="N60" s="161" t="str">
        <f>_xlfn.IFERROR(VLOOKUP(O60,datos!$AC$2:$AE$7,3,0),"")</f>
        <v>Media</v>
      </c>
      <c r="O60" s="162">
        <f>+IF(OR(M60="",M60=0),"",IF(M60&lt;=datos!$AD$3,datos!$AC$3,IF(AND(M60&gt;datos!$AD$3,M60&lt;=datos!$AD$4),datos!$AC$4,IF(AND(M60&gt;datos!$AD$4,M60&lt;=datos!$AD$5),datos!$AC$5,IF(AND(M60&gt;datos!$AD$5,M60&lt;=datos!$AD$6),datos!$AC$6,IF(M60&gt;datos!$AD$7,datos!$AC$7,0))))))</f>
        <v>0.6</v>
      </c>
      <c r="P60" s="163" t="str">
        <f>+HLOOKUP(A60,'Impacto Riesgo de Corrupción'!$D$5:$AS$26,22,0)</f>
        <v>Mayor</v>
      </c>
      <c r="Q60" s="162">
        <f>+IF(P60="","",VLOOKUP(P60,datos!$AC$12:$AD$15,2,0))</f>
        <v>0.8</v>
      </c>
      <c r="R60" s="164" t="str">
        <f ca="1" t="shared" si="8"/>
        <v>Alto</v>
      </c>
      <c r="S60" s="165">
        <v>1</v>
      </c>
      <c r="T60" s="166" t="s">
        <v>847</v>
      </c>
      <c r="U60" s="167" t="s">
        <v>781</v>
      </c>
      <c r="V60" s="167" t="s">
        <v>848</v>
      </c>
      <c r="W60" s="167" t="s">
        <v>849</v>
      </c>
      <c r="X60" s="167" t="s">
        <v>850</v>
      </c>
      <c r="Y60" s="167" t="s">
        <v>851</v>
      </c>
      <c r="Z60" s="167" t="s">
        <v>852</v>
      </c>
      <c r="AA60" s="167" t="s">
        <v>853</v>
      </c>
      <c r="AB60" s="167" t="s">
        <v>743</v>
      </c>
      <c r="AC60" s="158" t="str">
        <f>IF(AD60="","",VLOOKUP(AD60,datos!$AT$6:$AU$9,2,0))</f>
        <v>Probabilidad</v>
      </c>
      <c r="AD60" s="157" t="s">
        <v>80</v>
      </c>
      <c r="AE60" s="157" t="s">
        <v>84</v>
      </c>
      <c r="AF60" s="168">
        <f>IF(AND(AD60="",AE60=""),"",IF(AD60="",0,VLOOKUP(AD60,datos!$AP$3:$AR$7,3,0))+IF(AE60="",0,VLOOKUP(AE60,datos!$AP$3:$AR$7,3,0)))</f>
        <v>0.4</v>
      </c>
      <c r="AG60" s="169" t="str">
        <f>IF(OR(AH60="",AH60=0),"",IF(AH60&lt;=datos!$AC$3,datos!$AE$3,IF(AH60&lt;=datos!$AC$4,datos!$AE$4,IF(AH60&lt;=datos!$AC$5,datos!$AE$5,IF(AH60&lt;=datos!$AC$6,datos!$AE$6,IF(AH60&lt;=datos!$AC$7,datos!$AE$7,""))))))</f>
        <v>Baja</v>
      </c>
      <c r="AH60" s="170">
        <f t="shared" si="5"/>
        <v>0.36</v>
      </c>
      <c r="AI60" s="161" t="str">
        <f>+IF(AJ60&lt;=datos!$AD$11,datos!$AC$11,IF(AJ60&lt;=datos!$AD$12,datos!$AC$12,IF(AJ60&lt;=datos!$AD$13,datos!$AC$13,IF(AJ60&lt;=datos!$AD$14,datos!$AC$14,IF(AJ60&lt;=datos!$AD$15,datos!$AC$15,"")))))</f>
        <v>Mayor</v>
      </c>
      <c r="AJ60" s="170">
        <f t="shared" si="6"/>
        <v>0.8</v>
      </c>
      <c r="AK60" s="161" t="str">
        <f ca="1" t="shared" si="7"/>
        <v>Alto</v>
      </c>
      <c r="AL60" s="171"/>
      <c r="AM60" s="160"/>
      <c r="AN60" s="172"/>
      <c r="AO60" s="172"/>
      <c r="AP60" s="157"/>
      <c r="AQ60" s="159" t="s">
        <v>820</v>
      </c>
    </row>
    <row r="61" spans="1:43" ht="72">
      <c r="A61" s="250">
        <v>37</v>
      </c>
      <c r="B61" s="226" t="s">
        <v>39</v>
      </c>
      <c r="C61" s="226" t="s">
        <v>268</v>
      </c>
      <c r="D61" s="253" t="s">
        <v>136</v>
      </c>
      <c r="E61" s="226" t="s">
        <v>55</v>
      </c>
      <c r="F61" s="226" t="s">
        <v>854</v>
      </c>
      <c r="G61" s="226" t="s">
        <v>855</v>
      </c>
      <c r="H61" s="226" t="s">
        <v>251</v>
      </c>
      <c r="I61" s="226" t="s">
        <v>643</v>
      </c>
      <c r="J61" s="226" t="s">
        <v>856</v>
      </c>
      <c r="K61" s="229" t="s">
        <v>197</v>
      </c>
      <c r="L61" s="232" t="s">
        <v>210</v>
      </c>
      <c r="M61" s="235">
        <v>3</v>
      </c>
      <c r="N61" s="238" t="str">
        <f>_xlfn.IFERROR(VLOOKUP(O61,datos!$AC$2:$AE$7,3,0),"")</f>
        <v>Baja</v>
      </c>
      <c r="O61" s="241">
        <f>+IF(OR(M61="",M61=0),"",IF(M61&lt;=datos!$AD$3,datos!$AC$3,IF(AND(M61&gt;datos!$AD$3,M61&lt;=datos!$AD$4),datos!$AC$4,IF(AND(M61&gt;datos!$AD$4,M61&lt;=datos!$AD$5),datos!$AC$5,IF(AND(M61&gt;datos!$AD$5,M61&lt;=datos!$AD$6),datos!$AC$6,IF(M61&gt;datos!$AD$7,datos!$AC$7,0))))))</f>
        <v>0.4</v>
      </c>
      <c r="P61" s="244" t="str">
        <f>+HLOOKUP(A61,'Impacto Riesgo de Corrupción'!$D$5:$AS$26,22,0)</f>
        <v>Moderado</v>
      </c>
      <c r="Q61" s="241">
        <f>+IF(P61="","",VLOOKUP(P61,datos!$AC$12:$AD$15,2,0))</f>
        <v>0.6</v>
      </c>
      <c r="R61" s="247" t="str">
        <f ca="1" t="shared" si="8"/>
        <v>Moderado</v>
      </c>
      <c r="S61" s="97">
        <v>1</v>
      </c>
      <c r="T61" s="98" t="s">
        <v>857</v>
      </c>
      <c r="U61" s="86" t="s">
        <v>858</v>
      </c>
      <c r="V61" s="86" t="s">
        <v>859</v>
      </c>
      <c r="W61" s="86" t="s">
        <v>860</v>
      </c>
      <c r="X61" s="86" t="s">
        <v>861</v>
      </c>
      <c r="Y61" s="86" t="s">
        <v>862</v>
      </c>
      <c r="Z61" s="86" t="s">
        <v>863</v>
      </c>
      <c r="AA61" s="86" t="s">
        <v>863</v>
      </c>
      <c r="AB61" s="86" t="s">
        <v>864</v>
      </c>
      <c r="AC61" s="140" t="str">
        <f>IF(AD61="","",VLOOKUP(AD61,datos!$AT$6:$AU$9,2,0))</f>
        <v>Probabilidad</v>
      </c>
      <c r="AD61" s="138" t="s">
        <v>80</v>
      </c>
      <c r="AE61" s="138" t="s">
        <v>84</v>
      </c>
      <c r="AF61" s="93">
        <f>IF(AND(AD61="",AE61=""),"",IF(AD61="",0,VLOOKUP(AD61,datos!$AP$3:$AR$7,3,0))+IF(AE61="",0,VLOOKUP(AE61,datos!$AP$3:$AR$7,3,0)))</f>
        <v>0.4</v>
      </c>
      <c r="AG61" s="110" t="str">
        <f>IF(OR(AH61="",AH61=0),"",IF(AH61&lt;=datos!$AC$3,datos!$AE$3,IF(AH61&lt;=datos!$AC$4,datos!$AE$4,IF(AH61&lt;=datos!$AC$5,datos!$AE$5,IF(AH61&lt;=datos!$AC$6,datos!$AE$6,IF(AH61&lt;=datos!$AC$7,datos!$AE$7,""))))))</f>
        <v>Baja</v>
      </c>
      <c r="AH61" s="111">
        <f>IF(AC61="","",IF(S61=1,IF(AC61="Probabilidad",O61-(O61*AF61),O61),IF(AC61="Probabilidad",AH60-(AH60*AF61),AH60)))</f>
        <v>0.24</v>
      </c>
      <c r="AI61" s="146" t="str">
        <f>+IF(AJ61&lt;=datos!$AD$11,datos!$AC$11,IF(AJ61&lt;=datos!$AD$12,datos!$AC$12,IF(AJ61&lt;=datos!$AD$13,datos!$AC$13,IF(AJ61&lt;=datos!$AD$14,datos!$AC$14,IF(AJ61&lt;=datos!$AD$15,datos!$AC$15,"")))))</f>
        <v>Moderado</v>
      </c>
      <c r="AJ61" s="111">
        <f>IF(AC61="","",IF(S61=1,IF(AC61="Impacto",Q61-(Q61*AF61),Q61),IF(AC61="Impacto",AJ60-(AJ60*AF61),AJ60)))</f>
        <v>0.6</v>
      </c>
      <c r="AK61" s="146" t="str">
        <f ca="1">_xlfn.IFERROR(INDIRECT("datos!"&amp;HLOOKUP(AI61,calculo_imp,2,FALSE)&amp;VLOOKUP(AG61,calculo_prob,2,FALSE)),"")</f>
        <v>Moderado</v>
      </c>
      <c r="AL61" s="90" t="s">
        <v>92</v>
      </c>
      <c r="AM61" s="144" t="s">
        <v>870</v>
      </c>
      <c r="AN61" s="87"/>
      <c r="AO61" s="87"/>
      <c r="AP61" s="138"/>
      <c r="AQ61" s="208" t="s">
        <v>871</v>
      </c>
    </row>
    <row r="62" spans="1:43" ht="60.75" thickBot="1">
      <c r="A62" s="252"/>
      <c r="B62" s="228"/>
      <c r="C62" s="228"/>
      <c r="D62" s="255"/>
      <c r="E62" s="228"/>
      <c r="F62" s="228"/>
      <c r="G62" s="228"/>
      <c r="H62" s="228"/>
      <c r="I62" s="228"/>
      <c r="J62" s="228"/>
      <c r="K62" s="231"/>
      <c r="L62" s="234"/>
      <c r="M62" s="237"/>
      <c r="N62" s="240"/>
      <c r="O62" s="243"/>
      <c r="P62" s="246"/>
      <c r="Q62" s="243" t="e">
        <f>IF(OR(#REF!=datos!$AB$10,#REF!=datos!$AB$16),"",VLOOKUP(#REF!,datos!$AA$10:$AC$21,3,0))</f>
        <v>#REF!</v>
      </c>
      <c r="R62" s="249"/>
      <c r="S62" s="101">
        <v>2</v>
      </c>
      <c r="T62" s="102" t="s">
        <v>865</v>
      </c>
      <c r="U62" s="88" t="s">
        <v>866</v>
      </c>
      <c r="V62" s="88" t="s">
        <v>859</v>
      </c>
      <c r="W62" s="88" t="s">
        <v>860</v>
      </c>
      <c r="X62" s="88" t="s">
        <v>867</v>
      </c>
      <c r="Y62" s="88" t="s">
        <v>868</v>
      </c>
      <c r="Z62" s="88" t="s">
        <v>863</v>
      </c>
      <c r="AA62" s="88" t="s">
        <v>869</v>
      </c>
      <c r="AB62" s="88" t="s">
        <v>864</v>
      </c>
      <c r="AC62" s="142" t="str">
        <f>IF(AD62="","",VLOOKUP(AD62,datos!$AT$6:$AU$9,2,0))</f>
        <v>Probabilidad</v>
      </c>
      <c r="AD62" s="139" t="s">
        <v>80</v>
      </c>
      <c r="AE62" s="139" t="s">
        <v>84</v>
      </c>
      <c r="AF62" s="95">
        <f>IF(AND(AD62="",AE62=""),"",IF(AD62="",0,VLOOKUP(AD62,datos!$AP$3:$AR$7,3,0))+IF(AE62="",0,VLOOKUP(AE62,datos!$AP$3:$AR$7,3,0)))</f>
        <v>0.4</v>
      </c>
      <c r="AG62" s="114" t="str">
        <f>IF(OR(AH62="",AH62=0),"",IF(AH62&lt;=datos!$AC$3,datos!$AE$3,IF(AH62&lt;=datos!$AC$4,datos!$AE$4,IF(AH62&lt;=datos!$AC$5,datos!$AE$5,IF(AH62&lt;=datos!$AC$6,datos!$AE$6,IF(AH62&lt;=datos!$AC$7,datos!$AE$7,""))))))</f>
        <v>Muy Baja</v>
      </c>
      <c r="AH62" s="115">
        <f>IF(AC62="","",IF(S62=1,IF(AC62="Probabilidad",O62-(O62*AF62),O62),IF(AC62="Probabilidad",AH61-(AH61*AF62),AH61)))</f>
        <v>0.144</v>
      </c>
      <c r="AI62" s="148" t="str">
        <f>+IF(AJ62&lt;=datos!$AD$11,datos!$AC$11,IF(AJ62&lt;=datos!$AD$12,datos!$AC$12,IF(AJ62&lt;=datos!$AD$13,datos!$AC$13,IF(AJ62&lt;=datos!$AD$14,datos!$AC$14,IF(AJ62&lt;=datos!$AD$15,datos!$AC$15,"")))))</f>
        <v>Moderado</v>
      </c>
      <c r="AJ62" s="115">
        <f>IF(AC62="","",IF(S62=1,IF(AC62="Impacto",Q62-(Q62*AF62),Q62),IF(AC62="Impacto",AJ61-(AJ61*AF62),AJ61)))</f>
        <v>0.6</v>
      </c>
      <c r="AK62" s="148" t="str">
        <f ca="1">_xlfn.IFERROR(INDIRECT("datos!"&amp;HLOOKUP(AI62,calculo_imp,2,FALSE)&amp;VLOOKUP(AG62,calculo_prob,2,FALSE)),"")</f>
        <v>Moderado</v>
      </c>
      <c r="AL62" s="92" t="s">
        <v>92</v>
      </c>
      <c r="AM62" s="145" t="s">
        <v>870</v>
      </c>
      <c r="AN62" s="89"/>
      <c r="AO62" s="89"/>
      <c r="AP62" s="139"/>
      <c r="AQ62" s="210"/>
    </row>
    <row r="63" spans="1:43" ht="168.75" thickBot="1">
      <c r="A63" s="188">
        <v>38</v>
      </c>
      <c r="B63" s="157" t="s">
        <v>39</v>
      </c>
      <c r="C63" s="157" t="s">
        <v>268</v>
      </c>
      <c r="D63" s="158" t="s">
        <v>136</v>
      </c>
      <c r="E63" s="157" t="s">
        <v>53</v>
      </c>
      <c r="F63" s="157" t="s">
        <v>872</v>
      </c>
      <c r="G63" s="157" t="s">
        <v>873</v>
      </c>
      <c r="H63" s="157" t="s">
        <v>251</v>
      </c>
      <c r="I63" s="157" t="s">
        <v>643</v>
      </c>
      <c r="J63" s="157" t="s">
        <v>874</v>
      </c>
      <c r="K63" s="157" t="s">
        <v>197</v>
      </c>
      <c r="L63" s="159" t="s">
        <v>210</v>
      </c>
      <c r="M63" s="160">
        <v>24</v>
      </c>
      <c r="N63" s="161" t="str">
        <f>_xlfn.IFERROR(VLOOKUP(O63,datos!$AC$2:$AE$7,3,0),"")</f>
        <v>Baja</v>
      </c>
      <c r="O63" s="162">
        <f>+IF(OR(M63="",M63=0),"",IF(M63&lt;=datos!$AD$3,datos!$AC$3,IF(AND(M63&gt;datos!$AD$3,M63&lt;=datos!$AD$4),datos!$AC$4,IF(AND(M63&gt;datos!$AD$4,M63&lt;=datos!$AD$5),datos!$AC$5,IF(AND(M63&gt;datos!$AD$5,M63&lt;=datos!$AD$6),datos!$AC$6,IF(M63&gt;datos!$AD$7,datos!$AC$7,0))))))</f>
        <v>0.4</v>
      </c>
      <c r="P63" s="163" t="str">
        <f>+HLOOKUP(A63,'Impacto Riesgo de Corrupción'!$D$5:$AS$26,22,0)</f>
        <v>Moderado</v>
      </c>
      <c r="Q63" s="162">
        <f>+IF(P63="","",VLOOKUP(P63,datos!$AC$12:$AD$15,2,0))</f>
        <v>0.6</v>
      </c>
      <c r="R63" s="164" t="str">
        <f ca="1">_xlfn.IFERROR(INDIRECT("datos!"&amp;HLOOKUP(P63,calculo_imp,2,FALSE)&amp;VLOOKUP(N63,calculo_prob,2,FALSE)),"")</f>
        <v>Moderado</v>
      </c>
      <c r="S63" s="165">
        <v>1</v>
      </c>
      <c r="T63" s="166" t="s">
        <v>875</v>
      </c>
      <c r="U63" s="167" t="s">
        <v>876</v>
      </c>
      <c r="V63" s="167" t="s">
        <v>877</v>
      </c>
      <c r="W63" s="167" t="s">
        <v>878</v>
      </c>
      <c r="X63" s="167" t="s">
        <v>879</v>
      </c>
      <c r="Y63" s="167" t="s">
        <v>880</v>
      </c>
      <c r="Z63" s="167" t="s">
        <v>881</v>
      </c>
      <c r="AA63" s="167" t="s">
        <v>882</v>
      </c>
      <c r="AB63" s="167" t="s">
        <v>883</v>
      </c>
      <c r="AC63" s="158" t="str">
        <f>IF(AD63="","",VLOOKUP(AD63,datos!$AT$6:$AU$9,2,0))</f>
        <v>Probabilidad</v>
      </c>
      <c r="AD63" s="157" t="s">
        <v>80</v>
      </c>
      <c r="AE63" s="157" t="s">
        <v>84</v>
      </c>
      <c r="AF63" s="168">
        <f>IF(AND(AD63="",AE63=""),"",IF(AD63="",0,VLOOKUP(AD63,datos!$AP$3:$AR$7,3,0))+IF(AE63="",0,VLOOKUP(AE63,datos!$AP$3:$AR$7,3,0)))</f>
        <v>0.4</v>
      </c>
      <c r="AG63" s="169" t="str">
        <f>IF(OR(AH63="",AH63=0),"",IF(AH63&lt;=datos!$AC$3,datos!$AE$3,IF(AH63&lt;=datos!$AC$4,datos!$AE$4,IF(AH63&lt;=datos!$AC$5,datos!$AE$5,IF(AH63&lt;=datos!$AC$6,datos!$AE$6,IF(AH63&lt;=datos!$AC$7,datos!$AE$7,""))))))</f>
        <v>Baja</v>
      </c>
      <c r="AH63" s="170">
        <f>IF(AC63="","",IF(S63=1,IF(AC63="Probabilidad",O63-(O63*AF63),O63),IF(AC63="Probabilidad",AH62-(AH62*AF63),AH62)))</f>
        <v>0.24</v>
      </c>
      <c r="AI63" s="161" t="str">
        <f>+IF(AJ63&lt;=datos!$AD$11,datos!$AC$11,IF(AJ63&lt;=datos!$AD$12,datos!$AC$12,IF(AJ63&lt;=datos!$AD$13,datos!$AC$13,IF(AJ63&lt;=datos!$AD$14,datos!$AC$14,IF(AJ63&lt;=datos!$AD$15,datos!$AC$15,"")))))</f>
        <v>Moderado</v>
      </c>
      <c r="AJ63" s="170">
        <f>IF(AC63="","",IF(S63=1,IF(AC63="Impacto",Q63-(Q63*AF63),Q63),IF(AC63="Impacto",AJ62-(AJ62*AF63),AJ62)))</f>
        <v>0.6</v>
      </c>
      <c r="AK63" s="161" t="str">
        <f ca="1">_xlfn.IFERROR(INDIRECT("datos!"&amp;HLOOKUP(AI63,calculo_imp,2,FALSE)&amp;VLOOKUP(AG63,calculo_prob,2,FALSE)),"")</f>
        <v>Moderado</v>
      </c>
      <c r="AL63" s="171" t="s">
        <v>92</v>
      </c>
      <c r="AM63" s="160" t="s">
        <v>884</v>
      </c>
      <c r="AN63" s="172">
        <v>44440</v>
      </c>
      <c r="AO63" s="172"/>
      <c r="AP63" s="157"/>
      <c r="AQ63" s="159" t="s">
        <v>885</v>
      </c>
    </row>
    <row r="64" spans="1:43" ht="84" customHeight="1" thickBot="1">
      <c r="A64" s="188">
        <v>39</v>
      </c>
      <c r="B64" s="157" t="s">
        <v>35</v>
      </c>
      <c r="C64" s="157" t="s">
        <v>265</v>
      </c>
      <c r="D64" s="158" t="s">
        <v>132</v>
      </c>
      <c r="E64" s="157" t="s">
        <v>55</v>
      </c>
      <c r="F64" s="157" t="s">
        <v>886</v>
      </c>
      <c r="G64" s="157" t="s">
        <v>887</v>
      </c>
      <c r="H64" s="157" t="s">
        <v>251</v>
      </c>
      <c r="I64" s="157" t="s">
        <v>643</v>
      </c>
      <c r="J64" s="157" t="s">
        <v>888</v>
      </c>
      <c r="K64" s="157" t="s">
        <v>197</v>
      </c>
      <c r="L64" s="159" t="s">
        <v>57</v>
      </c>
      <c r="M64" s="160">
        <v>16000</v>
      </c>
      <c r="N64" s="161" t="str">
        <f>_xlfn.IFERROR(VLOOKUP(O64,datos!$AC$2:$AE$7,3,0),"")</f>
        <v>Muy Alta</v>
      </c>
      <c r="O64" s="162">
        <f>+IF(OR(M64="",M64=0),"",IF(M64&lt;=datos!$AD$3,datos!$AC$3,IF(AND(M64&gt;datos!$AD$3,M64&lt;=datos!$AD$4),datos!$AC$4,IF(AND(M64&gt;datos!$AD$4,M64&lt;=datos!$AD$5),datos!$AC$5,IF(AND(M64&gt;datos!$AD$5,M64&lt;=datos!$AD$6),datos!$AC$6,IF(M64&gt;datos!$AD$7,datos!$AC$7,0))))))</f>
        <v>1</v>
      </c>
      <c r="P64" s="163" t="str">
        <f>+HLOOKUP(A64,'Impacto Riesgo de Corrupción'!$D$5:$AS$26,22,0)</f>
        <v>Catastrófico</v>
      </c>
      <c r="Q64" s="162">
        <f>+IF(P64="","",VLOOKUP(P64,datos!$AC$12:$AD$15,2,0))</f>
        <v>1</v>
      </c>
      <c r="R64" s="164" t="str">
        <f ca="1">_xlfn.IFERROR(INDIRECT("datos!"&amp;HLOOKUP(P64,calculo_imp,2,FALSE)&amp;VLOOKUP(N64,calculo_prob,2,FALSE)),"")</f>
        <v>Extremo</v>
      </c>
      <c r="S64" s="165">
        <v>1</v>
      </c>
      <c r="T64" s="166" t="s">
        <v>889</v>
      </c>
      <c r="U64" s="167" t="s">
        <v>890</v>
      </c>
      <c r="V64" s="167" t="s">
        <v>680</v>
      </c>
      <c r="W64" s="167" t="s">
        <v>891</v>
      </c>
      <c r="X64" s="167" t="s">
        <v>892</v>
      </c>
      <c r="Y64" s="167" t="s">
        <v>893</v>
      </c>
      <c r="Z64" s="167" t="s">
        <v>894</v>
      </c>
      <c r="AA64" s="167" t="s">
        <v>895</v>
      </c>
      <c r="AB64" s="167" t="s">
        <v>896</v>
      </c>
      <c r="AC64" s="158" t="str">
        <f>IF(AD64="","",VLOOKUP(AD64,datos!$AT$6:$AU$9,2,0))</f>
        <v>Probabilidad</v>
      </c>
      <c r="AD64" s="157" t="s">
        <v>81</v>
      </c>
      <c r="AE64" s="157" t="s">
        <v>84</v>
      </c>
      <c r="AF64" s="168">
        <f>IF(AND(AD64="",AE64=""),"",IF(AD64="",0,VLOOKUP(AD64,datos!$AP$3:$AR$7,3,0))+IF(AE64="",0,VLOOKUP(AE64,datos!$AP$3:$AR$7,3,0)))</f>
        <v>0.3</v>
      </c>
      <c r="AG64" s="169" t="str">
        <f>IF(OR(AH64="",AH64=0),"",IF(AH64&lt;=datos!$AC$3,datos!$AE$3,IF(AH64&lt;=datos!$AC$4,datos!$AE$4,IF(AH64&lt;=datos!$AC$5,datos!$AE$5,IF(AH64&lt;=datos!$AC$6,datos!$AE$6,IF(AH64&lt;=datos!$AC$7,datos!$AE$7,""))))))</f>
        <v>Alta</v>
      </c>
      <c r="AH64" s="170">
        <f>IF(AC64="","",IF(S64=1,IF(AC64="Probabilidad",O64-(O64*AF64),O64),IF(AC64="Probabilidad",AH63-(AH63*AF64),AH63)))</f>
        <v>0.7</v>
      </c>
      <c r="AI64" s="161" t="str">
        <f>+IF(AJ64&lt;=datos!$AD$11,datos!$AC$11,IF(AJ64&lt;=datos!$AD$12,datos!$AC$12,IF(AJ64&lt;=datos!$AD$13,datos!$AC$13,IF(AJ64&lt;=datos!$AD$14,datos!$AC$14,IF(AJ64&lt;=datos!$AD$15,datos!$AC$15,"")))))</f>
        <v>Catastrófico</v>
      </c>
      <c r="AJ64" s="170">
        <f>IF(AC64="","",IF(S64=1,IF(AC64="Impacto",Q64-(Q64*AF64),Q64),IF(AC64="Impacto",AJ63-(AJ63*AF64),AJ63)))</f>
        <v>1</v>
      </c>
      <c r="AK64" s="161" t="str">
        <f ca="1">_xlfn.IFERROR(INDIRECT("datos!"&amp;HLOOKUP(AI64,calculo_imp,2,FALSE)&amp;VLOOKUP(AG64,calculo_prob,2,FALSE)),"")</f>
        <v>Extremo</v>
      </c>
      <c r="AL64" s="171" t="s">
        <v>26</v>
      </c>
      <c r="AM64" s="160"/>
      <c r="AN64" s="172"/>
      <c r="AO64" s="172"/>
      <c r="AP64" s="157"/>
      <c r="AQ64" s="159" t="s">
        <v>897</v>
      </c>
    </row>
    <row r="65" spans="1:43" ht="120">
      <c r="A65" s="250">
        <v>40</v>
      </c>
      <c r="B65" s="226" t="s">
        <v>33</v>
      </c>
      <c r="C65" s="226" t="s">
        <v>266</v>
      </c>
      <c r="D65" s="253" t="s">
        <v>131</v>
      </c>
      <c r="E65" s="226" t="s">
        <v>54</v>
      </c>
      <c r="F65" s="226" t="s">
        <v>898</v>
      </c>
      <c r="G65" s="226" t="s">
        <v>899</v>
      </c>
      <c r="H65" s="226" t="s">
        <v>250</v>
      </c>
      <c r="I65" s="226" t="s">
        <v>900</v>
      </c>
      <c r="J65" s="226" t="s">
        <v>901</v>
      </c>
      <c r="K65" s="229" t="s">
        <v>197</v>
      </c>
      <c r="L65" s="232" t="s">
        <v>57</v>
      </c>
      <c r="M65" s="235">
        <v>8760</v>
      </c>
      <c r="N65" s="238" t="str">
        <f>_xlfn.IFERROR(VLOOKUP(O65,datos!$AC$2:$AE$7,3,0),"")</f>
        <v>Muy Alta</v>
      </c>
      <c r="O65" s="241">
        <f>+IF(OR(M65="",M65=0),"",IF(M65&lt;=datos!$AD$3,datos!$AC$3,IF(AND(M65&gt;datos!$AD$3,M65&lt;=datos!$AD$4),datos!$AC$4,IF(AND(M65&gt;datos!$AD$4,M65&lt;=datos!$AD$5),datos!$AC$5,IF(AND(M65&gt;datos!$AD$5,M65&lt;=datos!$AD$6),datos!$AC$6,IF(M65&gt;datos!$AD$7,datos!$AC$7,0))))))</f>
        <v>1</v>
      </c>
      <c r="P65" s="244" t="str">
        <f>+HLOOKUP(A65,'Impacto Riesgo de Corrupción'!$D$5:$AS$26,22,0)</f>
        <v>Catastrófico</v>
      </c>
      <c r="Q65" s="241">
        <f>+IF(P65="","",VLOOKUP(P65,datos!$AC$12:$AD$15,2,0))</f>
        <v>1</v>
      </c>
      <c r="R65" s="247" t="str">
        <f ca="1">_xlfn.IFERROR(INDIRECT("datos!"&amp;HLOOKUP(P65,calculo_imp,2,FALSE)&amp;VLOOKUP(N65,calculo_prob,2,FALSE)),"")</f>
        <v>Extremo</v>
      </c>
      <c r="S65" s="97">
        <v>1</v>
      </c>
      <c r="T65" s="98" t="s">
        <v>902</v>
      </c>
      <c r="U65" s="86" t="s">
        <v>903</v>
      </c>
      <c r="V65" s="86" t="s">
        <v>904</v>
      </c>
      <c r="W65" s="86" t="s">
        <v>905</v>
      </c>
      <c r="X65" s="86" t="s">
        <v>906</v>
      </c>
      <c r="Y65" s="86" t="s">
        <v>907</v>
      </c>
      <c r="Z65" s="86" t="s">
        <v>908</v>
      </c>
      <c r="AA65" s="86" t="s">
        <v>909</v>
      </c>
      <c r="AB65" s="86" t="s">
        <v>910</v>
      </c>
      <c r="AC65" s="140" t="str">
        <f>IF(AD65="","",VLOOKUP(AD65,datos!$AT$6:$AU$9,2,0))</f>
        <v>Probabilidad</v>
      </c>
      <c r="AD65" s="138" t="s">
        <v>80</v>
      </c>
      <c r="AE65" s="138" t="s">
        <v>84</v>
      </c>
      <c r="AF65" s="93">
        <f>IF(AND(AD65="",AE65=""),"",IF(AD65="",0,VLOOKUP(AD65,datos!$AP$3:$AR$7,3,0))+IF(AE65="",0,VLOOKUP(AE65,datos!$AP$3:$AR$7,3,0)))</f>
        <v>0.4</v>
      </c>
      <c r="AG65" s="110" t="str">
        <f>IF(OR(AH65="",AH65=0),"",IF(AH65&lt;=datos!$AC$3,datos!$AE$3,IF(AH65&lt;=datos!$AC$4,datos!$AE$4,IF(AH65&lt;=datos!$AC$5,datos!$AE$5,IF(AH65&lt;=datos!$AC$6,datos!$AE$6,IF(AH65&lt;=datos!$AC$7,datos!$AE$7,""))))))</f>
        <v>Media</v>
      </c>
      <c r="AH65" s="111">
        <f>IF(AC65="","",IF(S65=1,IF(AC65="Probabilidad",O65-(O65*AF65),O65),IF(AC65="Probabilidad",AH64-(AH64*AF65),AH64)))</f>
        <v>0.6</v>
      </c>
      <c r="AI65" s="146" t="str">
        <f>+IF(AJ65&lt;=datos!$AD$11,datos!$AC$11,IF(AJ65&lt;=datos!$AD$12,datos!$AC$12,IF(AJ65&lt;=datos!$AD$13,datos!$AC$13,IF(AJ65&lt;=datos!$AD$14,datos!$AC$14,IF(AJ65&lt;=datos!$AD$15,datos!$AC$15,"")))))</f>
        <v>Catastrófico</v>
      </c>
      <c r="AJ65" s="111">
        <f>IF(AC65="","",IF(S65=1,IF(AC65="Impacto",Q65-(Q65*AF65),Q65),IF(AC65="Impacto",AJ64-(AJ64*AF65),AJ64)))</f>
        <v>1</v>
      </c>
      <c r="AK65" s="146" t="str">
        <f ca="1">_xlfn.IFERROR(INDIRECT("datos!"&amp;HLOOKUP(AI65,calculo_imp,2,FALSE)&amp;VLOOKUP(AG65,calculo_prob,2,FALSE)),"")</f>
        <v>Extremo</v>
      </c>
      <c r="AL65" s="90" t="s">
        <v>92</v>
      </c>
      <c r="AM65" s="144" t="s">
        <v>923</v>
      </c>
      <c r="AN65" s="87" t="s">
        <v>904</v>
      </c>
      <c r="AO65" s="87" t="s">
        <v>924</v>
      </c>
      <c r="AP65" s="138"/>
      <c r="AQ65" s="208" t="s">
        <v>927</v>
      </c>
    </row>
    <row r="66" spans="1:43" ht="72">
      <c r="A66" s="251"/>
      <c r="B66" s="227"/>
      <c r="C66" s="227"/>
      <c r="D66" s="254"/>
      <c r="E66" s="227"/>
      <c r="F66" s="227"/>
      <c r="G66" s="227"/>
      <c r="H66" s="227"/>
      <c r="I66" s="227"/>
      <c r="J66" s="227"/>
      <c r="K66" s="230"/>
      <c r="L66" s="233"/>
      <c r="M66" s="236"/>
      <c r="N66" s="239"/>
      <c r="O66" s="242"/>
      <c r="P66" s="245"/>
      <c r="Q66" s="242" t="e">
        <f>IF(OR(#REF!=datos!$AB$10,#REF!=datos!$AB$16),"",VLOOKUP(#REF!,datos!$AA$10:$AC$21,3,0))</f>
        <v>#REF!</v>
      </c>
      <c r="R66" s="248"/>
      <c r="S66" s="99">
        <v>2</v>
      </c>
      <c r="T66" s="100" t="s">
        <v>911</v>
      </c>
      <c r="U66" s="83" t="s">
        <v>903</v>
      </c>
      <c r="V66" s="83" t="s">
        <v>912</v>
      </c>
      <c r="W66" s="83" t="s">
        <v>913</v>
      </c>
      <c r="X66" s="83" t="s">
        <v>914</v>
      </c>
      <c r="Y66" s="83" t="s">
        <v>915</v>
      </c>
      <c r="Z66" s="83" t="s">
        <v>916</v>
      </c>
      <c r="AA66" s="83" t="s">
        <v>917</v>
      </c>
      <c r="AB66" s="83" t="s">
        <v>910</v>
      </c>
      <c r="AC66" s="141" t="str">
        <f>IF(AD66="","",VLOOKUP(AD66,datos!$AT$6:$AU$9,2,0))</f>
        <v>Probabilidad</v>
      </c>
      <c r="AD66" s="137" t="s">
        <v>80</v>
      </c>
      <c r="AE66" s="137" t="s">
        <v>84</v>
      </c>
      <c r="AF66" s="94">
        <f>IF(AND(AD66="",AE66=""),"",IF(AD66="",0,VLOOKUP(AD66,datos!$AP$3:$AR$7,3,0))+IF(AE66="",0,VLOOKUP(AE66,datos!$AP$3:$AR$7,3,0)))</f>
        <v>0.4</v>
      </c>
      <c r="AG66" s="112" t="str">
        <f>IF(OR(AH66="",AH66=0),"",IF(AH66&lt;=datos!$AC$3,datos!$AE$3,IF(AH66&lt;=datos!$AC$4,datos!$AE$4,IF(AH66&lt;=datos!$AC$5,datos!$AE$5,IF(AH66&lt;=datos!$AC$6,datos!$AE$6,IF(AH66&lt;=datos!$AC$7,datos!$AE$7,""))))))</f>
        <v>Baja</v>
      </c>
      <c r="AH66" s="113">
        <f>IF(AC66="","",IF(S66=1,IF(AC66="Probabilidad",O66-(O66*AF66),O66),IF(AC66="Probabilidad",AH65-(AH65*AF66),AH65)))</f>
        <v>0.36</v>
      </c>
      <c r="AI66" s="147" t="str">
        <f>+IF(AJ66&lt;=datos!$AD$11,datos!$AC$11,IF(AJ66&lt;=datos!$AD$12,datos!$AC$12,IF(AJ66&lt;=datos!$AD$13,datos!$AC$13,IF(AJ66&lt;=datos!$AD$14,datos!$AC$14,IF(AJ66&lt;=datos!$AD$15,datos!$AC$15,"")))))</f>
        <v>Catastrófico</v>
      </c>
      <c r="AJ66" s="113">
        <f>IF(AC66="","",IF(S66=1,IF(AC66="Impacto",Q66-(Q66*AF66),Q66),IF(AC66="Impacto",AJ65-(AJ65*AF66),AJ65)))</f>
        <v>1</v>
      </c>
      <c r="AK66" s="147" t="str">
        <f ca="1">_xlfn.IFERROR(INDIRECT("datos!"&amp;HLOOKUP(AI66,calculo_imp,2,FALSE)&amp;VLOOKUP(AG66,calculo_prob,2,FALSE)),"")</f>
        <v>Extremo</v>
      </c>
      <c r="AL66" s="91" t="s">
        <v>92</v>
      </c>
      <c r="AM66" s="143" t="s">
        <v>925</v>
      </c>
      <c r="AN66" s="84" t="s">
        <v>926</v>
      </c>
      <c r="AO66" s="84" t="s">
        <v>924</v>
      </c>
      <c r="AP66" s="137"/>
      <c r="AQ66" s="209"/>
    </row>
    <row r="67" spans="1:43" ht="84.75" thickBot="1">
      <c r="A67" s="252"/>
      <c r="B67" s="228"/>
      <c r="C67" s="228"/>
      <c r="D67" s="255"/>
      <c r="E67" s="228"/>
      <c r="F67" s="228"/>
      <c r="G67" s="228"/>
      <c r="H67" s="228"/>
      <c r="I67" s="228"/>
      <c r="J67" s="228"/>
      <c r="K67" s="231"/>
      <c r="L67" s="234"/>
      <c r="M67" s="237"/>
      <c r="N67" s="240"/>
      <c r="O67" s="243"/>
      <c r="P67" s="246"/>
      <c r="Q67" s="243" t="e">
        <f>IF(OR(#REF!=datos!$AB$10,#REF!=datos!$AB$16),"",VLOOKUP(#REF!,datos!$AA$10:$AC$21,3,0))</f>
        <v>#REF!</v>
      </c>
      <c r="R67" s="249"/>
      <c r="S67" s="101">
        <v>3</v>
      </c>
      <c r="T67" s="102" t="s">
        <v>918</v>
      </c>
      <c r="U67" s="88" t="s">
        <v>903</v>
      </c>
      <c r="V67" s="88" t="s">
        <v>904</v>
      </c>
      <c r="W67" s="88" t="s">
        <v>919</v>
      </c>
      <c r="X67" s="88" t="s">
        <v>920</v>
      </c>
      <c r="Y67" s="88" t="s">
        <v>921</v>
      </c>
      <c r="Z67" s="88" t="s">
        <v>922</v>
      </c>
      <c r="AA67" s="88" t="s">
        <v>917</v>
      </c>
      <c r="AB67" s="88" t="s">
        <v>910</v>
      </c>
      <c r="AC67" s="142" t="str">
        <f>IF(AD67="","",VLOOKUP(AD67,datos!$AT$6:$AU$9,2,0))</f>
        <v>Probabilidad</v>
      </c>
      <c r="AD67" s="139" t="s">
        <v>80</v>
      </c>
      <c r="AE67" s="139" t="s">
        <v>84</v>
      </c>
      <c r="AF67" s="95">
        <f>IF(AND(AD67="",AE67=""),"",IF(AD67="",0,VLOOKUP(AD67,datos!$AP$3:$AR$7,3,0))+IF(AE67="",0,VLOOKUP(AE67,datos!$AP$3:$AR$7,3,0)))</f>
        <v>0.4</v>
      </c>
      <c r="AG67" s="114" t="str">
        <f>IF(OR(AH67="",AH67=0),"",IF(AH67&lt;=datos!$AC$3,datos!$AE$3,IF(AH67&lt;=datos!$AC$4,datos!$AE$4,IF(AH67&lt;=datos!$AC$5,datos!$AE$5,IF(AH67&lt;=datos!$AC$6,datos!$AE$6,IF(AH67&lt;=datos!$AC$7,datos!$AE$7,""))))))</f>
        <v>Baja</v>
      </c>
      <c r="AH67" s="115">
        <f>IF(AC67="","",IF(S67=1,IF(AC67="Probabilidad",O67-(O67*AF67),O67),IF(AC67="Probabilidad",AH66-(AH66*AF67),AH66)))</f>
        <v>0.216</v>
      </c>
      <c r="AI67" s="148" t="str">
        <f>+IF(AJ67&lt;=datos!$AD$11,datos!$AC$11,IF(AJ67&lt;=datos!$AD$12,datos!$AC$12,IF(AJ67&lt;=datos!$AD$13,datos!$AC$13,IF(AJ67&lt;=datos!$AD$14,datos!$AC$14,IF(AJ67&lt;=datos!$AD$15,datos!$AC$15,"")))))</f>
        <v>Catastrófico</v>
      </c>
      <c r="AJ67" s="115">
        <f>IF(AC67="","",IF(S67=1,IF(AC67="Impacto",Q67-(Q67*AF67),Q67),IF(AC67="Impacto",AJ66-(AJ66*AF67),AJ66)))</f>
        <v>1</v>
      </c>
      <c r="AK67" s="148" t="str">
        <f ca="1">_xlfn.IFERROR(INDIRECT("datos!"&amp;HLOOKUP(AI67,calculo_imp,2,FALSE)&amp;VLOOKUP(AG67,calculo_prob,2,FALSE)),"")</f>
        <v>Extremo</v>
      </c>
      <c r="AL67" s="92" t="s">
        <v>92</v>
      </c>
      <c r="AM67" s="145" t="s">
        <v>925</v>
      </c>
      <c r="AN67" s="89" t="s">
        <v>926</v>
      </c>
      <c r="AO67" s="89" t="s">
        <v>924</v>
      </c>
      <c r="AP67" s="139"/>
      <c r="AQ67" s="210"/>
    </row>
    <row r="68" spans="1:43" ht="96">
      <c r="A68" s="250">
        <v>41</v>
      </c>
      <c r="B68" s="226" t="s">
        <v>33</v>
      </c>
      <c r="C68" s="226" t="s">
        <v>266</v>
      </c>
      <c r="D68" s="253" t="s">
        <v>131</v>
      </c>
      <c r="E68" s="226" t="s">
        <v>54</v>
      </c>
      <c r="F68" s="226" t="s">
        <v>928</v>
      </c>
      <c r="G68" s="226" t="s">
        <v>929</v>
      </c>
      <c r="H68" s="226" t="s">
        <v>250</v>
      </c>
      <c r="I68" s="226" t="s">
        <v>900</v>
      </c>
      <c r="J68" s="226" t="s">
        <v>930</v>
      </c>
      <c r="K68" s="229" t="s">
        <v>197</v>
      </c>
      <c r="L68" s="232" t="s">
        <v>57</v>
      </c>
      <c r="M68" s="235">
        <v>8760</v>
      </c>
      <c r="N68" s="238" t="str">
        <f>_xlfn.IFERROR(VLOOKUP(O68,datos!$AC$2:$AE$7,3,0),"")</f>
        <v>Muy Alta</v>
      </c>
      <c r="O68" s="241">
        <f>+IF(OR(M68="",M68=0),"",IF(M68&lt;=datos!$AD$3,datos!$AC$3,IF(AND(M68&gt;datos!$AD$3,M68&lt;=datos!$AD$4),datos!$AC$4,IF(AND(M68&gt;datos!$AD$4,M68&lt;=datos!$AD$5),datos!$AC$5,IF(AND(M68&gt;datos!$AD$5,M68&lt;=datos!$AD$6),datos!$AC$6,IF(M68&gt;datos!$AD$7,datos!$AC$7,0))))))</f>
        <v>1</v>
      </c>
      <c r="P68" s="244" t="str">
        <f>+HLOOKUP(A68,'Impacto Riesgo de Corrupción'!$D$5:$AS$26,22,0)</f>
        <v>Catastrófico</v>
      </c>
      <c r="Q68" s="241">
        <f>+IF(P68="","",VLOOKUP(P68,datos!$AC$12:$AD$15,2,0))</f>
        <v>1</v>
      </c>
      <c r="R68" s="247" t="str">
        <f ca="1">_xlfn.IFERROR(INDIRECT("datos!"&amp;HLOOKUP(P68,calculo_imp,2,FALSE)&amp;VLOOKUP(N68,calculo_prob,2,FALSE)),"")</f>
        <v>Extremo</v>
      </c>
      <c r="S68" s="97">
        <v>1</v>
      </c>
      <c r="T68" s="98" t="s">
        <v>931</v>
      </c>
      <c r="U68" s="86" t="s">
        <v>903</v>
      </c>
      <c r="V68" s="86" t="s">
        <v>932</v>
      </c>
      <c r="W68" s="86" t="s">
        <v>933</v>
      </c>
      <c r="X68" s="86" t="s">
        <v>934</v>
      </c>
      <c r="Y68" s="86" t="s">
        <v>935</v>
      </c>
      <c r="Z68" s="86" t="s">
        <v>936</v>
      </c>
      <c r="AA68" s="86" t="s">
        <v>917</v>
      </c>
      <c r="AB68" s="86" t="s">
        <v>910</v>
      </c>
      <c r="AC68" s="140" t="str">
        <f>IF(AD68="","",VLOOKUP(AD68,datos!$AT$6:$AU$9,2,0))</f>
        <v>Probabilidad</v>
      </c>
      <c r="AD68" s="138" t="s">
        <v>80</v>
      </c>
      <c r="AE68" s="138" t="s">
        <v>84</v>
      </c>
      <c r="AF68" s="93">
        <f>IF(AND(AD68="",AE68=""),"",IF(AD68="",0,VLOOKUP(AD68,datos!$AP$3:$AR$7,3,0))+IF(AE68="",0,VLOOKUP(AE68,datos!$AP$3:$AR$7,3,0)))</f>
        <v>0.4</v>
      </c>
      <c r="AG68" s="110" t="str">
        <f>IF(OR(AH68="",AH68=0),"",IF(AH68&lt;=datos!$AC$3,datos!$AE$3,IF(AH68&lt;=datos!$AC$4,datos!$AE$4,IF(AH68&lt;=datos!$AC$5,datos!$AE$5,IF(AH68&lt;=datos!$AC$6,datos!$AE$6,IF(AH68&lt;=datos!$AC$7,datos!$AE$7,""))))))</f>
        <v>Media</v>
      </c>
      <c r="AH68" s="111">
        <f>IF(AC68="","",IF(S68=1,IF(AC68="Probabilidad",O68-(O68*AF68),O68),IF(AC68="Probabilidad",#REF!-(#REF!*AF68),#REF!)))</f>
        <v>0.6</v>
      </c>
      <c r="AI68" s="146" t="str">
        <f>+IF(AJ68&lt;=datos!$AD$11,datos!$AC$11,IF(AJ68&lt;=datos!$AD$12,datos!$AC$12,IF(AJ68&lt;=datos!$AD$13,datos!$AC$13,IF(AJ68&lt;=datos!$AD$14,datos!$AC$14,IF(AJ68&lt;=datos!$AD$15,datos!$AC$15,"")))))</f>
        <v>Catastrófico</v>
      </c>
      <c r="AJ68" s="111">
        <f>IF(AC68="","",IF(S68=1,IF(AC68="Impacto",Q68-(Q68*AF68),Q68),IF(AC68="Impacto",#REF!-(#REF!*AF68),#REF!)))</f>
        <v>1</v>
      </c>
      <c r="AK68" s="146" t="str">
        <f ca="1">_xlfn.IFERROR(INDIRECT("datos!"&amp;HLOOKUP(AI68,calculo_imp,2,FALSE)&amp;VLOOKUP(AG68,calculo_prob,2,FALSE)),"")</f>
        <v>Extremo</v>
      </c>
      <c r="AL68" s="90" t="s">
        <v>92</v>
      </c>
      <c r="AM68" s="144" t="s">
        <v>925</v>
      </c>
      <c r="AN68" s="87" t="s">
        <v>926</v>
      </c>
      <c r="AO68" s="87" t="s">
        <v>932</v>
      </c>
      <c r="AP68" s="138"/>
      <c r="AQ68" s="208" t="s">
        <v>942</v>
      </c>
    </row>
    <row r="69" spans="1:43" ht="96.75" thickBot="1">
      <c r="A69" s="252"/>
      <c r="B69" s="228"/>
      <c r="C69" s="228"/>
      <c r="D69" s="255"/>
      <c r="E69" s="228"/>
      <c r="F69" s="228"/>
      <c r="G69" s="228"/>
      <c r="H69" s="228"/>
      <c r="I69" s="228"/>
      <c r="J69" s="228"/>
      <c r="K69" s="231"/>
      <c r="L69" s="234"/>
      <c r="M69" s="237"/>
      <c r="N69" s="240"/>
      <c r="O69" s="243"/>
      <c r="P69" s="246"/>
      <c r="Q69" s="243" t="e">
        <f>IF(OR(#REF!=datos!$AB$10,#REF!=datos!$AB$16),"",VLOOKUP(#REF!,datos!$AA$10:$AC$21,3,0))</f>
        <v>#REF!</v>
      </c>
      <c r="R69" s="249"/>
      <c r="S69" s="101">
        <v>2</v>
      </c>
      <c r="T69" s="102" t="s">
        <v>937</v>
      </c>
      <c r="U69" s="88" t="s">
        <v>903</v>
      </c>
      <c r="V69" s="88" t="s">
        <v>904</v>
      </c>
      <c r="W69" s="88" t="s">
        <v>938</v>
      </c>
      <c r="X69" s="88" t="s">
        <v>939</v>
      </c>
      <c r="Y69" s="88" t="s">
        <v>940</v>
      </c>
      <c r="Z69" s="88" t="s">
        <v>941</v>
      </c>
      <c r="AA69" s="88" t="s">
        <v>917</v>
      </c>
      <c r="AB69" s="88" t="s">
        <v>910</v>
      </c>
      <c r="AC69" s="142" t="str">
        <f>IF(AD69="","",VLOOKUP(AD69,datos!$AT$6:$AU$9,2,0))</f>
        <v>Probabilidad</v>
      </c>
      <c r="AD69" s="139" t="s">
        <v>80</v>
      </c>
      <c r="AE69" s="139" t="s">
        <v>84</v>
      </c>
      <c r="AF69" s="95">
        <f>IF(AND(AD69="",AE69=""),"",IF(AD69="",0,VLOOKUP(AD69,datos!$AP$3:$AR$7,3,0))+IF(AE69="",0,VLOOKUP(AE69,datos!$AP$3:$AR$7,3,0)))</f>
        <v>0.4</v>
      </c>
      <c r="AG69" s="114" t="str">
        <f>IF(OR(AH69="",AH69=0),"",IF(AH69&lt;=datos!$AC$3,datos!$AE$3,IF(AH69&lt;=datos!$AC$4,datos!$AE$4,IF(AH69&lt;=datos!$AC$5,datos!$AE$5,IF(AH69&lt;=datos!$AC$6,datos!$AE$6,IF(AH69&lt;=datos!$AC$7,datos!$AE$7,""))))))</f>
        <v>Baja</v>
      </c>
      <c r="AH69" s="115">
        <f>IF(AC69="","",IF(S69=1,IF(AC69="Probabilidad",O69-(O69*AF69),O69),IF(AC69="Probabilidad",AH68-(AH68*AF69),AH68)))</f>
        <v>0.36</v>
      </c>
      <c r="AI69" s="148" t="str">
        <f>+IF(AJ69&lt;=datos!$AD$11,datos!$AC$11,IF(AJ69&lt;=datos!$AD$12,datos!$AC$12,IF(AJ69&lt;=datos!$AD$13,datos!$AC$13,IF(AJ69&lt;=datos!$AD$14,datos!$AC$14,IF(AJ69&lt;=datos!$AD$15,datos!$AC$15,"")))))</f>
        <v>Catastrófico</v>
      </c>
      <c r="AJ69" s="115">
        <f>IF(AC69="","",IF(S69=1,IF(AC69="Impacto",Q69-(Q69*AF69),Q69),IF(AC69="Impacto",AJ68-(AJ68*AF69),AJ68)))</f>
        <v>1</v>
      </c>
      <c r="AK69" s="148" t="str">
        <f ca="1">_xlfn.IFERROR(INDIRECT("datos!"&amp;HLOOKUP(AI69,calculo_imp,2,FALSE)&amp;VLOOKUP(AG69,calculo_prob,2,FALSE)),"")</f>
        <v>Extremo</v>
      </c>
      <c r="AL69" s="92" t="s">
        <v>92</v>
      </c>
      <c r="AM69" s="145" t="s">
        <v>925</v>
      </c>
      <c r="AN69" s="89" t="s">
        <v>904</v>
      </c>
      <c r="AO69" s="89" t="s">
        <v>924</v>
      </c>
      <c r="AP69" s="139"/>
      <c r="AQ69" s="210"/>
    </row>
    <row r="70" spans="1:43" ht="48">
      <c r="A70" s="250">
        <v>42</v>
      </c>
      <c r="B70" s="226" t="s">
        <v>33</v>
      </c>
      <c r="C70" s="226" t="s">
        <v>266</v>
      </c>
      <c r="D70" s="253" t="s">
        <v>131</v>
      </c>
      <c r="E70" s="226" t="s">
        <v>54</v>
      </c>
      <c r="F70" s="226" t="s">
        <v>943</v>
      </c>
      <c r="G70" s="226" t="s">
        <v>899</v>
      </c>
      <c r="H70" s="226" t="s">
        <v>250</v>
      </c>
      <c r="I70" s="226" t="s">
        <v>900</v>
      </c>
      <c r="J70" s="226" t="s">
        <v>944</v>
      </c>
      <c r="K70" s="229" t="s">
        <v>197</v>
      </c>
      <c r="L70" s="232" t="s">
        <v>57</v>
      </c>
      <c r="M70" s="235">
        <v>8760</v>
      </c>
      <c r="N70" s="238" t="str">
        <f>_xlfn.IFERROR(VLOOKUP(O70,datos!$AC$2:$AE$7,3,0),"")</f>
        <v>Muy Alta</v>
      </c>
      <c r="O70" s="241">
        <f>+IF(OR(M70="",M70=0),"",IF(M70&lt;=datos!$AD$3,datos!$AC$3,IF(AND(M70&gt;datos!$AD$3,M70&lt;=datos!$AD$4),datos!$AC$4,IF(AND(M70&gt;datos!$AD$4,M70&lt;=datos!$AD$5),datos!$AC$5,IF(AND(M70&gt;datos!$AD$5,M70&lt;=datos!$AD$6),datos!$AC$6,IF(M70&gt;datos!$AD$7,datos!$AC$7,0))))))</f>
        <v>1</v>
      </c>
      <c r="P70" s="244" t="str">
        <f>+HLOOKUP(A70,'Impacto Riesgo de Corrupción'!$D$5:$AS$26,22,0)</f>
        <v>Catastrófico</v>
      </c>
      <c r="Q70" s="241">
        <f>+IF(P70="","",VLOOKUP(P70,datos!$AC$12:$AD$15,2,0))</f>
        <v>1</v>
      </c>
      <c r="R70" s="247" t="str">
        <f ca="1">_xlfn.IFERROR(INDIRECT("datos!"&amp;HLOOKUP(P70,calculo_imp,2,FALSE)&amp;VLOOKUP(N70,calculo_prob,2,FALSE)),"")</f>
        <v>Extremo</v>
      </c>
      <c r="S70" s="97">
        <v>1</v>
      </c>
      <c r="T70" s="98" t="s">
        <v>945</v>
      </c>
      <c r="U70" s="86" t="s">
        <v>903</v>
      </c>
      <c r="V70" s="86" t="s">
        <v>904</v>
      </c>
      <c r="W70" s="86" t="s">
        <v>946</v>
      </c>
      <c r="X70" s="86" t="s">
        <v>947</v>
      </c>
      <c r="Y70" s="86" t="s">
        <v>948</v>
      </c>
      <c r="Z70" s="86" t="s">
        <v>949</v>
      </c>
      <c r="AA70" s="86" t="s">
        <v>950</v>
      </c>
      <c r="AB70" s="86" t="s">
        <v>951</v>
      </c>
      <c r="AC70" s="140" t="str">
        <f>IF(AD70="","",VLOOKUP(AD70,datos!$AT$6:$AU$9,2,0))</f>
        <v>Probabilidad</v>
      </c>
      <c r="AD70" s="138" t="s">
        <v>80</v>
      </c>
      <c r="AE70" s="138" t="s">
        <v>84</v>
      </c>
      <c r="AF70" s="93">
        <f>IF(AND(AD70="",AE70=""),"",IF(AD70="",0,VLOOKUP(AD70,datos!$AP$3:$AR$7,3,0))+IF(AE70="",0,VLOOKUP(AE70,datos!$AP$3:$AR$7,3,0)))</f>
        <v>0.4</v>
      </c>
      <c r="AG70" s="110" t="str">
        <f>IF(OR(AH70="",AH70=0),"",IF(AH70&lt;=datos!$AC$3,datos!$AE$3,IF(AH70&lt;=datos!$AC$4,datos!$AE$4,IF(AH70&lt;=datos!$AC$5,datos!$AE$5,IF(AH70&lt;=datos!$AC$6,datos!$AE$6,IF(AH70&lt;=datos!$AC$7,datos!$AE$7,""))))))</f>
        <v>Media</v>
      </c>
      <c r="AH70" s="111">
        <f>IF(AC70="","",IF(S70=1,IF(AC70="Probabilidad",O70-(O70*AF70),O70),IF(AC70="Probabilidad",#REF!-(#REF!*AF70),#REF!)))</f>
        <v>0.6</v>
      </c>
      <c r="AI70" s="146" t="str">
        <f>+IF(AJ70&lt;=datos!$AD$11,datos!$AC$11,IF(AJ70&lt;=datos!$AD$12,datos!$AC$12,IF(AJ70&lt;=datos!$AD$13,datos!$AC$13,IF(AJ70&lt;=datos!$AD$14,datos!$AC$14,IF(AJ70&lt;=datos!$AD$15,datos!$AC$15,"")))))</f>
        <v>Catastrófico</v>
      </c>
      <c r="AJ70" s="111">
        <f>IF(AC70="","",IF(S70=1,IF(AC70="Impacto",Q70-(Q70*AF70),Q70),IF(AC70="Impacto",#REF!-(#REF!*AF70),#REF!)))</f>
        <v>1</v>
      </c>
      <c r="AK70" s="146" t="str">
        <f ca="1">_xlfn.IFERROR(INDIRECT("datos!"&amp;HLOOKUP(AI70,calculo_imp,2,FALSE)&amp;VLOOKUP(AG70,calculo_prob,2,FALSE)),"")</f>
        <v>Extremo</v>
      </c>
      <c r="AL70" s="90" t="s">
        <v>92</v>
      </c>
      <c r="AM70" s="144"/>
      <c r="AN70" s="87" t="s">
        <v>904</v>
      </c>
      <c r="AO70" s="87" t="s">
        <v>924</v>
      </c>
      <c r="AP70" s="138"/>
      <c r="AQ70" s="208" t="s">
        <v>958</v>
      </c>
    </row>
    <row r="71" spans="1:43" ht="120">
      <c r="A71" s="251"/>
      <c r="B71" s="227"/>
      <c r="C71" s="227"/>
      <c r="D71" s="254"/>
      <c r="E71" s="227"/>
      <c r="F71" s="227"/>
      <c r="G71" s="227"/>
      <c r="H71" s="227"/>
      <c r="I71" s="227"/>
      <c r="J71" s="227"/>
      <c r="K71" s="230"/>
      <c r="L71" s="233"/>
      <c r="M71" s="236"/>
      <c r="N71" s="239"/>
      <c r="O71" s="242"/>
      <c r="P71" s="245"/>
      <c r="Q71" s="242" t="e">
        <f>IF(OR(#REF!=datos!$AB$10,#REF!=datos!$AB$16),"",VLOOKUP(#REF!,datos!$AA$10:$AC$21,3,0))</f>
        <v>#REF!</v>
      </c>
      <c r="R71" s="248"/>
      <c r="S71" s="99">
        <v>2</v>
      </c>
      <c r="T71" s="100" t="s">
        <v>952</v>
      </c>
      <c r="U71" s="83" t="s">
        <v>903</v>
      </c>
      <c r="V71" s="83" t="s">
        <v>904</v>
      </c>
      <c r="W71" s="83" t="s">
        <v>905</v>
      </c>
      <c r="X71" s="83" t="s">
        <v>906</v>
      </c>
      <c r="Y71" s="83" t="s">
        <v>907</v>
      </c>
      <c r="Z71" s="83" t="s">
        <v>908</v>
      </c>
      <c r="AA71" s="83" t="s">
        <v>909</v>
      </c>
      <c r="AB71" s="83" t="s">
        <v>910</v>
      </c>
      <c r="AC71" s="141" t="str">
        <f>IF(AD71="","",VLOOKUP(AD71,datos!$AT$6:$AU$9,2,0))</f>
        <v>Probabilidad</v>
      </c>
      <c r="AD71" s="137" t="s">
        <v>80</v>
      </c>
      <c r="AE71" s="137" t="s">
        <v>84</v>
      </c>
      <c r="AF71" s="94">
        <f>IF(AND(AD71="",AE71=""),"",IF(AD71="",0,VLOOKUP(AD71,datos!$AP$3:$AR$7,3,0))+IF(AE71="",0,VLOOKUP(AE71,datos!$AP$3:$AR$7,3,0)))</f>
        <v>0.4</v>
      </c>
      <c r="AG71" s="112" t="str">
        <f>IF(OR(AH71="",AH71=0),"",IF(AH71&lt;=datos!$AC$3,datos!$AE$3,IF(AH71&lt;=datos!$AC$4,datos!$AE$4,IF(AH71&lt;=datos!$AC$5,datos!$AE$5,IF(AH71&lt;=datos!$AC$6,datos!$AE$6,IF(AH71&lt;=datos!$AC$7,datos!$AE$7,""))))))</f>
        <v>Baja</v>
      </c>
      <c r="AH71" s="113">
        <f>IF(AC71="","",IF(S71=1,IF(AC71="Probabilidad",O71-(O71*AF71),O71),IF(AC71="Probabilidad",AH70-(AH70*AF71),AH70)))</f>
        <v>0.36</v>
      </c>
      <c r="AI71" s="147" t="str">
        <f>+IF(AJ71&lt;=datos!$AD$11,datos!$AC$11,IF(AJ71&lt;=datos!$AD$12,datos!$AC$12,IF(AJ71&lt;=datos!$AD$13,datos!$AC$13,IF(AJ71&lt;=datos!$AD$14,datos!$AC$14,IF(AJ71&lt;=datos!$AD$15,datos!$AC$15,"")))))</f>
        <v>Catastrófico</v>
      </c>
      <c r="AJ71" s="113">
        <f>IF(AC71="","",IF(S71=1,IF(AC71="Impacto",Q71-(Q71*AF71),Q71),IF(AC71="Impacto",AJ70-(AJ70*AF71),AJ70)))</f>
        <v>1</v>
      </c>
      <c r="AK71" s="147" t="str">
        <f ca="1">_xlfn.IFERROR(INDIRECT("datos!"&amp;HLOOKUP(AI71,calculo_imp,2,FALSE)&amp;VLOOKUP(AG71,calculo_prob,2,FALSE)),"")</f>
        <v>Extremo</v>
      </c>
      <c r="AL71" s="91" t="s">
        <v>92</v>
      </c>
      <c r="AM71" s="143" t="s">
        <v>923</v>
      </c>
      <c r="AN71" s="84" t="s">
        <v>904</v>
      </c>
      <c r="AO71" s="84" t="s">
        <v>924</v>
      </c>
      <c r="AP71" s="137"/>
      <c r="AQ71" s="209"/>
    </row>
    <row r="72" spans="1:43" ht="96.75" thickBot="1">
      <c r="A72" s="252"/>
      <c r="B72" s="228"/>
      <c r="C72" s="228"/>
      <c r="D72" s="255"/>
      <c r="E72" s="228"/>
      <c r="F72" s="228"/>
      <c r="G72" s="228"/>
      <c r="H72" s="228"/>
      <c r="I72" s="228"/>
      <c r="J72" s="228"/>
      <c r="K72" s="231"/>
      <c r="L72" s="234"/>
      <c r="M72" s="237"/>
      <c r="N72" s="240"/>
      <c r="O72" s="243"/>
      <c r="P72" s="246"/>
      <c r="Q72" s="243" t="e">
        <f>IF(OR(#REF!=datos!$AB$10,#REF!=datos!$AB$16),"",VLOOKUP(#REF!,datos!$AA$10:$AC$21,3,0))</f>
        <v>#REF!</v>
      </c>
      <c r="R72" s="249"/>
      <c r="S72" s="101">
        <v>3</v>
      </c>
      <c r="T72" s="102" t="s">
        <v>953</v>
      </c>
      <c r="U72" s="88" t="s">
        <v>903</v>
      </c>
      <c r="V72" s="88" t="s">
        <v>912</v>
      </c>
      <c r="W72" s="88" t="s">
        <v>954</v>
      </c>
      <c r="X72" s="88" t="s">
        <v>955</v>
      </c>
      <c r="Y72" s="88" t="s">
        <v>956</v>
      </c>
      <c r="Z72" s="88" t="s">
        <v>957</v>
      </c>
      <c r="AA72" s="88" t="s">
        <v>917</v>
      </c>
      <c r="AB72" s="88" t="s">
        <v>910</v>
      </c>
      <c r="AC72" s="142" t="str">
        <f>IF(AD72="","",VLOOKUP(AD72,datos!$AT$6:$AU$9,2,0))</f>
        <v>Probabilidad</v>
      </c>
      <c r="AD72" s="139" t="s">
        <v>80</v>
      </c>
      <c r="AE72" s="139" t="s">
        <v>84</v>
      </c>
      <c r="AF72" s="95">
        <f>IF(AND(AD72="",AE72=""),"",IF(AD72="",0,VLOOKUP(AD72,datos!$AP$3:$AR$7,3,0))+IF(AE72="",0,VLOOKUP(AE72,datos!$AP$3:$AR$7,3,0)))</f>
        <v>0.4</v>
      </c>
      <c r="AG72" s="114" t="str">
        <f>IF(OR(AH72="",AH72=0),"",IF(AH72&lt;=datos!$AC$3,datos!$AE$3,IF(AH72&lt;=datos!$AC$4,datos!$AE$4,IF(AH72&lt;=datos!$AC$5,datos!$AE$5,IF(AH72&lt;=datos!$AC$6,datos!$AE$6,IF(AH72&lt;=datos!$AC$7,datos!$AE$7,""))))))</f>
        <v>Baja</v>
      </c>
      <c r="AH72" s="115">
        <f>IF(AC72="","",IF(S72=1,IF(AC72="Probabilidad",O72-(O72*AF72),O72),IF(AC72="Probabilidad",AH71-(AH71*AF72),AH71)))</f>
        <v>0.216</v>
      </c>
      <c r="AI72" s="148" t="str">
        <f>+IF(AJ72&lt;=datos!$AD$11,datos!$AC$11,IF(AJ72&lt;=datos!$AD$12,datos!$AC$12,IF(AJ72&lt;=datos!$AD$13,datos!$AC$13,IF(AJ72&lt;=datos!$AD$14,datos!$AC$14,IF(AJ72&lt;=datos!$AD$15,datos!$AC$15,"")))))</f>
        <v>Catastrófico</v>
      </c>
      <c r="AJ72" s="115">
        <f>IF(AC72="","",IF(S72=1,IF(AC72="Impacto",Q72-(Q72*AF72),Q72),IF(AC72="Impacto",AJ71-(AJ71*AF72),AJ71)))</f>
        <v>1</v>
      </c>
      <c r="AK72" s="148" t="str">
        <f ca="1">_xlfn.IFERROR(INDIRECT("datos!"&amp;HLOOKUP(AI72,calculo_imp,2,FALSE)&amp;VLOOKUP(AG72,calculo_prob,2,FALSE)),"")</f>
        <v>Extremo</v>
      </c>
      <c r="AL72" s="92" t="s">
        <v>92</v>
      </c>
      <c r="AM72" s="145" t="s">
        <v>925</v>
      </c>
      <c r="AN72" s="89" t="s">
        <v>926</v>
      </c>
      <c r="AO72" s="89" t="s">
        <v>924</v>
      </c>
      <c r="AP72" s="139"/>
      <c r="AQ72" s="210"/>
    </row>
  </sheetData>
  <sheetProtection sheet="1" objects="1" scenarios="1" formatCells="0" formatColumns="0" formatRows="0" insertColumns="0" insertRows="0" insertHyperlinks="0" deleteColumns="0" deleteRows="0" sort="0" autoFilter="0" pivotTables="0"/>
  <mergeCells count="344">
    <mergeCell ref="AQ68:AQ69"/>
    <mergeCell ref="A70:A72"/>
    <mergeCell ref="B70:B72"/>
    <mergeCell ref="C70:C72"/>
    <mergeCell ref="D70:D72"/>
    <mergeCell ref="E70:E72"/>
    <mergeCell ref="F70:F72"/>
    <mergeCell ref="G70:G72"/>
    <mergeCell ref="H70:H72"/>
    <mergeCell ref="I70:I72"/>
    <mergeCell ref="J70:J72"/>
    <mergeCell ref="K70:K72"/>
    <mergeCell ref="L70:L72"/>
    <mergeCell ref="M70:M72"/>
    <mergeCell ref="N70:N72"/>
    <mergeCell ref="O70:O72"/>
    <mergeCell ref="P70:P72"/>
    <mergeCell ref="Q70:Q72"/>
    <mergeCell ref="R70:R72"/>
    <mergeCell ref="AQ70:AQ72"/>
    <mergeCell ref="J68:J69"/>
    <mergeCell ref="K68:K69"/>
    <mergeCell ref="L68:L69"/>
    <mergeCell ref="M68:M69"/>
    <mergeCell ref="N68:N69"/>
    <mergeCell ref="O68:O69"/>
    <mergeCell ref="P68:P69"/>
    <mergeCell ref="Q68:Q69"/>
    <mergeCell ref="R68:R69"/>
    <mergeCell ref="A68:A69"/>
    <mergeCell ref="B68:B69"/>
    <mergeCell ref="C68:C69"/>
    <mergeCell ref="D68:D69"/>
    <mergeCell ref="E68:E69"/>
    <mergeCell ref="F68:F69"/>
    <mergeCell ref="G68:G69"/>
    <mergeCell ref="H68:H69"/>
    <mergeCell ref="I68:I69"/>
    <mergeCell ref="A65:A67"/>
    <mergeCell ref="B65:B67"/>
    <mergeCell ref="C65:C67"/>
    <mergeCell ref="D65:D67"/>
    <mergeCell ref="E65:E67"/>
    <mergeCell ref="F65:F67"/>
    <mergeCell ref="G65:G67"/>
    <mergeCell ref="H65:H67"/>
    <mergeCell ref="I65:I67"/>
    <mergeCell ref="J65:J67"/>
    <mergeCell ref="K65:K67"/>
    <mergeCell ref="L65:L67"/>
    <mergeCell ref="M65:M67"/>
    <mergeCell ref="N65:N67"/>
    <mergeCell ref="O65:O67"/>
    <mergeCell ref="P65:P67"/>
    <mergeCell ref="Q65:Q67"/>
    <mergeCell ref="R65:R67"/>
    <mergeCell ref="AQ65:AQ67"/>
    <mergeCell ref="AQ54:AQ55"/>
    <mergeCell ref="A61:A62"/>
    <mergeCell ref="B61:B62"/>
    <mergeCell ref="C61:C62"/>
    <mergeCell ref="D61:D62"/>
    <mergeCell ref="E61:E62"/>
    <mergeCell ref="F61:F62"/>
    <mergeCell ref="G61:G62"/>
    <mergeCell ref="H61:H62"/>
    <mergeCell ref="I61:I62"/>
    <mergeCell ref="J61:J62"/>
    <mergeCell ref="K61:K62"/>
    <mergeCell ref="L61:L62"/>
    <mergeCell ref="M61:M62"/>
    <mergeCell ref="N61:N62"/>
    <mergeCell ref="O61:O62"/>
    <mergeCell ref="P61:P62"/>
    <mergeCell ref="Q61:Q62"/>
    <mergeCell ref="R61:R62"/>
    <mergeCell ref="AQ61:AQ62"/>
    <mergeCell ref="J54:J55"/>
    <mergeCell ref="K54:K55"/>
    <mergeCell ref="L54:L55"/>
    <mergeCell ref="M54:M55"/>
    <mergeCell ref="N54:N55"/>
    <mergeCell ref="O54:O55"/>
    <mergeCell ref="P54:P55"/>
    <mergeCell ref="Q54:Q55"/>
    <mergeCell ref="R54:R55"/>
    <mergeCell ref="A54:A55"/>
    <mergeCell ref="B54:B55"/>
    <mergeCell ref="C54:C55"/>
    <mergeCell ref="D54:D55"/>
    <mergeCell ref="E54:E55"/>
    <mergeCell ref="F54:F55"/>
    <mergeCell ref="G54:G55"/>
    <mergeCell ref="H54:H55"/>
    <mergeCell ref="I54:I55"/>
    <mergeCell ref="M50:M51"/>
    <mergeCell ref="N50:N51"/>
    <mergeCell ref="O50:O51"/>
    <mergeCell ref="P50:P51"/>
    <mergeCell ref="Q50:Q51"/>
    <mergeCell ref="R50:R51"/>
    <mergeCell ref="A50:A51"/>
    <mergeCell ref="B50:B51"/>
    <mergeCell ref="C50:C51"/>
    <mergeCell ref="D50:D51"/>
    <mergeCell ref="E50:E51"/>
    <mergeCell ref="F50:F51"/>
    <mergeCell ref="G50:G51"/>
    <mergeCell ref="H50:H51"/>
    <mergeCell ref="I50:I51"/>
    <mergeCell ref="AQ50:AQ51"/>
    <mergeCell ref="AQ44:AQ45"/>
    <mergeCell ref="A46:A48"/>
    <mergeCell ref="B46:B48"/>
    <mergeCell ref="C46:C48"/>
    <mergeCell ref="D46:D48"/>
    <mergeCell ref="E46:E48"/>
    <mergeCell ref="F46:F48"/>
    <mergeCell ref="G46:G48"/>
    <mergeCell ref="H46:H48"/>
    <mergeCell ref="I46:I48"/>
    <mergeCell ref="J46:J48"/>
    <mergeCell ref="K46:K48"/>
    <mergeCell ref="L46:L48"/>
    <mergeCell ref="M46:M48"/>
    <mergeCell ref="N46:N48"/>
    <mergeCell ref="O46:O48"/>
    <mergeCell ref="P46:P48"/>
    <mergeCell ref="Q46:Q48"/>
    <mergeCell ref="R46:R48"/>
    <mergeCell ref="AQ46:AQ48"/>
    <mergeCell ref="J50:J51"/>
    <mergeCell ref="K50:K51"/>
    <mergeCell ref="L50:L51"/>
    <mergeCell ref="O42:O43"/>
    <mergeCell ref="P42:P43"/>
    <mergeCell ref="Q42:Q43"/>
    <mergeCell ref="R42:R43"/>
    <mergeCell ref="A42:A43"/>
    <mergeCell ref="B42:B43"/>
    <mergeCell ref="C42:C43"/>
    <mergeCell ref="D42:D43"/>
    <mergeCell ref="E42:E43"/>
    <mergeCell ref="F42:F43"/>
    <mergeCell ref="G42:G43"/>
    <mergeCell ref="H42:H43"/>
    <mergeCell ref="I42:I43"/>
    <mergeCell ref="AQ42:AQ43"/>
    <mergeCell ref="A44:A45"/>
    <mergeCell ref="B44:B45"/>
    <mergeCell ref="J44:J45"/>
    <mergeCell ref="K44:K45"/>
    <mergeCell ref="L44:L45"/>
    <mergeCell ref="M44:M45"/>
    <mergeCell ref="N44:N45"/>
    <mergeCell ref="O44:O45"/>
    <mergeCell ref="P44:P45"/>
    <mergeCell ref="Q44:Q45"/>
    <mergeCell ref="R44:R45"/>
    <mergeCell ref="C44:C45"/>
    <mergeCell ref="D44:D45"/>
    <mergeCell ref="E44:E45"/>
    <mergeCell ref="F44:F45"/>
    <mergeCell ref="G44:G45"/>
    <mergeCell ref="H44:H45"/>
    <mergeCell ref="I44:I45"/>
    <mergeCell ref="J42:J43"/>
    <mergeCell ref="K42:K43"/>
    <mergeCell ref="L42:L43"/>
    <mergeCell ref="M42:M43"/>
    <mergeCell ref="N42:N43"/>
    <mergeCell ref="AQ31:AQ32"/>
    <mergeCell ref="A33:A34"/>
    <mergeCell ref="B33:B34"/>
    <mergeCell ref="C33:C34"/>
    <mergeCell ref="D33:D34"/>
    <mergeCell ref="E33:E34"/>
    <mergeCell ref="F33:F34"/>
    <mergeCell ref="G33:G34"/>
    <mergeCell ref="H33:H34"/>
    <mergeCell ref="I33:I34"/>
    <mergeCell ref="J33:J34"/>
    <mergeCell ref="K33:K34"/>
    <mergeCell ref="L33:L34"/>
    <mergeCell ref="M33:M34"/>
    <mergeCell ref="N33:N34"/>
    <mergeCell ref="O33:O34"/>
    <mergeCell ref="P33:P34"/>
    <mergeCell ref="Q33:Q34"/>
    <mergeCell ref="R33:R34"/>
    <mergeCell ref="AQ33:AQ34"/>
    <mergeCell ref="A31:A32"/>
    <mergeCell ref="B31:B32"/>
    <mergeCell ref="C31:C32"/>
    <mergeCell ref="D31:D32"/>
    <mergeCell ref="E31:E32"/>
    <mergeCell ref="F31:F32"/>
    <mergeCell ref="G31:G32"/>
    <mergeCell ref="H31:H32"/>
    <mergeCell ref="I31:I32"/>
    <mergeCell ref="A28:A30"/>
    <mergeCell ref="B28:B30"/>
    <mergeCell ref="C28:C30"/>
    <mergeCell ref="D28:D30"/>
    <mergeCell ref="E28:E30"/>
    <mergeCell ref="F28:F30"/>
    <mergeCell ref="G28:G30"/>
    <mergeCell ref="H28:H30"/>
    <mergeCell ref="I28:I30"/>
    <mergeCell ref="J31:J32"/>
    <mergeCell ref="K31:K32"/>
    <mergeCell ref="L31:L32"/>
    <mergeCell ref="M31:M32"/>
    <mergeCell ref="N31:N32"/>
    <mergeCell ref="O31:O32"/>
    <mergeCell ref="P31:P32"/>
    <mergeCell ref="Q31:Q32"/>
    <mergeCell ref="R31:R32"/>
    <mergeCell ref="AQ28:AQ30"/>
    <mergeCell ref="P21:P23"/>
    <mergeCell ref="Q21:Q23"/>
    <mergeCell ref="R21:R23"/>
    <mergeCell ref="AQ21:AQ23"/>
    <mergeCell ref="D21:D23"/>
    <mergeCell ref="E21:E23"/>
    <mergeCell ref="F21:F23"/>
    <mergeCell ref="G21:G23"/>
    <mergeCell ref="H21:H23"/>
    <mergeCell ref="I21:I23"/>
    <mergeCell ref="J21:J23"/>
    <mergeCell ref="K21:K23"/>
    <mergeCell ref="L21:L23"/>
    <mergeCell ref="J28:J30"/>
    <mergeCell ref="K28:K30"/>
    <mergeCell ref="L28:L30"/>
    <mergeCell ref="M28:M30"/>
    <mergeCell ref="N28:N30"/>
    <mergeCell ref="O28:O30"/>
    <mergeCell ref="P28:P30"/>
    <mergeCell ref="Q28:Q30"/>
    <mergeCell ref="R28:R30"/>
    <mergeCell ref="A21:A23"/>
    <mergeCell ref="B21:B23"/>
    <mergeCell ref="C21:C23"/>
    <mergeCell ref="M21:M23"/>
    <mergeCell ref="N21:N23"/>
    <mergeCell ref="O21:O23"/>
    <mergeCell ref="J16:J18"/>
    <mergeCell ref="K16:K18"/>
    <mergeCell ref="L16:L18"/>
    <mergeCell ref="M16:M18"/>
    <mergeCell ref="N16:N18"/>
    <mergeCell ref="O16:O18"/>
    <mergeCell ref="P16:P18"/>
    <mergeCell ref="Q16:Q18"/>
    <mergeCell ref="R16:R18"/>
    <mergeCell ref="A16:A18"/>
    <mergeCell ref="B16:B18"/>
    <mergeCell ref="C16:C18"/>
    <mergeCell ref="D16:D18"/>
    <mergeCell ref="E16:E18"/>
    <mergeCell ref="F16:F18"/>
    <mergeCell ref="G16:G18"/>
    <mergeCell ref="H16:H18"/>
    <mergeCell ref="I16:I18"/>
    <mergeCell ref="AQ12:AQ13"/>
    <mergeCell ref="J12:J13"/>
    <mergeCell ref="K12:K13"/>
    <mergeCell ref="L12:L13"/>
    <mergeCell ref="M12:M13"/>
    <mergeCell ref="N12:N13"/>
    <mergeCell ref="O12:O13"/>
    <mergeCell ref="P12:P13"/>
    <mergeCell ref="Q12:Q13"/>
    <mergeCell ref="R12:R13"/>
    <mergeCell ref="A12:A13"/>
    <mergeCell ref="B12:B13"/>
    <mergeCell ref="C12:C13"/>
    <mergeCell ref="D12:D13"/>
    <mergeCell ref="E12:E13"/>
    <mergeCell ref="F12:F13"/>
    <mergeCell ref="G12:G13"/>
    <mergeCell ref="H12:H13"/>
    <mergeCell ref="I12:I13"/>
    <mergeCell ref="A8:A11"/>
    <mergeCell ref="B8:B11"/>
    <mergeCell ref="C8:C11"/>
    <mergeCell ref="D8:D11"/>
    <mergeCell ref="E8:E11"/>
    <mergeCell ref="F8:F11"/>
    <mergeCell ref="G8:G11"/>
    <mergeCell ref="H8:H11"/>
    <mergeCell ref="I8:I11"/>
    <mergeCell ref="J8:J11"/>
    <mergeCell ref="K8:K11"/>
    <mergeCell ref="L8:L11"/>
    <mergeCell ref="M8:M11"/>
    <mergeCell ref="N8:N11"/>
    <mergeCell ref="O8:O11"/>
    <mergeCell ref="P8:P11"/>
    <mergeCell ref="Q8:Q11"/>
    <mergeCell ref="R8:R11"/>
    <mergeCell ref="AQ8:AQ11"/>
    <mergeCell ref="A1:B1"/>
    <mergeCell ref="C1:Z1"/>
    <mergeCell ref="M5:M6"/>
    <mergeCell ref="A5:A6"/>
    <mergeCell ref="B5:B6"/>
    <mergeCell ref="C5:C6"/>
    <mergeCell ref="D5:D6"/>
    <mergeCell ref="E5:E6"/>
    <mergeCell ref="AA1:AQ1"/>
    <mergeCell ref="A4:L4"/>
    <mergeCell ref="M4:R4"/>
    <mergeCell ref="S4:AF4"/>
    <mergeCell ref="AG4:AL4"/>
    <mergeCell ref="F5:F6"/>
    <mergeCell ref="G5:G6"/>
    <mergeCell ref="J5:J6"/>
    <mergeCell ref="L5:L6"/>
    <mergeCell ref="AI5:AI6"/>
    <mergeCell ref="AJ5:AJ6"/>
    <mergeCell ref="AK5:AK6"/>
    <mergeCell ref="AL5:AL6"/>
    <mergeCell ref="S5:S6"/>
    <mergeCell ref="AC5:AC6"/>
    <mergeCell ref="H5:I5"/>
    <mergeCell ref="AM4:AQ4"/>
    <mergeCell ref="AN5:AN6"/>
    <mergeCell ref="AO5:AO6"/>
    <mergeCell ref="AP5:AP6"/>
    <mergeCell ref="AQ5:AQ6"/>
    <mergeCell ref="AM5:AM6"/>
    <mergeCell ref="AD5:AF5"/>
    <mergeCell ref="AG5:AG6"/>
    <mergeCell ref="AH5:AH6"/>
    <mergeCell ref="U5:AA5"/>
    <mergeCell ref="K5:K6"/>
    <mergeCell ref="O5:O6"/>
    <mergeCell ref="N5:N6"/>
    <mergeCell ref="P5:P6"/>
    <mergeCell ref="Q5:Q6"/>
    <mergeCell ref="R5:R6"/>
    <mergeCell ref="AB5:AB6"/>
  </mergeCells>
  <conditionalFormatting sqref="V16:Y18">
    <cfRule type="expression" priority="3151" dxfId="1496" stopIfTrue="1">
      <formula>$M16="Aceptar"</formula>
    </cfRule>
  </conditionalFormatting>
  <conditionalFormatting sqref="AA16:AA18">
    <cfRule type="expression" priority="3150" dxfId="1496" stopIfTrue="1">
      <formula>$M16="Aceptar"</formula>
    </cfRule>
  </conditionalFormatting>
  <printOptions/>
  <pageMargins left="0.7" right="0.7" top="0.75" bottom="0.75" header="0.3" footer="0.3"/>
  <pageSetup orientation="portrait" r:id="rId2"/>
  <drawing r:id="rId1"/>
</worksheet>
</file>

<file path=xl/worksheets/sheet2.xml><?xml version="1.0" encoding="utf-8"?>
<worksheet xmlns="http://schemas.openxmlformats.org/spreadsheetml/2006/main" xmlns:r="http://schemas.openxmlformats.org/officeDocument/2006/relationships">
  <dimension ref="A1:AS38"/>
  <sheetViews>
    <sheetView zoomScale="70" zoomScaleNormal="70" zoomScalePageLayoutView="0" workbookViewId="0" topLeftCell="A1">
      <selection activeCell="AQ30" sqref="AQ30"/>
    </sheetView>
  </sheetViews>
  <sheetFormatPr defaultColWidth="11.421875" defaultRowHeight="15"/>
  <cols>
    <col min="1" max="1" width="9.140625" style="96" customWidth="1"/>
    <col min="2" max="2" width="13.00390625" style="96" customWidth="1"/>
    <col min="3" max="3" width="81.28125" style="96" customWidth="1"/>
    <col min="4" max="4" width="11.7109375" style="96" customWidth="1"/>
    <col min="5" max="7" width="11.421875" style="96" customWidth="1"/>
    <col min="8" max="8" width="13.140625" style="96" customWidth="1"/>
    <col min="9" max="16384" width="11.421875" style="96" customWidth="1"/>
  </cols>
  <sheetData>
    <row r="1" spans="1:15" ht="79.5" customHeight="1">
      <c r="A1" s="211"/>
      <c r="B1" s="211"/>
      <c r="C1" s="269" t="s">
        <v>227</v>
      </c>
      <c r="D1" s="270"/>
      <c r="E1" s="270"/>
      <c r="F1" s="270"/>
      <c r="G1" s="270"/>
      <c r="H1" s="270"/>
      <c r="I1" s="270"/>
      <c r="J1" s="271"/>
      <c r="K1" s="217" t="s">
        <v>226</v>
      </c>
      <c r="L1" s="218"/>
      <c r="M1" s="219"/>
      <c r="N1" s="268"/>
      <c r="O1" s="268"/>
    </row>
    <row r="2" ht="15.75" thickBot="1"/>
    <row r="3" spans="3:15" ht="28.5" customHeight="1" thickBot="1">
      <c r="C3" s="272" t="s">
        <v>191</v>
      </c>
      <c r="D3" s="273"/>
      <c r="E3" s="273"/>
      <c r="F3" s="273"/>
      <c r="G3" s="273"/>
      <c r="H3" s="273"/>
      <c r="I3" s="273"/>
      <c r="J3" s="273"/>
      <c r="K3" s="273"/>
      <c r="L3" s="273"/>
      <c r="M3" s="273"/>
      <c r="N3" s="273"/>
      <c r="O3" s="274"/>
    </row>
    <row r="4" spans="3:15" ht="18.75" customHeight="1" thickBot="1">
      <c r="C4" s="121" t="s">
        <v>100</v>
      </c>
      <c r="D4" s="284" t="s">
        <v>248</v>
      </c>
      <c r="E4" s="285"/>
      <c r="F4" s="285"/>
      <c r="G4" s="285"/>
      <c r="H4" s="285"/>
      <c r="I4" s="285"/>
      <c r="J4" s="285"/>
      <c r="K4" s="285"/>
      <c r="L4" s="285"/>
      <c r="M4" s="285"/>
      <c r="N4" s="285"/>
      <c r="O4" s="286"/>
    </row>
    <row r="5" spans="3:45" ht="43.5" thickBot="1">
      <c r="C5" s="122" t="s">
        <v>252</v>
      </c>
      <c r="D5" s="123">
        <v>1</v>
      </c>
      <c r="E5" s="123">
        <v>2</v>
      </c>
      <c r="F5" s="123">
        <v>3</v>
      </c>
      <c r="G5" s="123">
        <v>4</v>
      </c>
      <c r="H5" s="123">
        <v>5</v>
      </c>
      <c r="I5" s="123">
        <v>6</v>
      </c>
      <c r="J5" s="123">
        <v>7</v>
      </c>
      <c r="K5" s="123">
        <v>8</v>
      </c>
      <c r="L5" s="123">
        <v>9</v>
      </c>
      <c r="M5" s="123">
        <v>10</v>
      </c>
      <c r="N5" s="123">
        <v>11</v>
      </c>
      <c r="O5" s="123">
        <v>12</v>
      </c>
      <c r="P5" s="123">
        <v>13</v>
      </c>
      <c r="Q5" s="123">
        <v>14</v>
      </c>
      <c r="R5" s="123">
        <v>15</v>
      </c>
      <c r="S5" s="123">
        <v>16</v>
      </c>
      <c r="T5" s="123">
        <v>17</v>
      </c>
      <c r="U5" s="123">
        <v>18</v>
      </c>
      <c r="V5" s="123">
        <v>19</v>
      </c>
      <c r="W5" s="123">
        <v>20</v>
      </c>
      <c r="X5" s="123">
        <v>21</v>
      </c>
      <c r="Y5" s="123">
        <v>22</v>
      </c>
      <c r="Z5" s="123">
        <v>23</v>
      </c>
      <c r="AA5" s="123">
        <v>24</v>
      </c>
      <c r="AB5" s="123">
        <v>25</v>
      </c>
      <c r="AC5" s="123">
        <v>26</v>
      </c>
      <c r="AD5" s="123">
        <v>27</v>
      </c>
      <c r="AE5" s="123">
        <v>28</v>
      </c>
      <c r="AF5" s="123">
        <v>29</v>
      </c>
      <c r="AG5" s="123">
        <v>30</v>
      </c>
      <c r="AH5" s="123">
        <v>31</v>
      </c>
      <c r="AI5" s="123">
        <v>32</v>
      </c>
      <c r="AJ5" s="123">
        <v>33</v>
      </c>
      <c r="AK5" s="123">
        <v>34</v>
      </c>
      <c r="AL5" s="123">
        <v>35</v>
      </c>
      <c r="AM5" s="123">
        <v>36</v>
      </c>
      <c r="AN5" s="123">
        <v>37</v>
      </c>
      <c r="AO5" s="123">
        <v>38</v>
      </c>
      <c r="AP5" s="123">
        <v>39</v>
      </c>
      <c r="AQ5" s="123">
        <v>40</v>
      </c>
      <c r="AR5" s="123">
        <v>41</v>
      </c>
      <c r="AS5" s="123">
        <v>42</v>
      </c>
    </row>
    <row r="6" spans="2:45" ht="16.5" thickBot="1">
      <c r="B6" s="118" t="s">
        <v>160</v>
      </c>
      <c r="C6" s="124" t="s">
        <v>161</v>
      </c>
      <c r="D6" s="125" t="s">
        <v>162</v>
      </c>
      <c r="E6" s="125" t="s">
        <v>162</v>
      </c>
      <c r="F6" s="125" t="s">
        <v>162</v>
      </c>
      <c r="G6" s="125" t="s">
        <v>162</v>
      </c>
      <c r="H6" s="125" t="s">
        <v>162</v>
      </c>
      <c r="I6" s="125" t="s">
        <v>162</v>
      </c>
      <c r="J6" s="125" t="s">
        <v>162</v>
      </c>
      <c r="K6" s="125" t="s">
        <v>162</v>
      </c>
      <c r="L6" s="125" t="s">
        <v>162</v>
      </c>
      <c r="M6" s="125" t="s">
        <v>162</v>
      </c>
      <c r="N6" s="125" t="s">
        <v>162</v>
      </c>
      <c r="O6" s="125" t="s">
        <v>162</v>
      </c>
      <c r="P6" s="125" t="s">
        <v>162</v>
      </c>
      <c r="Q6" s="125" t="s">
        <v>162</v>
      </c>
      <c r="R6" s="125" t="s">
        <v>162</v>
      </c>
      <c r="S6" s="125" t="s">
        <v>162</v>
      </c>
      <c r="T6" s="125" t="s">
        <v>162</v>
      </c>
      <c r="U6" s="125" t="s">
        <v>162</v>
      </c>
      <c r="V6" s="125" t="s">
        <v>162</v>
      </c>
      <c r="W6" s="125" t="s">
        <v>162</v>
      </c>
      <c r="X6" s="125" t="s">
        <v>162</v>
      </c>
      <c r="Y6" s="125" t="s">
        <v>162</v>
      </c>
      <c r="Z6" s="125" t="s">
        <v>162</v>
      </c>
      <c r="AA6" s="125" t="s">
        <v>162</v>
      </c>
      <c r="AB6" s="125" t="s">
        <v>162</v>
      </c>
      <c r="AC6" s="125" t="s">
        <v>162</v>
      </c>
      <c r="AD6" s="125" t="s">
        <v>162</v>
      </c>
      <c r="AE6" s="125" t="s">
        <v>162</v>
      </c>
      <c r="AF6" s="125" t="s">
        <v>162</v>
      </c>
      <c r="AG6" s="125" t="s">
        <v>162</v>
      </c>
      <c r="AH6" s="125" t="s">
        <v>162</v>
      </c>
      <c r="AI6" s="125" t="s">
        <v>162</v>
      </c>
      <c r="AJ6" s="125" t="s">
        <v>162</v>
      </c>
      <c r="AK6" s="125" t="s">
        <v>162</v>
      </c>
      <c r="AL6" s="125" t="s">
        <v>162</v>
      </c>
      <c r="AM6" s="125" t="s">
        <v>162</v>
      </c>
      <c r="AN6" s="125" t="s">
        <v>162</v>
      </c>
      <c r="AO6" s="125" t="s">
        <v>162</v>
      </c>
      <c r="AP6" s="125" t="s">
        <v>162</v>
      </c>
      <c r="AQ6" s="125" t="s">
        <v>162</v>
      </c>
      <c r="AR6" s="125" t="s">
        <v>162</v>
      </c>
      <c r="AS6" s="125" t="s">
        <v>162</v>
      </c>
    </row>
    <row r="7" spans="2:45" ht="15.75">
      <c r="B7" s="126">
        <v>1</v>
      </c>
      <c r="C7" s="127" t="s">
        <v>163</v>
      </c>
      <c r="D7" s="119" t="s">
        <v>250</v>
      </c>
      <c r="E7" s="119" t="s">
        <v>250</v>
      </c>
      <c r="F7" s="119" t="s">
        <v>250</v>
      </c>
      <c r="G7" s="119" t="s">
        <v>250</v>
      </c>
      <c r="H7" s="119" t="s">
        <v>250</v>
      </c>
      <c r="I7" s="119" t="s">
        <v>250</v>
      </c>
      <c r="J7" s="119" t="s">
        <v>250</v>
      </c>
      <c r="K7" s="119" t="s">
        <v>250</v>
      </c>
      <c r="L7" s="119" t="s">
        <v>250</v>
      </c>
      <c r="M7" s="119" t="s">
        <v>250</v>
      </c>
      <c r="N7" s="119" t="s">
        <v>250</v>
      </c>
      <c r="O7" s="119" t="s">
        <v>250</v>
      </c>
      <c r="P7" s="119" t="s">
        <v>250</v>
      </c>
      <c r="Q7" s="119" t="s">
        <v>250</v>
      </c>
      <c r="R7" s="119" t="s">
        <v>250</v>
      </c>
      <c r="S7" s="119" t="s">
        <v>251</v>
      </c>
      <c r="T7" s="119" t="s">
        <v>250</v>
      </c>
      <c r="U7" s="119" t="s">
        <v>250</v>
      </c>
      <c r="V7" s="119" t="s">
        <v>250</v>
      </c>
      <c r="W7" s="119" t="s">
        <v>250</v>
      </c>
      <c r="X7" s="119" t="s">
        <v>250</v>
      </c>
      <c r="Y7" s="119" t="s">
        <v>250</v>
      </c>
      <c r="Z7" s="119" t="s">
        <v>250</v>
      </c>
      <c r="AA7" s="119" t="s">
        <v>250</v>
      </c>
      <c r="AB7" s="119" t="s">
        <v>250</v>
      </c>
      <c r="AC7" s="119" t="s">
        <v>250</v>
      </c>
      <c r="AD7" s="119" t="s">
        <v>250</v>
      </c>
      <c r="AE7" s="119" t="s">
        <v>250</v>
      </c>
      <c r="AF7" s="119" t="s">
        <v>250</v>
      </c>
      <c r="AG7" s="119" t="s">
        <v>250</v>
      </c>
      <c r="AH7" s="119" t="s">
        <v>250</v>
      </c>
      <c r="AI7" s="119" t="s">
        <v>250</v>
      </c>
      <c r="AJ7" s="119" t="s">
        <v>250</v>
      </c>
      <c r="AK7" s="119" t="s">
        <v>250</v>
      </c>
      <c r="AL7" s="119" t="s">
        <v>250</v>
      </c>
      <c r="AM7" s="119" t="s">
        <v>250</v>
      </c>
      <c r="AN7" s="119" t="s">
        <v>250</v>
      </c>
      <c r="AO7" s="119"/>
      <c r="AP7" s="119" t="s">
        <v>250</v>
      </c>
      <c r="AQ7" s="119" t="s">
        <v>250</v>
      </c>
      <c r="AR7" s="119" t="s">
        <v>250</v>
      </c>
      <c r="AS7" s="119" t="s">
        <v>250</v>
      </c>
    </row>
    <row r="8" spans="2:45" ht="15.75">
      <c r="B8" s="128">
        <v>2</v>
      </c>
      <c r="C8" s="129" t="s">
        <v>164</v>
      </c>
      <c r="D8" s="119" t="s">
        <v>251</v>
      </c>
      <c r="E8" s="119" t="s">
        <v>251</v>
      </c>
      <c r="F8" s="119" t="s">
        <v>251</v>
      </c>
      <c r="G8" s="119" t="s">
        <v>251</v>
      </c>
      <c r="H8" s="119" t="s">
        <v>250</v>
      </c>
      <c r="I8" s="119" t="s">
        <v>250</v>
      </c>
      <c r="J8" s="119" t="s">
        <v>251</v>
      </c>
      <c r="K8" s="119" t="s">
        <v>251</v>
      </c>
      <c r="L8" s="119" t="s">
        <v>251</v>
      </c>
      <c r="M8" s="119" t="s">
        <v>250</v>
      </c>
      <c r="N8" s="119" t="s">
        <v>250</v>
      </c>
      <c r="O8" s="119" t="s">
        <v>250</v>
      </c>
      <c r="P8" s="119" t="s">
        <v>250</v>
      </c>
      <c r="Q8" s="119" t="s">
        <v>250</v>
      </c>
      <c r="R8" s="119" t="s">
        <v>251</v>
      </c>
      <c r="S8" s="119" t="s">
        <v>251</v>
      </c>
      <c r="T8" s="119" t="s">
        <v>250</v>
      </c>
      <c r="U8" s="119" t="s">
        <v>250</v>
      </c>
      <c r="V8" s="119" t="s">
        <v>250</v>
      </c>
      <c r="W8" s="119" t="s">
        <v>250</v>
      </c>
      <c r="X8" s="119" t="s">
        <v>250</v>
      </c>
      <c r="Y8" s="119" t="s">
        <v>250</v>
      </c>
      <c r="Z8" s="119" t="s">
        <v>250</v>
      </c>
      <c r="AA8" s="119" t="s">
        <v>250</v>
      </c>
      <c r="AB8" s="119" t="s">
        <v>250</v>
      </c>
      <c r="AC8" s="119" t="s">
        <v>251</v>
      </c>
      <c r="AD8" s="119" t="s">
        <v>251</v>
      </c>
      <c r="AE8" s="119" t="s">
        <v>251</v>
      </c>
      <c r="AF8" s="119" t="s">
        <v>250</v>
      </c>
      <c r="AG8" s="119" t="s">
        <v>250</v>
      </c>
      <c r="AH8" s="119" t="s">
        <v>250</v>
      </c>
      <c r="AI8" s="119" t="s">
        <v>250</v>
      </c>
      <c r="AJ8" s="119" t="s">
        <v>250</v>
      </c>
      <c r="AK8" s="119" t="s">
        <v>250</v>
      </c>
      <c r="AL8" s="119" t="s">
        <v>250</v>
      </c>
      <c r="AM8" s="119" t="s">
        <v>250</v>
      </c>
      <c r="AN8" s="119"/>
      <c r="AO8" s="119" t="s">
        <v>250</v>
      </c>
      <c r="AP8" s="119" t="s">
        <v>250</v>
      </c>
      <c r="AQ8" s="119" t="s">
        <v>250</v>
      </c>
      <c r="AR8" s="119" t="s">
        <v>250</v>
      </c>
      <c r="AS8" s="119" t="s">
        <v>250</v>
      </c>
    </row>
    <row r="9" spans="2:45" ht="15.75">
      <c r="B9" s="128">
        <v>3</v>
      </c>
      <c r="C9" s="129" t="s">
        <v>165</v>
      </c>
      <c r="D9" s="119" t="s">
        <v>251</v>
      </c>
      <c r="E9" s="119" t="s">
        <v>251</v>
      </c>
      <c r="F9" s="119" t="s">
        <v>251</v>
      </c>
      <c r="G9" s="119" t="s">
        <v>251</v>
      </c>
      <c r="H9" s="119" t="s">
        <v>251</v>
      </c>
      <c r="I9" s="119" t="s">
        <v>251</v>
      </c>
      <c r="J9" s="119" t="s">
        <v>251</v>
      </c>
      <c r="K9" s="119" t="s">
        <v>251</v>
      </c>
      <c r="L9" s="119" t="s">
        <v>251</v>
      </c>
      <c r="M9" s="119" t="s">
        <v>251</v>
      </c>
      <c r="N9" s="119" t="s">
        <v>251</v>
      </c>
      <c r="O9" s="119" t="s">
        <v>251</v>
      </c>
      <c r="P9" s="119" t="s">
        <v>251</v>
      </c>
      <c r="Q9" s="119" t="s">
        <v>250</v>
      </c>
      <c r="R9" s="119" t="s">
        <v>251</v>
      </c>
      <c r="S9" s="119" t="s">
        <v>250</v>
      </c>
      <c r="T9" s="119" t="s">
        <v>250</v>
      </c>
      <c r="U9" s="119" t="s">
        <v>250</v>
      </c>
      <c r="V9" s="119" t="s">
        <v>250</v>
      </c>
      <c r="W9" s="119" t="s">
        <v>250</v>
      </c>
      <c r="X9" s="119" t="s">
        <v>250</v>
      </c>
      <c r="Y9" s="119" t="s">
        <v>250</v>
      </c>
      <c r="Z9" s="119" t="s">
        <v>251</v>
      </c>
      <c r="AA9" s="119" t="s">
        <v>251</v>
      </c>
      <c r="AB9" s="119" t="s">
        <v>250</v>
      </c>
      <c r="AC9" s="119" t="s">
        <v>250</v>
      </c>
      <c r="AD9" s="119" t="s">
        <v>250</v>
      </c>
      <c r="AE9" s="119" t="s">
        <v>251</v>
      </c>
      <c r="AF9" s="119" t="s">
        <v>250</v>
      </c>
      <c r="AG9" s="119" t="s">
        <v>250</v>
      </c>
      <c r="AH9" s="119" t="s">
        <v>251</v>
      </c>
      <c r="AI9" s="119" t="s">
        <v>251</v>
      </c>
      <c r="AJ9" s="119" t="s">
        <v>251</v>
      </c>
      <c r="AK9" s="119" t="s">
        <v>251</v>
      </c>
      <c r="AL9" s="119" t="s">
        <v>251</v>
      </c>
      <c r="AM9" s="119" t="s">
        <v>251</v>
      </c>
      <c r="AN9" s="119"/>
      <c r="AO9" s="119"/>
      <c r="AP9" s="119" t="s">
        <v>250</v>
      </c>
      <c r="AQ9" s="119" t="s">
        <v>250</v>
      </c>
      <c r="AR9" s="119" t="s">
        <v>250</v>
      </c>
      <c r="AS9" s="119" t="s">
        <v>250</v>
      </c>
    </row>
    <row r="10" spans="2:45" ht="15.75">
      <c r="B10" s="128">
        <v>4</v>
      </c>
      <c r="C10" s="129" t="s">
        <v>166</v>
      </c>
      <c r="D10" s="119" t="s">
        <v>251</v>
      </c>
      <c r="E10" s="119" t="s">
        <v>251</v>
      </c>
      <c r="F10" s="119" t="s">
        <v>251</v>
      </c>
      <c r="G10" s="119" t="s">
        <v>251</v>
      </c>
      <c r="H10" s="119" t="s">
        <v>251</v>
      </c>
      <c r="I10" s="119" t="s">
        <v>251</v>
      </c>
      <c r="J10" s="119" t="s">
        <v>251</v>
      </c>
      <c r="K10" s="119" t="s">
        <v>251</v>
      </c>
      <c r="L10" s="119" t="s">
        <v>251</v>
      </c>
      <c r="M10" s="119" t="s">
        <v>251</v>
      </c>
      <c r="N10" s="119" t="s">
        <v>251</v>
      </c>
      <c r="O10" s="119" t="s">
        <v>251</v>
      </c>
      <c r="P10" s="119" t="s">
        <v>251</v>
      </c>
      <c r="Q10" s="119" t="s">
        <v>250</v>
      </c>
      <c r="R10" s="119" t="s">
        <v>251</v>
      </c>
      <c r="S10" s="119" t="s">
        <v>250</v>
      </c>
      <c r="T10" s="119" t="s">
        <v>250</v>
      </c>
      <c r="U10" s="119" t="s">
        <v>250</v>
      </c>
      <c r="V10" s="119" t="s">
        <v>250</v>
      </c>
      <c r="W10" s="119" t="s">
        <v>250</v>
      </c>
      <c r="X10" s="119" t="s">
        <v>250</v>
      </c>
      <c r="Y10" s="119" t="s">
        <v>250</v>
      </c>
      <c r="Z10" s="119" t="s">
        <v>251</v>
      </c>
      <c r="AA10" s="119" t="s">
        <v>251</v>
      </c>
      <c r="AB10" s="119" t="s">
        <v>250</v>
      </c>
      <c r="AC10" s="119" t="s">
        <v>250</v>
      </c>
      <c r="AD10" s="119" t="s">
        <v>250</v>
      </c>
      <c r="AE10" s="119" t="s">
        <v>251</v>
      </c>
      <c r="AF10" s="119" t="s">
        <v>250</v>
      </c>
      <c r="AG10" s="119" t="s">
        <v>250</v>
      </c>
      <c r="AH10" s="119" t="s">
        <v>251</v>
      </c>
      <c r="AI10" s="119" t="s">
        <v>251</v>
      </c>
      <c r="AJ10" s="119" t="s">
        <v>251</v>
      </c>
      <c r="AK10" s="119" t="s">
        <v>251</v>
      </c>
      <c r="AL10" s="119" t="s">
        <v>251</v>
      </c>
      <c r="AM10" s="119" t="s">
        <v>251</v>
      </c>
      <c r="AN10" s="119"/>
      <c r="AO10" s="119"/>
      <c r="AP10" s="119" t="s">
        <v>250</v>
      </c>
      <c r="AQ10" s="119" t="s">
        <v>250</v>
      </c>
      <c r="AR10" s="119" t="s">
        <v>250</v>
      </c>
      <c r="AS10" s="119" t="s">
        <v>250</v>
      </c>
    </row>
    <row r="11" spans="2:45" ht="15.75">
      <c r="B11" s="128">
        <v>5</v>
      </c>
      <c r="C11" s="129" t="s">
        <v>167</v>
      </c>
      <c r="D11" s="119" t="s">
        <v>250</v>
      </c>
      <c r="E11" s="119" t="s">
        <v>250</v>
      </c>
      <c r="F11" s="119" t="s">
        <v>250</v>
      </c>
      <c r="G11" s="119" t="s">
        <v>250</v>
      </c>
      <c r="H11" s="119" t="s">
        <v>250</v>
      </c>
      <c r="I11" s="119" t="s">
        <v>250</v>
      </c>
      <c r="J11" s="119" t="s">
        <v>250</v>
      </c>
      <c r="K11" s="119" t="s">
        <v>250</v>
      </c>
      <c r="L11" s="119" t="s">
        <v>250</v>
      </c>
      <c r="M11" s="119" t="s">
        <v>250</v>
      </c>
      <c r="N11" s="119" t="s">
        <v>250</v>
      </c>
      <c r="O11" s="119" t="s">
        <v>250</v>
      </c>
      <c r="P11" s="119" t="s">
        <v>250</v>
      </c>
      <c r="Q11" s="119" t="s">
        <v>250</v>
      </c>
      <c r="R11" s="119" t="s">
        <v>250</v>
      </c>
      <c r="S11" s="119" t="s">
        <v>250</v>
      </c>
      <c r="T11" s="119" t="s">
        <v>250</v>
      </c>
      <c r="U11" s="119" t="s">
        <v>250</v>
      </c>
      <c r="V11" s="119" t="s">
        <v>250</v>
      </c>
      <c r="W11" s="119" t="s">
        <v>250</v>
      </c>
      <c r="X11" s="119" t="s">
        <v>250</v>
      </c>
      <c r="Y11" s="119" t="s">
        <v>250</v>
      </c>
      <c r="Z11" s="119" t="s">
        <v>250</v>
      </c>
      <c r="AA11" s="119" t="s">
        <v>250</v>
      </c>
      <c r="AB11" s="119" t="s">
        <v>250</v>
      </c>
      <c r="AC11" s="119" t="s">
        <v>250</v>
      </c>
      <c r="AD11" s="119" t="s">
        <v>250</v>
      </c>
      <c r="AE11" s="119" t="s">
        <v>250</v>
      </c>
      <c r="AF11" s="119" t="s">
        <v>250</v>
      </c>
      <c r="AG11" s="119" t="s">
        <v>250</v>
      </c>
      <c r="AH11" s="119" t="s">
        <v>250</v>
      </c>
      <c r="AI11" s="119" t="s">
        <v>250</v>
      </c>
      <c r="AJ11" s="119" t="s">
        <v>251</v>
      </c>
      <c r="AK11" s="119" t="s">
        <v>251</v>
      </c>
      <c r="AL11" s="119" t="s">
        <v>250</v>
      </c>
      <c r="AM11" s="119" t="s">
        <v>250</v>
      </c>
      <c r="AN11" s="119"/>
      <c r="AO11" s="119"/>
      <c r="AP11" s="119" t="s">
        <v>250</v>
      </c>
      <c r="AQ11" s="119" t="s">
        <v>250</v>
      </c>
      <c r="AR11" s="119" t="s">
        <v>250</v>
      </c>
      <c r="AS11" s="119" t="s">
        <v>250</v>
      </c>
    </row>
    <row r="12" spans="2:45" ht="15.75">
      <c r="B12" s="128">
        <v>6</v>
      </c>
      <c r="C12" s="129" t="s">
        <v>168</v>
      </c>
      <c r="D12" s="119" t="s">
        <v>251</v>
      </c>
      <c r="E12" s="119" t="s">
        <v>251</v>
      </c>
      <c r="F12" s="119" t="s">
        <v>251</v>
      </c>
      <c r="G12" s="119" t="s">
        <v>250</v>
      </c>
      <c r="H12" s="119" t="s">
        <v>250</v>
      </c>
      <c r="I12" s="119" t="s">
        <v>250</v>
      </c>
      <c r="J12" s="119" t="s">
        <v>251</v>
      </c>
      <c r="K12" s="119" t="s">
        <v>250</v>
      </c>
      <c r="L12" s="119" t="s">
        <v>250</v>
      </c>
      <c r="M12" s="119" t="s">
        <v>251</v>
      </c>
      <c r="N12" s="119" t="s">
        <v>251</v>
      </c>
      <c r="O12" s="119" t="s">
        <v>250</v>
      </c>
      <c r="P12" s="119" t="s">
        <v>251</v>
      </c>
      <c r="Q12" s="119" t="s">
        <v>250</v>
      </c>
      <c r="R12" s="119" t="s">
        <v>251</v>
      </c>
      <c r="S12" s="119" t="s">
        <v>251</v>
      </c>
      <c r="T12" s="119" t="s">
        <v>250</v>
      </c>
      <c r="U12" s="119" t="s">
        <v>250</v>
      </c>
      <c r="V12" s="119" t="s">
        <v>250</v>
      </c>
      <c r="W12" s="119" t="s">
        <v>250</v>
      </c>
      <c r="X12" s="119" t="s">
        <v>251</v>
      </c>
      <c r="Y12" s="119" t="s">
        <v>251</v>
      </c>
      <c r="Z12" s="119" t="s">
        <v>250</v>
      </c>
      <c r="AA12" s="119" t="s">
        <v>250</v>
      </c>
      <c r="AB12" s="119" t="s">
        <v>250</v>
      </c>
      <c r="AC12" s="119" t="s">
        <v>250</v>
      </c>
      <c r="AD12" s="119" t="s">
        <v>250</v>
      </c>
      <c r="AE12" s="119" t="s">
        <v>250</v>
      </c>
      <c r="AF12" s="119" t="s">
        <v>251</v>
      </c>
      <c r="AG12" s="119" t="s">
        <v>251</v>
      </c>
      <c r="AH12" s="119" t="s">
        <v>250</v>
      </c>
      <c r="AI12" s="119" t="s">
        <v>250</v>
      </c>
      <c r="AJ12" s="119" t="s">
        <v>250</v>
      </c>
      <c r="AK12" s="119" t="s">
        <v>250</v>
      </c>
      <c r="AL12" s="119" t="s">
        <v>250</v>
      </c>
      <c r="AM12" s="119" t="s">
        <v>250</v>
      </c>
      <c r="AN12" s="119"/>
      <c r="AO12" s="119"/>
      <c r="AP12" s="119" t="s">
        <v>250</v>
      </c>
      <c r="AQ12" s="119" t="s">
        <v>250</v>
      </c>
      <c r="AR12" s="119" t="s">
        <v>250</v>
      </c>
      <c r="AS12" s="119" t="s">
        <v>250</v>
      </c>
    </row>
    <row r="13" spans="2:45" ht="15.75">
      <c r="B13" s="128">
        <v>7</v>
      </c>
      <c r="C13" s="129" t="s">
        <v>169</v>
      </c>
      <c r="D13" s="119" t="s">
        <v>251</v>
      </c>
      <c r="E13" s="119" t="s">
        <v>251</v>
      </c>
      <c r="F13" s="119" t="s">
        <v>251</v>
      </c>
      <c r="G13" s="119" t="s">
        <v>251</v>
      </c>
      <c r="H13" s="119" t="s">
        <v>250</v>
      </c>
      <c r="I13" s="119" t="s">
        <v>250</v>
      </c>
      <c r="J13" s="119" t="s">
        <v>251</v>
      </c>
      <c r="K13" s="119" t="s">
        <v>251</v>
      </c>
      <c r="L13" s="119" t="s">
        <v>251</v>
      </c>
      <c r="M13" s="119" t="s">
        <v>251</v>
      </c>
      <c r="N13" s="119" t="s">
        <v>251</v>
      </c>
      <c r="O13" s="119" t="s">
        <v>251</v>
      </c>
      <c r="P13" s="119" t="s">
        <v>250</v>
      </c>
      <c r="Q13" s="119" t="s">
        <v>250</v>
      </c>
      <c r="R13" s="119" t="s">
        <v>251</v>
      </c>
      <c r="S13" s="119" t="s">
        <v>250</v>
      </c>
      <c r="T13" s="119" t="s">
        <v>250</v>
      </c>
      <c r="U13" s="119" t="s">
        <v>250</v>
      </c>
      <c r="V13" s="119" t="s">
        <v>250</v>
      </c>
      <c r="W13" s="119" t="s">
        <v>251</v>
      </c>
      <c r="X13" s="119" t="s">
        <v>250</v>
      </c>
      <c r="Y13" s="119" t="s">
        <v>250</v>
      </c>
      <c r="Z13" s="119" t="s">
        <v>251</v>
      </c>
      <c r="AA13" s="119" t="s">
        <v>251</v>
      </c>
      <c r="AB13" s="119" t="s">
        <v>250</v>
      </c>
      <c r="AC13" s="119" t="s">
        <v>251</v>
      </c>
      <c r="AD13" s="119" t="s">
        <v>251</v>
      </c>
      <c r="AE13" s="119" t="s">
        <v>251</v>
      </c>
      <c r="AF13" s="119" t="s">
        <v>250</v>
      </c>
      <c r="AG13" s="119" t="s">
        <v>251</v>
      </c>
      <c r="AH13" s="119" t="s">
        <v>250</v>
      </c>
      <c r="AI13" s="119" t="s">
        <v>250</v>
      </c>
      <c r="AJ13" s="119" t="s">
        <v>250</v>
      </c>
      <c r="AK13" s="119" t="s">
        <v>250</v>
      </c>
      <c r="AL13" s="119" t="s">
        <v>250</v>
      </c>
      <c r="AM13" s="119" t="s">
        <v>250</v>
      </c>
      <c r="AN13" s="119"/>
      <c r="AO13" s="119"/>
      <c r="AP13" s="119" t="s">
        <v>250</v>
      </c>
      <c r="AQ13" s="119" t="s">
        <v>250</v>
      </c>
      <c r="AR13" s="119" t="s">
        <v>250</v>
      </c>
      <c r="AS13" s="119" t="s">
        <v>250</v>
      </c>
    </row>
    <row r="14" spans="2:45" ht="30">
      <c r="B14" s="128">
        <v>8</v>
      </c>
      <c r="C14" s="129" t="s">
        <v>170</v>
      </c>
      <c r="D14" s="119" t="s">
        <v>251</v>
      </c>
      <c r="E14" s="119" t="s">
        <v>251</v>
      </c>
      <c r="F14" s="119" t="s">
        <v>251</v>
      </c>
      <c r="G14" s="119" t="s">
        <v>251</v>
      </c>
      <c r="H14" s="119" t="s">
        <v>250</v>
      </c>
      <c r="I14" s="119" t="s">
        <v>250</v>
      </c>
      <c r="J14" s="119" t="s">
        <v>251</v>
      </c>
      <c r="K14" s="119" t="s">
        <v>251</v>
      </c>
      <c r="L14" s="119" t="s">
        <v>251</v>
      </c>
      <c r="M14" s="119" t="s">
        <v>251</v>
      </c>
      <c r="N14" s="119" t="s">
        <v>251</v>
      </c>
      <c r="O14" s="119" t="s">
        <v>251</v>
      </c>
      <c r="P14" s="119" t="s">
        <v>251</v>
      </c>
      <c r="Q14" s="119" t="s">
        <v>250</v>
      </c>
      <c r="R14" s="119" t="s">
        <v>251</v>
      </c>
      <c r="S14" s="119" t="s">
        <v>251</v>
      </c>
      <c r="T14" s="119" t="s">
        <v>251</v>
      </c>
      <c r="U14" s="119" t="s">
        <v>251</v>
      </c>
      <c r="V14" s="119" t="s">
        <v>251</v>
      </c>
      <c r="W14" s="119" t="s">
        <v>251</v>
      </c>
      <c r="X14" s="119" t="s">
        <v>250</v>
      </c>
      <c r="Y14" s="119" t="s">
        <v>250</v>
      </c>
      <c r="Z14" s="119" t="s">
        <v>251</v>
      </c>
      <c r="AA14" s="119" t="s">
        <v>251</v>
      </c>
      <c r="AB14" s="119" t="s">
        <v>250</v>
      </c>
      <c r="AC14" s="119" t="s">
        <v>251</v>
      </c>
      <c r="AD14" s="119" t="s">
        <v>251</v>
      </c>
      <c r="AE14" s="119" t="s">
        <v>251</v>
      </c>
      <c r="AF14" s="119" t="s">
        <v>250</v>
      </c>
      <c r="AG14" s="119" t="s">
        <v>251</v>
      </c>
      <c r="AH14" s="119" t="s">
        <v>251</v>
      </c>
      <c r="AI14" s="119" t="s">
        <v>251</v>
      </c>
      <c r="AJ14" s="119" t="s">
        <v>251</v>
      </c>
      <c r="AK14" s="119" t="s">
        <v>251</v>
      </c>
      <c r="AL14" s="119" t="s">
        <v>251</v>
      </c>
      <c r="AM14" s="119" t="s">
        <v>251</v>
      </c>
      <c r="AN14" s="119"/>
      <c r="AO14" s="119"/>
      <c r="AP14" s="119" t="s">
        <v>250</v>
      </c>
      <c r="AQ14" s="119" t="s">
        <v>250</v>
      </c>
      <c r="AR14" s="119" t="s">
        <v>250</v>
      </c>
      <c r="AS14" s="119" t="s">
        <v>250</v>
      </c>
    </row>
    <row r="15" spans="2:45" ht="15.75">
      <c r="B15" s="128">
        <v>9</v>
      </c>
      <c r="C15" s="129" t="s">
        <v>171</v>
      </c>
      <c r="D15" s="119" t="s">
        <v>250</v>
      </c>
      <c r="E15" s="119" t="s">
        <v>250</v>
      </c>
      <c r="F15" s="119" t="s">
        <v>250</v>
      </c>
      <c r="G15" s="119" t="s">
        <v>250</v>
      </c>
      <c r="H15" s="119" t="s">
        <v>250</v>
      </c>
      <c r="I15" s="119" t="s">
        <v>250</v>
      </c>
      <c r="J15" s="119" t="s">
        <v>251</v>
      </c>
      <c r="K15" s="119" t="s">
        <v>251</v>
      </c>
      <c r="L15" s="119" t="s">
        <v>251</v>
      </c>
      <c r="M15" s="119" t="s">
        <v>251</v>
      </c>
      <c r="N15" s="119" t="s">
        <v>250</v>
      </c>
      <c r="O15" s="119" t="s">
        <v>251</v>
      </c>
      <c r="P15" s="119" t="s">
        <v>251</v>
      </c>
      <c r="Q15" s="119" t="s">
        <v>250</v>
      </c>
      <c r="R15" s="119" t="s">
        <v>251</v>
      </c>
      <c r="S15" s="119" t="s">
        <v>250</v>
      </c>
      <c r="T15" s="119" t="s">
        <v>250</v>
      </c>
      <c r="U15" s="119" t="s">
        <v>250</v>
      </c>
      <c r="V15" s="119" t="s">
        <v>251</v>
      </c>
      <c r="W15" s="119" t="s">
        <v>251</v>
      </c>
      <c r="X15" s="119" t="s">
        <v>250</v>
      </c>
      <c r="Y15" s="119" t="s">
        <v>250</v>
      </c>
      <c r="Z15" s="119" t="s">
        <v>251</v>
      </c>
      <c r="AA15" s="119" t="s">
        <v>251</v>
      </c>
      <c r="AB15" s="119" t="s">
        <v>251</v>
      </c>
      <c r="AC15" s="119" t="s">
        <v>251</v>
      </c>
      <c r="AD15" s="119" t="s">
        <v>251</v>
      </c>
      <c r="AE15" s="119" t="s">
        <v>251</v>
      </c>
      <c r="AF15" s="119" t="s">
        <v>251</v>
      </c>
      <c r="AG15" s="119" t="s">
        <v>251</v>
      </c>
      <c r="AH15" s="119" t="s">
        <v>251</v>
      </c>
      <c r="AI15" s="119" t="s">
        <v>251</v>
      </c>
      <c r="AJ15" s="119" t="s">
        <v>251</v>
      </c>
      <c r="AK15" s="119" t="s">
        <v>251</v>
      </c>
      <c r="AL15" s="119" t="s">
        <v>251</v>
      </c>
      <c r="AM15" s="119" t="s">
        <v>251</v>
      </c>
      <c r="AN15" s="119"/>
      <c r="AO15" s="119"/>
      <c r="AP15" s="119" t="s">
        <v>251</v>
      </c>
      <c r="AQ15" s="119" t="s">
        <v>250</v>
      </c>
      <c r="AR15" s="119" t="s">
        <v>250</v>
      </c>
      <c r="AS15" s="119" t="s">
        <v>250</v>
      </c>
    </row>
    <row r="16" spans="2:45" ht="15.75">
      <c r="B16" s="128">
        <v>10</v>
      </c>
      <c r="C16" s="129" t="s">
        <v>172</v>
      </c>
      <c r="D16" s="119" t="s">
        <v>251</v>
      </c>
      <c r="E16" s="119" t="s">
        <v>251</v>
      </c>
      <c r="F16" s="119" t="s">
        <v>251</v>
      </c>
      <c r="G16" s="119" t="s">
        <v>250</v>
      </c>
      <c r="H16" s="119" t="s">
        <v>250</v>
      </c>
      <c r="I16" s="119" t="s">
        <v>250</v>
      </c>
      <c r="J16" s="119" t="s">
        <v>250</v>
      </c>
      <c r="K16" s="119" t="s">
        <v>250</v>
      </c>
      <c r="L16" s="119" t="s">
        <v>250</v>
      </c>
      <c r="M16" s="119" t="s">
        <v>250</v>
      </c>
      <c r="N16" s="119" t="s">
        <v>250</v>
      </c>
      <c r="O16" s="119" t="s">
        <v>250</v>
      </c>
      <c r="P16" s="119" t="s">
        <v>250</v>
      </c>
      <c r="Q16" s="119" t="s">
        <v>250</v>
      </c>
      <c r="R16" s="119" t="s">
        <v>251</v>
      </c>
      <c r="S16" s="119" t="s">
        <v>250</v>
      </c>
      <c r="T16" s="119" t="s">
        <v>250</v>
      </c>
      <c r="U16" s="119" t="s">
        <v>250</v>
      </c>
      <c r="V16" s="119" t="s">
        <v>250</v>
      </c>
      <c r="W16" s="119" t="s">
        <v>251</v>
      </c>
      <c r="X16" s="119" t="s">
        <v>250</v>
      </c>
      <c r="Y16" s="119" t="s">
        <v>250</v>
      </c>
      <c r="Z16" s="119" t="s">
        <v>251</v>
      </c>
      <c r="AA16" s="119" t="s">
        <v>251</v>
      </c>
      <c r="AB16" s="119" t="s">
        <v>250</v>
      </c>
      <c r="AC16" s="119" t="s">
        <v>250</v>
      </c>
      <c r="AD16" s="119" t="s">
        <v>250</v>
      </c>
      <c r="AE16" s="119" t="s">
        <v>250</v>
      </c>
      <c r="AF16" s="119" t="s">
        <v>250</v>
      </c>
      <c r="AG16" s="119" t="s">
        <v>250</v>
      </c>
      <c r="AH16" s="119" t="s">
        <v>250</v>
      </c>
      <c r="AI16" s="119" t="s">
        <v>250</v>
      </c>
      <c r="AJ16" s="119" t="s">
        <v>250</v>
      </c>
      <c r="AK16" s="119" t="s">
        <v>250</v>
      </c>
      <c r="AL16" s="119" t="s">
        <v>250</v>
      </c>
      <c r="AM16" s="119" t="s">
        <v>250</v>
      </c>
      <c r="AN16" s="119"/>
      <c r="AO16" s="119"/>
      <c r="AP16" s="119" t="s">
        <v>250</v>
      </c>
      <c r="AQ16" s="119" t="s">
        <v>250</v>
      </c>
      <c r="AR16" s="119" t="s">
        <v>250</v>
      </c>
      <c r="AS16" s="119" t="s">
        <v>250</v>
      </c>
    </row>
    <row r="17" spans="2:45" ht="15.75">
      <c r="B17" s="128">
        <v>11</v>
      </c>
      <c r="C17" s="129" t="s">
        <v>173</v>
      </c>
      <c r="D17" s="119" t="s">
        <v>251</v>
      </c>
      <c r="E17" s="119" t="s">
        <v>251</v>
      </c>
      <c r="F17" s="119" t="s">
        <v>251</v>
      </c>
      <c r="G17" s="119" t="s">
        <v>251</v>
      </c>
      <c r="H17" s="119" t="s">
        <v>250</v>
      </c>
      <c r="I17" s="119" t="s">
        <v>250</v>
      </c>
      <c r="J17" s="119" t="s">
        <v>251</v>
      </c>
      <c r="K17" s="119" t="s">
        <v>251</v>
      </c>
      <c r="L17" s="119" t="s">
        <v>250</v>
      </c>
      <c r="M17" s="119" t="s">
        <v>250</v>
      </c>
      <c r="N17" s="119" t="s">
        <v>250</v>
      </c>
      <c r="O17" s="119" t="s">
        <v>250</v>
      </c>
      <c r="P17" s="119" t="s">
        <v>250</v>
      </c>
      <c r="Q17" s="119" t="s">
        <v>250</v>
      </c>
      <c r="R17" s="119" t="s">
        <v>250</v>
      </c>
      <c r="S17" s="119" t="s">
        <v>251</v>
      </c>
      <c r="T17" s="119" t="s">
        <v>250</v>
      </c>
      <c r="U17" s="119" t="s">
        <v>250</v>
      </c>
      <c r="V17" s="119" t="s">
        <v>250</v>
      </c>
      <c r="W17" s="119" t="s">
        <v>250</v>
      </c>
      <c r="X17" s="119" t="s">
        <v>250</v>
      </c>
      <c r="Y17" s="119" t="s">
        <v>250</v>
      </c>
      <c r="Z17" s="119" t="s">
        <v>250</v>
      </c>
      <c r="AA17" s="119" t="s">
        <v>250</v>
      </c>
      <c r="AB17" s="119" t="s">
        <v>250</v>
      </c>
      <c r="AC17" s="119" t="s">
        <v>250</v>
      </c>
      <c r="AD17" s="119" t="s">
        <v>250</v>
      </c>
      <c r="AE17" s="119" t="s">
        <v>250</v>
      </c>
      <c r="AF17" s="119" t="s">
        <v>250</v>
      </c>
      <c r="AG17" s="119" t="s">
        <v>250</v>
      </c>
      <c r="AH17" s="119" t="s">
        <v>250</v>
      </c>
      <c r="AI17" s="119" t="s">
        <v>250</v>
      </c>
      <c r="AJ17" s="119" t="s">
        <v>250</v>
      </c>
      <c r="AK17" s="119" t="s">
        <v>250</v>
      </c>
      <c r="AL17" s="119" t="s">
        <v>250</v>
      </c>
      <c r="AM17" s="119" t="s">
        <v>250</v>
      </c>
      <c r="AN17" s="119"/>
      <c r="AO17" s="119"/>
      <c r="AP17" s="119" t="s">
        <v>250</v>
      </c>
      <c r="AQ17" s="119" t="s">
        <v>250</v>
      </c>
      <c r="AR17" s="119" t="s">
        <v>250</v>
      </c>
      <c r="AS17" s="119" t="s">
        <v>250</v>
      </c>
    </row>
    <row r="18" spans="2:45" ht="15.75">
      <c r="B18" s="128">
        <v>12</v>
      </c>
      <c r="C18" s="129" t="s">
        <v>174</v>
      </c>
      <c r="D18" s="119" t="s">
        <v>250</v>
      </c>
      <c r="E18" s="119" t="s">
        <v>250</v>
      </c>
      <c r="F18" s="119" t="s">
        <v>250</v>
      </c>
      <c r="G18" s="119" t="s">
        <v>250</v>
      </c>
      <c r="H18" s="119" t="s">
        <v>250</v>
      </c>
      <c r="I18" s="119" t="s">
        <v>250</v>
      </c>
      <c r="J18" s="119" t="s">
        <v>250</v>
      </c>
      <c r="K18" s="119" t="s">
        <v>250</v>
      </c>
      <c r="L18" s="119" t="s">
        <v>250</v>
      </c>
      <c r="M18" s="119" t="s">
        <v>250</v>
      </c>
      <c r="N18" s="119" t="s">
        <v>250</v>
      </c>
      <c r="O18" s="119" t="s">
        <v>250</v>
      </c>
      <c r="P18" s="119" t="s">
        <v>250</v>
      </c>
      <c r="Q18" s="119" t="s">
        <v>250</v>
      </c>
      <c r="R18" s="119" t="s">
        <v>250</v>
      </c>
      <c r="S18" s="119" t="s">
        <v>250</v>
      </c>
      <c r="T18" s="119" t="s">
        <v>250</v>
      </c>
      <c r="U18" s="119" t="s">
        <v>250</v>
      </c>
      <c r="V18" s="119" t="s">
        <v>250</v>
      </c>
      <c r="W18" s="119" t="s">
        <v>250</v>
      </c>
      <c r="X18" s="119" t="s">
        <v>250</v>
      </c>
      <c r="Y18" s="119" t="s">
        <v>250</v>
      </c>
      <c r="Z18" s="119" t="s">
        <v>250</v>
      </c>
      <c r="AA18" s="119" t="s">
        <v>250</v>
      </c>
      <c r="AB18" s="119" t="s">
        <v>250</v>
      </c>
      <c r="AC18" s="119" t="s">
        <v>250</v>
      </c>
      <c r="AD18" s="119" t="s">
        <v>250</v>
      </c>
      <c r="AE18" s="119" t="s">
        <v>250</v>
      </c>
      <c r="AF18" s="119" t="s">
        <v>250</v>
      </c>
      <c r="AG18" s="119" t="s">
        <v>250</v>
      </c>
      <c r="AH18" s="119" t="s">
        <v>250</v>
      </c>
      <c r="AI18" s="119" t="s">
        <v>250</v>
      </c>
      <c r="AJ18" s="119" t="s">
        <v>250</v>
      </c>
      <c r="AK18" s="119" t="s">
        <v>250</v>
      </c>
      <c r="AL18" s="119" t="s">
        <v>250</v>
      </c>
      <c r="AM18" s="119" t="s">
        <v>250</v>
      </c>
      <c r="AN18" s="119"/>
      <c r="AO18" s="119"/>
      <c r="AP18" s="119" t="s">
        <v>250</v>
      </c>
      <c r="AQ18" s="119" t="s">
        <v>250</v>
      </c>
      <c r="AR18" s="119" t="s">
        <v>250</v>
      </c>
      <c r="AS18" s="119" t="s">
        <v>250</v>
      </c>
    </row>
    <row r="19" spans="2:45" ht="15.75">
      <c r="B19" s="128">
        <v>13</v>
      </c>
      <c r="C19" s="129" t="s">
        <v>175</v>
      </c>
      <c r="D19" s="119" t="s">
        <v>251</v>
      </c>
      <c r="E19" s="119" t="s">
        <v>251</v>
      </c>
      <c r="F19" s="119" t="s">
        <v>251</v>
      </c>
      <c r="G19" s="119" t="s">
        <v>250</v>
      </c>
      <c r="H19" s="119" t="s">
        <v>250</v>
      </c>
      <c r="I19" s="119" t="s">
        <v>250</v>
      </c>
      <c r="J19" s="119" t="s">
        <v>251</v>
      </c>
      <c r="K19" s="119" t="s">
        <v>251</v>
      </c>
      <c r="L19" s="119" t="s">
        <v>250</v>
      </c>
      <c r="M19" s="119" t="s">
        <v>250</v>
      </c>
      <c r="N19" s="119" t="s">
        <v>250</v>
      </c>
      <c r="O19" s="119" t="s">
        <v>250</v>
      </c>
      <c r="P19" s="119" t="s">
        <v>250</v>
      </c>
      <c r="Q19" s="119" t="s">
        <v>250</v>
      </c>
      <c r="R19" s="119" t="s">
        <v>251</v>
      </c>
      <c r="S19" s="119" t="s">
        <v>250</v>
      </c>
      <c r="T19" s="119" t="s">
        <v>250</v>
      </c>
      <c r="U19" s="119" t="s">
        <v>250</v>
      </c>
      <c r="V19" s="119" t="s">
        <v>251</v>
      </c>
      <c r="W19" s="119" t="s">
        <v>251</v>
      </c>
      <c r="X19" s="119" t="s">
        <v>251</v>
      </c>
      <c r="Y19" s="119" t="s">
        <v>251</v>
      </c>
      <c r="Z19" s="119" t="s">
        <v>250</v>
      </c>
      <c r="AA19" s="119" t="s">
        <v>250</v>
      </c>
      <c r="AB19" s="119" t="s">
        <v>250</v>
      </c>
      <c r="AC19" s="119" t="s">
        <v>250</v>
      </c>
      <c r="AD19" s="119" t="s">
        <v>250</v>
      </c>
      <c r="AE19" s="119" t="s">
        <v>250</v>
      </c>
      <c r="AF19" s="119" t="s">
        <v>250</v>
      </c>
      <c r="AG19" s="119" t="s">
        <v>250</v>
      </c>
      <c r="AH19" s="119" t="s">
        <v>250</v>
      </c>
      <c r="AI19" s="119" t="s">
        <v>250</v>
      </c>
      <c r="AJ19" s="119" t="s">
        <v>250</v>
      </c>
      <c r="AK19" s="119" t="s">
        <v>250</v>
      </c>
      <c r="AL19" s="119" t="s">
        <v>250</v>
      </c>
      <c r="AM19" s="119" t="s">
        <v>250</v>
      </c>
      <c r="AN19" s="119"/>
      <c r="AO19" s="119"/>
      <c r="AP19" s="119" t="s">
        <v>250</v>
      </c>
      <c r="AQ19" s="119" t="s">
        <v>250</v>
      </c>
      <c r="AR19" s="119" t="s">
        <v>250</v>
      </c>
      <c r="AS19" s="156" t="s">
        <v>250</v>
      </c>
    </row>
    <row r="20" spans="2:45" ht="15.75">
      <c r="B20" s="128">
        <v>14</v>
      </c>
      <c r="C20" s="129" t="s">
        <v>176</v>
      </c>
      <c r="D20" s="119" t="s">
        <v>251</v>
      </c>
      <c r="E20" s="119" t="s">
        <v>251</v>
      </c>
      <c r="F20" s="119" t="s">
        <v>251</v>
      </c>
      <c r="G20" s="119" t="s">
        <v>250</v>
      </c>
      <c r="H20" s="119" t="s">
        <v>251</v>
      </c>
      <c r="I20" s="119" t="s">
        <v>251</v>
      </c>
      <c r="J20" s="119" t="s">
        <v>251</v>
      </c>
      <c r="K20" s="119" t="s">
        <v>251</v>
      </c>
      <c r="L20" s="119" t="s">
        <v>250</v>
      </c>
      <c r="M20" s="119" t="s">
        <v>251</v>
      </c>
      <c r="N20" s="119" t="s">
        <v>250</v>
      </c>
      <c r="O20" s="119" t="s">
        <v>250</v>
      </c>
      <c r="P20" s="119" t="s">
        <v>251</v>
      </c>
      <c r="Q20" s="119" t="s">
        <v>250</v>
      </c>
      <c r="R20" s="119" t="s">
        <v>251</v>
      </c>
      <c r="S20" s="119" t="s">
        <v>250</v>
      </c>
      <c r="T20" s="119" t="s">
        <v>250</v>
      </c>
      <c r="U20" s="119" t="s">
        <v>250</v>
      </c>
      <c r="V20" s="119" t="s">
        <v>251</v>
      </c>
      <c r="W20" s="119" t="s">
        <v>251</v>
      </c>
      <c r="X20" s="119" t="s">
        <v>250</v>
      </c>
      <c r="Y20" s="119" t="s">
        <v>250</v>
      </c>
      <c r="Z20" s="119" t="s">
        <v>250</v>
      </c>
      <c r="AA20" s="119" t="s">
        <v>250</v>
      </c>
      <c r="AB20" s="119" t="s">
        <v>250</v>
      </c>
      <c r="AC20" s="119" t="s">
        <v>250</v>
      </c>
      <c r="AD20" s="119" t="s">
        <v>250</v>
      </c>
      <c r="AE20" s="119" t="s">
        <v>251</v>
      </c>
      <c r="AF20" s="119" t="s">
        <v>250</v>
      </c>
      <c r="AG20" s="119" t="s">
        <v>250</v>
      </c>
      <c r="AH20" s="119" t="s">
        <v>250</v>
      </c>
      <c r="AI20" s="119" t="s">
        <v>250</v>
      </c>
      <c r="AJ20" s="119" t="s">
        <v>250</v>
      </c>
      <c r="AK20" s="119" t="s">
        <v>250</v>
      </c>
      <c r="AL20" s="119" t="s">
        <v>250</v>
      </c>
      <c r="AM20" s="119" t="s">
        <v>250</v>
      </c>
      <c r="AN20" s="119"/>
      <c r="AO20" s="119"/>
      <c r="AP20" s="119" t="s">
        <v>250</v>
      </c>
      <c r="AQ20" s="119" t="s">
        <v>250</v>
      </c>
      <c r="AR20" s="119" t="s">
        <v>250</v>
      </c>
      <c r="AS20" s="156" t="s">
        <v>250</v>
      </c>
    </row>
    <row r="21" spans="2:45" ht="15.75">
      <c r="B21" s="128">
        <v>15</v>
      </c>
      <c r="C21" s="129" t="s">
        <v>177</v>
      </c>
      <c r="D21" s="119" t="s">
        <v>250</v>
      </c>
      <c r="E21" s="119" t="s">
        <v>250</v>
      </c>
      <c r="F21" s="119" t="s">
        <v>250</v>
      </c>
      <c r="G21" s="119" t="s">
        <v>251</v>
      </c>
      <c r="H21" s="119" t="s">
        <v>251</v>
      </c>
      <c r="I21" s="119" t="s">
        <v>250</v>
      </c>
      <c r="J21" s="119" t="s">
        <v>250</v>
      </c>
      <c r="K21" s="119" t="s">
        <v>250</v>
      </c>
      <c r="L21" s="119" t="s">
        <v>250</v>
      </c>
      <c r="M21" s="119" t="s">
        <v>251</v>
      </c>
      <c r="N21" s="119" t="s">
        <v>251</v>
      </c>
      <c r="O21" s="119" t="s">
        <v>250</v>
      </c>
      <c r="P21" s="119" t="s">
        <v>251</v>
      </c>
      <c r="Q21" s="119" t="s">
        <v>250</v>
      </c>
      <c r="R21" s="119" t="s">
        <v>250</v>
      </c>
      <c r="S21" s="119" t="s">
        <v>250</v>
      </c>
      <c r="T21" s="119" t="s">
        <v>250</v>
      </c>
      <c r="U21" s="119" t="s">
        <v>250</v>
      </c>
      <c r="V21" s="119" t="s">
        <v>250</v>
      </c>
      <c r="W21" s="119" t="s">
        <v>251</v>
      </c>
      <c r="X21" s="119" t="s">
        <v>250</v>
      </c>
      <c r="Y21" s="119" t="s">
        <v>250</v>
      </c>
      <c r="Z21" s="119" t="s">
        <v>251</v>
      </c>
      <c r="AA21" s="119" t="s">
        <v>251</v>
      </c>
      <c r="AB21" s="119" t="s">
        <v>250</v>
      </c>
      <c r="AC21" s="119" t="s">
        <v>250</v>
      </c>
      <c r="AD21" s="119" t="s">
        <v>250</v>
      </c>
      <c r="AE21" s="119" t="s">
        <v>250</v>
      </c>
      <c r="AF21" s="119" t="s">
        <v>250</v>
      </c>
      <c r="AG21" s="119" t="s">
        <v>250</v>
      </c>
      <c r="AH21" s="119" t="s">
        <v>251</v>
      </c>
      <c r="AI21" s="119" t="s">
        <v>251</v>
      </c>
      <c r="AJ21" s="119" t="s">
        <v>251</v>
      </c>
      <c r="AK21" s="119" t="s">
        <v>251</v>
      </c>
      <c r="AL21" s="119" t="s">
        <v>251</v>
      </c>
      <c r="AM21" s="119" t="s">
        <v>251</v>
      </c>
      <c r="AN21" s="119"/>
      <c r="AO21" s="119"/>
      <c r="AP21" s="119" t="s">
        <v>250</v>
      </c>
      <c r="AQ21" s="119" t="s">
        <v>250</v>
      </c>
      <c r="AR21" s="119" t="s">
        <v>250</v>
      </c>
      <c r="AS21" s="119" t="s">
        <v>250</v>
      </c>
    </row>
    <row r="22" spans="2:45" ht="15.75">
      <c r="B22" s="128">
        <v>16</v>
      </c>
      <c r="C22" s="129" t="s">
        <v>178</v>
      </c>
      <c r="D22" s="119" t="s">
        <v>251</v>
      </c>
      <c r="E22" s="119" t="s">
        <v>251</v>
      </c>
      <c r="F22" s="119" t="s">
        <v>251</v>
      </c>
      <c r="G22" s="119" t="s">
        <v>251</v>
      </c>
      <c r="H22" s="119" t="s">
        <v>251</v>
      </c>
      <c r="I22" s="119" t="s">
        <v>251</v>
      </c>
      <c r="J22" s="119" t="s">
        <v>251</v>
      </c>
      <c r="K22" s="119" t="s">
        <v>251</v>
      </c>
      <c r="L22" s="119" t="s">
        <v>251</v>
      </c>
      <c r="M22" s="119" t="s">
        <v>251</v>
      </c>
      <c r="N22" s="119" t="s">
        <v>251</v>
      </c>
      <c r="O22" s="119" t="s">
        <v>251</v>
      </c>
      <c r="P22" s="119" t="s">
        <v>251</v>
      </c>
      <c r="Q22" s="119" t="s">
        <v>251</v>
      </c>
      <c r="R22" s="119" t="s">
        <v>251</v>
      </c>
      <c r="S22" s="119" t="s">
        <v>251</v>
      </c>
      <c r="T22" s="119" t="s">
        <v>251</v>
      </c>
      <c r="U22" s="119" t="s">
        <v>251</v>
      </c>
      <c r="V22" s="119" t="s">
        <v>251</v>
      </c>
      <c r="W22" s="119" t="s">
        <v>251</v>
      </c>
      <c r="X22" s="119" t="s">
        <v>251</v>
      </c>
      <c r="Y22" s="119" t="s">
        <v>251</v>
      </c>
      <c r="Z22" s="119" t="s">
        <v>251</v>
      </c>
      <c r="AA22" s="119" t="s">
        <v>251</v>
      </c>
      <c r="AB22" s="119" t="s">
        <v>251</v>
      </c>
      <c r="AC22" s="119" t="s">
        <v>251</v>
      </c>
      <c r="AD22" s="119" t="s">
        <v>251</v>
      </c>
      <c r="AE22" s="119" t="s">
        <v>251</v>
      </c>
      <c r="AF22" s="119" t="s">
        <v>251</v>
      </c>
      <c r="AG22" s="119" t="s">
        <v>251</v>
      </c>
      <c r="AH22" s="119" t="s">
        <v>251</v>
      </c>
      <c r="AI22" s="119" t="s">
        <v>251</v>
      </c>
      <c r="AJ22" s="119" t="s">
        <v>251</v>
      </c>
      <c r="AK22" s="119" t="s">
        <v>251</v>
      </c>
      <c r="AL22" s="119" t="s">
        <v>251</v>
      </c>
      <c r="AM22" s="119" t="s">
        <v>251</v>
      </c>
      <c r="AN22" s="119"/>
      <c r="AO22" s="119"/>
      <c r="AP22" s="119" t="s">
        <v>250</v>
      </c>
      <c r="AQ22" s="119" t="s">
        <v>250</v>
      </c>
      <c r="AR22" s="119" t="s">
        <v>250</v>
      </c>
      <c r="AS22" s="119" t="s">
        <v>250</v>
      </c>
    </row>
    <row r="23" spans="2:45" ht="15.75">
      <c r="B23" s="128">
        <v>17</v>
      </c>
      <c r="C23" s="129" t="s">
        <v>179</v>
      </c>
      <c r="D23" s="119" t="s">
        <v>251</v>
      </c>
      <c r="E23" s="119" t="s">
        <v>251</v>
      </c>
      <c r="F23" s="119" t="s">
        <v>251</v>
      </c>
      <c r="G23" s="119" t="s">
        <v>251</v>
      </c>
      <c r="H23" s="119" t="s">
        <v>251</v>
      </c>
      <c r="I23" s="119" t="s">
        <v>251</v>
      </c>
      <c r="J23" s="119" t="s">
        <v>250</v>
      </c>
      <c r="K23" s="119" t="s">
        <v>250</v>
      </c>
      <c r="L23" s="119" t="s">
        <v>250</v>
      </c>
      <c r="M23" s="119" t="s">
        <v>250</v>
      </c>
      <c r="N23" s="119" t="s">
        <v>250</v>
      </c>
      <c r="O23" s="119" t="s">
        <v>250</v>
      </c>
      <c r="P23" s="119" t="s">
        <v>250</v>
      </c>
      <c r="Q23" s="119" t="s">
        <v>250</v>
      </c>
      <c r="R23" s="119" t="s">
        <v>250</v>
      </c>
      <c r="S23" s="119" t="s">
        <v>250</v>
      </c>
      <c r="T23" s="119" t="s">
        <v>250</v>
      </c>
      <c r="U23" s="119" t="s">
        <v>250</v>
      </c>
      <c r="V23" s="119" t="s">
        <v>251</v>
      </c>
      <c r="W23" s="119" t="s">
        <v>251</v>
      </c>
      <c r="X23" s="119" t="s">
        <v>250</v>
      </c>
      <c r="Y23" s="119" t="s">
        <v>250</v>
      </c>
      <c r="Z23" s="119" t="s">
        <v>251</v>
      </c>
      <c r="AA23" s="119" t="s">
        <v>251</v>
      </c>
      <c r="AB23" s="119" t="s">
        <v>250</v>
      </c>
      <c r="AC23" s="119" t="s">
        <v>251</v>
      </c>
      <c r="AD23" s="119" t="s">
        <v>251</v>
      </c>
      <c r="AE23" s="119" t="s">
        <v>251</v>
      </c>
      <c r="AF23" s="119" t="s">
        <v>250</v>
      </c>
      <c r="AG23" s="119" t="s">
        <v>250</v>
      </c>
      <c r="AH23" s="119" t="s">
        <v>251</v>
      </c>
      <c r="AI23" s="119" t="s">
        <v>251</v>
      </c>
      <c r="AJ23" s="119" t="s">
        <v>251</v>
      </c>
      <c r="AK23" s="119" t="s">
        <v>251</v>
      </c>
      <c r="AL23" s="119" t="s">
        <v>251</v>
      </c>
      <c r="AM23" s="119" t="s">
        <v>251</v>
      </c>
      <c r="AN23" s="119"/>
      <c r="AO23" s="119"/>
      <c r="AP23" s="119" t="s">
        <v>250</v>
      </c>
      <c r="AQ23" s="119" t="s">
        <v>250</v>
      </c>
      <c r="AR23" s="119" t="s">
        <v>250</v>
      </c>
      <c r="AS23" s="119" t="s">
        <v>250</v>
      </c>
    </row>
    <row r="24" spans="2:45" ht="15.75">
      <c r="B24" s="128">
        <v>18</v>
      </c>
      <c r="C24" s="129" t="s">
        <v>180</v>
      </c>
      <c r="D24" s="119" t="s">
        <v>251</v>
      </c>
      <c r="E24" s="119" t="s">
        <v>251</v>
      </c>
      <c r="F24" s="119" t="s">
        <v>251</v>
      </c>
      <c r="G24" s="119" t="s">
        <v>251</v>
      </c>
      <c r="H24" s="119" t="s">
        <v>251</v>
      </c>
      <c r="I24" s="119" t="s">
        <v>251</v>
      </c>
      <c r="J24" s="119" t="s">
        <v>250</v>
      </c>
      <c r="K24" s="119" t="s">
        <v>250</v>
      </c>
      <c r="L24" s="119" t="s">
        <v>250</v>
      </c>
      <c r="M24" s="119" t="s">
        <v>251</v>
      </c>
      <c r="N24" s="119" t="s">
        <v>251</v>
      </c>
      <c r="O24" s="119" t="s">
        <v>251</v>
      </c>
      <c r="P24" s="119" t="s">
        <v>251</v>
      </c>
      <c r="Q24" s="119" t="s">
        <v>250</v>
      </c>
      <c r="R24" s="119" t="s">
        <v>251</v>
      </c>
      <c r="S24" s="119" t="s">
        <v>250</v>
      </c>
      <c r="T24" s="119" t="s">
        <v>250</v>
      </c>
      <c r="U24" s="119" t="s">
        <v>250</v>
      </c>
      <c r="V24" s="119" t="s">
        <v>251</v>
      </c>
      <c r="W24" s="119" t="s">
        <v>251</v>
      </c>
      <c r="X24" s="119" t="s">
        <v>250</v>
      </c>
      <c r="Y24" s="119" t="s">
        <v>250</v>
      </c>
      <c r="Z24" s="119" t="s">
        <v>251</v>
      </c>
      <c r="AA24" s="119" t="s">
        <v>251</v>
      </c>
      <c r="AB24" s="119" t="s">
        <v>250</v>
      </c>
      <c r="AC24" s="119" t="s">
        <v>251</v>
      </c>
      <c r="AD24" s="119" t="s">
        <v>251</v>
      </c>
      <c r="AE24" s="119" t="s">
        <v>251</v>
      </c>
      <c r="AF24" s="119" t="s">
        <v>251</v>
      </c>
      <c r="AG24" s="119" t="s">
        <v>251</v>
      </c>
      <c r="AH24" s="119" t="s">
        <v>251</v>
      </c>
      <c r="AI24" s="119" t="s">
        <v>251</v>
      </c>
      <c r="AJ24" s="119" t="s">
        <v>251</v>
      </c>
      <c r="AK24" s="119" t="s">
        <v>251</v>
      </c>
      <c r="AL24" s="119" t="s">
        <v>251</v>
      </c>
      <c r="AM24" s="119" t="s">
        <v>251</v>
      </c>
      <c r="AN24" s="119"/>
      <c r="AO24" s="119"/>
      <c r="AP24" s="119" t="s">
        <v>250</v>
      </c>
      <c r="AQ24" s="119" t="s">
        <v>251</v>
      </c>
      <c r="AR24" s="119" t="s">
        <v>251</v>
      </c>
      <c r="AS24" s="119" t="s">
        <v>251</v>
      </c>
    </row>
    <row r="25" spans="2:45" ht="16.5" thickBot="1">
      <c r="B25" s="130">
        <v>19</v>
      </c>
      <c r="C25" s="131" t="s">
        <v>181</v>
      </c>
      <c r="D25" s="120" t="s">
        <v>251</v>
      </c>
      <c r="E25" s="120" t="s">
        <v>251</v>
      </c>
      <c r="F25" s="120" t="s">
        <v>251</v>
      </c>
      <c r="G25" s="120" t="s">
        <v>251</v>
      </c>
      <c r="H25" s="120" t="s">
        <v>251</v>
      </c>
      <c r="I25" s="120" t="s">
        <v>251</v>
      </c>
      <c r="J25" s="120" t="s">
        <v>251</v>
      </c>
      <c r="K25" s="120" t="s">
        <v>251</v>
      </c>
      <c r="L25" s="120" t="s">
        <v>251</v>
      </c>
      <c r="M25" s="120" t="s">
        <v>251</v>
      </c>
      <c r="N25" s="120" t="s">
        <v>251</v>
      </c>
      <c r="O25" s="120" t="s">
        <v>251</v>
      </c>
      <c r="P25" s="120" t="s">
        <v>251</v>
      </c>
      <c r="Q25" s="120" t="s">
        <v>251</v>
      </c>
      <c r="R25" s="120" t="s">
        <v>251</v>
      </c>
      <c r="S25" s="120" t="s">
        <v>251</v>
      </c>
      <c r="T25" s="120" t="s">
        <v>251</v>
      </c>
      <c r="U25" s="120" t="s">
        <v>251</v>
      </c>
      <c r="V25" s="120" t="s">
        <v>251</v>
      </c>
      <c r="W25" s="120" t="s">
        <v>251</v>
      </c>
      <c r="X25" s="120" t="s">
        <v>251</v>
      </c>
      <c r="Y25" s="120" t="s">
        <v>251</v>
      </c>
      <c r="Z25" s="120" t="s">
        <v>251</v>
      </c>
      <c r="AA25" s="120" t="s">
        <v>251</v>
      </c>
      <c r="AB25" s="120" t="s">
        <v>251</v>
      </c>
      <c r="AC25" s="119" t="s">
        <v>251</v>
      </c>
      <c r="AD25" s="119" t="s">
        <v>251</v>
      </c>
      <c r="AE25" s="120" t="s">
        <v>251</v>
      </c>
      <c r="AF25" s="120" t="s">
        <v>251</v>
      </c>
      <c r="AG25" s="120" t="s">
        <v>251</v>
      </c>
      <c r="AH25" s="120" t="s">
        <v>251</v>
      </c>
      <c r="AI25" s="120" t="s">
        <v>251</v>
      </c>
      <c r="AJ25" s="120" t="s">
        <v>251</v>
      </c>
      <c r="AK25" s="120" t="s">
        <v>251</v>
      </c>
      <c r="AL25" s="120" t="s">
        <v>251</v>
      </c>
      <c r="AM25" s="120" t="s">
        <v>251</v>
      </c>
      <c r="AN25" s="120"/>
      <c r="AO25" s="120"/>
      <c r="AP25" s="120" t="s">
        <v>251</v>
      </c>
      <c r="AQ25" s="120" t="s">
        <v>251</v>
      </c>
      <c r="AR25" s="120" t="s">
        <v>251</v>
      </c>
      <c r="AS25" s="120" t="s">
        <v>251</v>
      </c>
    </row>
    <row r="26" spans="2:45" ht="21" thickBot="1">
      <c r="B26" s="291" t="s">
        <v>253</v>
      </c>
      <c r="C26" s="292"/>
      <c r="D26" s="132" t="str">
        <f>IF(D$27=0,"",IF(D$22="SI","Catastrófico",IF(D$27&lt;6,"Moderado",IF(D$27&lt;12,"Mayor",IF(D$27&lt;20,"Catastrófico","")))))</f>
        <v>Moderado</v>
      </c>
      <c r="E26" s="132" t="str">
        <f aca="true" t="shared" si="0" ref="E26:AS26">IF(E$27=0,"",IF(E$22="SI","Catastrófico",IF(E$27&lt;6,"Moderado",IF(E$27&lt;12,"Mayor",IF(E$27&lt;20,"Catastrófico","")))))</f>
        <v>Moderado</v>
      </c>
      <c r="F26" s="132" t="str">
        <f t="shared" si="0"/>
        <v>Moderado</v>
      </c>
      <c r="G26" s="132" t="str">
        <f t="shared" si="0"/>
        <v>Mayor</v>
      </c>
      <c r="H26" s="132" t="str">
        <f t="shared" si="0"/>
        <v>Mayor</v>
      </c>
      <c r="I26" s="132" t="str">
        <f t="shared" si="0"/>
        <v>Catastrófico</v>
      </c>
      <c r="J26" s="132" t="str">
        <f t="shared" si="0"/>
        <v>Mayor</v>
      </c>
      <c r="K26" s="132" t="str">
        <f t="shared" si="0"/>
        <v>Mayor</v>
      </c>
      <c r="L26" s="132" t="str">
        <f t="shared" si="0"/>
        <v>Mayor</v>
      </c>
      <c r="M26" s="132" t="str">
        <f t="shared" si="0"/>
        <v>Mayor</v>
      </c>
      <c r="N26" s="132" t="str">
        <f t="shared" si="0"/>
        <v>Mayor</v>
      </c>
      <c r="O26" s="132" t="str">
        <f t="shared" si="0"/>
        <v>Mayor</v>
      </c>
      <c r="P26" s="132" t="str">
        <f t="shared" si="0"/>
        <v>Mayor</v>
      </c>
      <c r="Q26" s="132" t="str">
        <f t="shared" si="0"/>
        <v>Catastrófico</v>
      </c>
      <c r="R26" s="132" t="str">
        <f t="shared" si="0"/>
        <v>Mayor</v>
      </c>
      <c r="S26" s="132" t="str">
        <f t="shared" si="0"/>
        <v>Catastrófico</v>
      </c>
      <c r="T26" s="132" t="str">
        <f t="shared" si="0"/>
        <v>Catastrófico</v>
      </c>
      <c r="U26" s="132" t="str">
        <f t="shared" si="0"/>
        <v>Catastrófico</v>
      </c>
      <c r="V26" s="132" t="str">
        <f t="shared" si="0"/>
        <v>Mayor</v>
      </c>
      <c r="W26" s="132" t="str">
        <f t="shared" si="0"/>
        <v>Mayor</v>
      </c>
      <c r="X26" s="132" t="str">
        <f t="shared" si="0"/>
        <v>Catastrófico</v>
      </c>
      <c r="Y26" s="132" t="str">
        <f t="shared" si="0"/>
        <v>Catastrófico</v>
      </c>
      <c r="Z26" s="132" t="str">
        <f t="shared" si="0"/>
        <v>Mayor</v>
      </c>
      <c r="AA26" s="132" t="str">
        <f t="shared" si="0"/>
        <v>Mayor</v>
      </c>
      <c r="AB26" s="132" t="str">
        <f t="shared" si="0"/>
        <v>Catastrófico</v>
      </c>
      <c r="AC26" s="132" t="str">
        <f t="shared" si="0"/>
        <v>Mayor</v>
      </c>
      <c r="AD26" s="132" t="str">
        <f t="shared" si="0"/>
        <v>Mayor</v>
      </c>
      <c r="AE26" s="132" t="str">
        <f t="shared" si="0"/>
        <v>Mayor</v>
      </c>
      <c r="AF26" s="132" t="str">
        <f t="shared" si="0"/>
        <v>Catastrófico</v>
      </c>
      <c r="AG26" s="132" t="str">
        <f t="shared" si="0"/>
        <v>Catastrófico</v>
      </c>
      <c r="AH26" s="132" t="str">
        <f t="shared" si="0"/>
        <v>Mayor</v>
      </c>
      <c r="AI26" s="132" t="str">
        <f t="shared" si="0"/>
        <v>Mayor</v>
      </c>
      <c r="AJ26" s="132" t="str">
        <f t="shared" si="0"/>
        <v>Mayor</v>
      </c>
      <c r="AK26" s="132" t="str">
        <f t="shared" si="0"/>
        <v>Mayor</v>
      </c>
      <c r="AL26" s="132" t="str">
        <f t="shared" si="0"/>
        <v>Mayor</v>
      </c>
      <c r="AM26" s="132" t="str">
        <f t="shared" si="0"/>
        <v>Mayor</v>
      </c>
      <c r="AN26" s="132" t="str">
        <f t="shared" si="0"/>
        <v>Moderado</v>
      </c>
      <c r="AO26" s="132" t="str">
        <f t="shared" si="0"/>
        <v>Moderado</v>
      </c>
      <c r="AP26" s="132" t="str">
        <f t="shared" si="0"/>
        <v>Catastrófico</v>
      </c>
      <c r="AQ26" s="132" t="str">
        <f t="shared" si="0"/>
        <v>Catastrófico</v>
      </c>
      <c r="AR26" s="132" t="str">
        <f t="shared" si="0"/>
        <v>Catastrófico</v>
      </c>
      <c r="AS26" s="132" t="str">
        <f t="shared" si="0"/>
        <v>Catastrófico</v>
      </c>
    </row>
    <row r="27" spans="2:45" ht="15.75">
      <c r="B27" s="287" t="s">
        <v>182</v>
      </c>
      <c r="C27" s="288"/>
      <c r="D27" s="133">
        <f>COUNTIF(D7:D25,"SI")</f>
        <v>5</v>
      </c>
      <c r="E27" s="133">
        <f aca="true" t="shared" si="1" ref="E27:O27">COUNTIF(E7:E25,"SI")</f>
        <v>5</v>
      </c>
      <c r="F27" s="133">
        <f t="shared" si="1"/>
        <v>5</v>
      </c>
      <c r="G27" s="133">
        <f t="shared" si="1"/>
        <v>8</v>
      </c>
      <c r="H27" s="133">
        <f t="shared" si="1"/>
        <v>11</v>
      </c>
      <c r="I27" s="133">
        <f t="shared" si="1"/>
        <v>12</v>
      </c>
      <c r="J27" s="133">
        <f t="shared" si="1"/>
        <v>7</v>
      </c>
      <c r="K27" s="133">
        <f t="shared" si="1"/>
        <v>8</v>
      </c>
      <c r="L27" s="133">
        <f t="shared" si="1"/>
        <v>11</v>
      </c>
      <c r="M27" s="133">
        <f t="shared" si="1"/>
        <v>8</v>
      </c>
      <c r="N27" s="133">
        <f t="shared" si="1"/>
        <v>10</v>
      </c>
      <c r="O27" s="133">
        <f t="shared" si="1"/>
        <v>11</v>
      </c>
      <c r="P27" s="133">
        <f aca="true" t="shared" si="2" ref="P27:AS27">COUNTIF(P7:P25,"SI")</f>
        <v>9</v>
      </c>
      <c r="Q27" s="133">
        <f t="shared" si="2"/>
        <v>17</v>
      </c>
      <c r="R27" s="133">
        <f t="shared" si="2"/>
        <v>6</v>
      </c>
      <c r="S27" s="133">
        <f t="shared" si="2"/>
        <v>12</v>
      </c>
      <c r="T27" s="133">
        <f t="shared" si="2"/>
        <v>16</v>
      </c>
      <c r="U27" s="133">
        <f t="shared" si="2"/>
        <v>16</v>
      </c>
      <c r="V27" s="133">
        <f t="shared" si="2"/>
        <v>11</v>
      </c>
      <c r="W27" s="133">
        <f t="shared" si="2"/>
        <v>8</v>
      </c>
      <c r="X27" s="133">
        <f t="shared" si="2"/>
        <v>15</v>
      </c>
      <c r="Y27" s="133">
        <f t="shared" si="2"/>
        <v>15</v>
      </c>
      <c r="Z27" s="133">
        <f t="shared" si="2"/>
        <v>8</v>
      </c>
      <c r="AA27" s="133">
        <f t="shared" si="2"/>
        <v>8</v>
      </c>
      <c r="AB27" s="133">
        <f t="shared" si="2"/>
        <v>16</v>
      </c>
      <c r="AC27" s="133">
        <f t="shared" si="2"/>
        <v>11</v>
      </c>
      <c r="AD27" s="133">
        <f t="shared" si="2"/>
        <v>11</v>
      </c>
      <c r="AE27" s="133">
        <f t="shared" si="2"/>
        <v>8</v>
      </c>
      <c r="AF27" s="133">
        <f t="shared" si="2"/>
        <v>14</v>
      </c>
      <c r="AG27" s="133">
        <f t="shared" si="2"/>
        <v>12</v>
      </c>
      <c r="AH27" s="133">
        <f t="shared" si="2"/>
        <v>10</v>
      </c>
      <c r="AI27" s="133">
        <f t="shared" si="2"/>
        <v>10</v>
      </c>
      <c r="AJ27" s="133">
        <f t="shared" si="2"/>
        <v>9</v>
      </c>
      <c r="AK27" s="133">
        <f t="shared" si="2"/>
        <v>9</v>
      </c>
      <c r="AL27" s="133">
        <f t="shared" si="2"/>
        <v>10</v>
      </c>
      <c r="AM27" s="133">
        <f t="shared" si="2"/>
        <v>10</v>
      </c>
      <c r="AN27" s="133">
        <f t="shared" si="2"/>
        <v>1</v>
      </c>
      <c r="AO27" s="133">
        <f t="shared" si="2"/>
        <v>1</v>
      </c>
      <c r="AP27" s="133">
        <f t="shared" si="2"/>
        <v>17</v>
      </c>
      <c r="AQ27" s="133">
        <f t="shared" si="2"/>
        <v>17</v>
      </c>
      <c r="AR27" s="133">
        <f t="shared" si="2"/>
        <v>17</v>
      </c>
      <c r="AS27" s="133">
        <f t="shared" si="2"/>
        <v>17</v>
      </c>
    </row>
    <row r="28" spans="2:45" ht="16.5" thickBot="1">
      <c r="B28" s="289" t="s">
        <v>183</v>
      </c>
      <c r="C28" s="290"/>
      <c r="D28" s="134">
        <f>COUNTIF(D8:D27,"NO")</f>
        <v>14</v>
      </c>
      <c r="E28" s="134">
        <f aca="true" t="shared" si="3" ref="E28:O28">COUNTIF(E8:E27,"NO")</f>
        <v>14</v>
      </c>
      <c r="F28" s="134">
        <f t="shared" si="3"/>
        <v>14</v>
      </c>
      <c r="G28" s="134">
        <f t="shared" si="3"/>
        <v>11</v>
      </c>
      <c r="H28" s="134">
        <f t="shared" si="3"/>
        <v>8</v>
      </c>
      <c r="I28" s="134">
        <f t="shared" si="3"/>
        <v>7</v>
      </c>
      <c r="J28" s="134">
        <f t="shared" si="3"/>
        <v>12</v>
      </c>
      <c r="K28" s="134">
        <f t="shared" si="3"/>
        <v>11</v>
      </c>
      <c r="L28" s="134">
        <f t="shared" si="3"/>
        <v>8</v>
      </c>
      <c r="M28" s="134">
        <f t="shared" si="3"/>
        <v>11</v>
      </c>
      <c r="N28" s="134">
        <f t="shared" si="3"/>
        <v>9</v>
      </c>
      <c r="O28" s="134">
        <f t="shared" si="3"/>
        <v>8</v>
      </c>
      <c r="P28" s="134">
        <f aca="true" t="shared" si="4" ref="P28:AS28">COUNTIF(P8:P27,"NO")</f>
        <v>10</v>
      </c>
      <c r="Q28" s="134">
        <f t="shared" si="4"/>
        <v>2</v>
      </c>
      <c r="R28" s="134">
        <f t="shared" si="4"/>
        <v>13</v>
      </c>
      <c r="S28" s="134">
        <f t="shared" si="4"/>
        <v>6</v>
      </c>
      <c r="T28" s="134">
        <f t="shared" si="4"/>
        <v>3</v>
      </c>
      <c r="U28" s="134">
        <f t="shared" si="4"/>
        <v>3</v>
      </c>
      <c r="V28" s="134">
        <f t="shared" si="4"/>
        <v>8</v>
      </c>
      <c r="W28" s="134">
        <f t="shared" si="4"/>
        <v>11</v>
      </c>
      <c r="X28" s="134">
        <f t="shared" si="4"/>
        <v>4</v>
      </c>
      <c r="Y28" s="134">
        <f t="shared" si="4"/>
        <v>4</v>
      </c>
      <c r="Z28" s="134">
        <f t="shared" si="4"/>
        <v>11</v>
      </c>
      <c r="AA28" s="134">
        <f t="shared" si="4"/>
        <v>11</v>
      </c>
      <c r="AB28" s="134">
        <f t="shared" si="4"/>
        <v>3</v>
      </c>
      <c r="AC28" s="134">
        <f t="shared" si="4"/>
        <v>8</v>
      </c>
      <c r="AD28" s="134">
        <f t="shared" si="4"/>
        <v>8</v>
      </c>
      <c r="AE28" s="134">
        <f t="shared" si="4"/>
        <v>11</v>
      </c>
      <c r="AF28" s="134">
        <f t="shared" si="4"/>
        <v>5</v>
      </c>
      <c r="AG28" s="134">
        <f t="shared" si="4"/>
        <v>7</v>
      </c>
      <c r="AH28" s="134">
        <f t="shared" si="4"/>
        <v>9</v>
      </c>
      <c r="AI28" s="134">
        <f t="shared" si="4"/>
        <v>9</v>
      </c>
      <c r="AJ28" s="134">
        <f t="shared" si="4"/>
        <v>10</v>
      </c>
      <c r="AK28" s="134">
        <f t="shared" si="4"/>
        <v>10</v>
      </c>
      <c r="AL28" s="134">
        <f t="shared" si="4"/>
        <v>9</v>
      </c>
      <c r="AM28" s="134">
        <f t="shared" si="4"/>
        <v>9</v>
      </c>
      <c r="AN28" s="134">
        <f t="shared" si="4"/>
        <v>0</v>
      </c>
      <c r="AO28" s="134">
        <f t="shared" si="4"/>
        <v>0</v>
      </c>
      <c r="AP28" s="134">
        <f t="shared" si="4"/>
        <v>2</v>
      </c>
      <c r="AQ28" s="134">
        <f t="shared" si="4"/>
        <v>2</v>
      </c>
      <c r="AR28" s="134">
        <f t="shared" si="4"/>
        <v>2</v>
      </c>
      <c r="AS28" s="134">
        <f t="shared" si="4"/>
        <v>2</v>
      </c>
    </row>
    <row r="29" ht="15.75" thickBot="1"/>
    <row r="30" spans="2:5" ht="91.5" customHeight="1" thickBot="1">
      <c r="B30" s="275" t="s">
        <v>184</v>
      </c>
      <c r="C30" s="276"/>
      <c r="D30" s="276"/>
      <c r="E30" s="277"/>
    </row>
    <row r="31" spans="2:5" ht="15">
      <c r="B31" s="135" t="s">
        <v>185</v>
      </c>
      <c r="C31" s="278" t="s">
        <v>186</v>
      </c>
      <c r="D31" s="279"/>
      <c r="E31" s="280"/>
    </row>
    <row r="32" spans="2:5" ht="15">
      <c r="B32" s="136" t="s">
        <v>187</v>
      </c>
      <c r="C32" s="281" t="s">
        <v>188</v>
      </c>
      <c r="D32" s="282"/>
      <c r="E32" s="283"/>
    </row>
    <row r="33" spans="2:5" ht="22.5">
      <c r="B33" s="136" t="s">
        <v>189</v>
      </c>
      <c r="C33" s="281" t="s">
        <v>190</v>
      </c>
      <c r="D33" s="282"/>
      <c r="E33" s="283"/>
    </row>
    <row r="35" spans="1:13" ht="15">
      <c r="A35" s="267" t="s">
        <v>241</v>
      </c>
      <c r="B35" s="267"/>
      <c r="C35" s="267"/>
      <c r="D35" s="267"/>
      <c r="E35" s="267"/>
      <c r="F35" s="267" t="s">
        <v>231</v>
      </c>
      <c r="G35" s="267"/>
      <c r="H35" s="103"/>
      <c r="I35" s="103"/>
      <c r="J35" s="267" t="s">
        <v>232</v>
      </c>
      <c r="K35" s="267"/>
      <c r="L35" s="267" t="s">
        <v>233</v>
      </c>
      <c r="M35" s="267"/>
    </row>
    <row r="36" spans="1:13" ht="15">
      <c r="A36" s="104" t="s">
        <v>234</v>
      </c>
      <c r="B36" s="103" t="s">
        <v>235</v>
      </c>
      <c r="C36" s="267" t="s">
        <v>236</v>
      </c>
      <c r="D36" s="267"/>
      <c r="E36" s="267"/>
      <c r="F36" s="262" t="s">
        <v>237</v>
      </c>
      <c r="G36" s="262"/>
      <c r="H36" s="105"/>
      <c r="I36" s="105"/>
      <c r="J36" s="262" t="s">
        <v>237</v>
      </c>
      <c r="K36" s="262"/>
      <c r="L36" s="262" t="s">
        <v>237</v>
      </c>
      <c r="M36" s="262"/>
    </row>
    <row r="37" spans="1:13" ht="15">
      <c r="A37" s="263"/>
      <c r="B37" s="264"/>
      <c r="C37" s="266"/>
      <c r="D37" s="266"/>
      <c r="E37" s="266"/>
      <c r="F37" s="262" t="s">
        <v>238</v>
      </c>
      <c r="G37" s="262"/>
      <c r="H37" s="105"/>
      <c r="I37" s="105"/>
      <c r="J37" s="262" t="s">
        <v>238</v>
      </c>
      <c r="K37" s="262"/>
      <c r="L37" s="262" t="s">
        <v>239</v>
      </c>
      <c r="M37" s="262"/>
    </row>
    <row r="38" spans="1:13" ht="15">
      <c r="A38" s="263"/>
      <c r="B38" s="265"/>
      <c r="C38" s="266"/>
      <c r="D38" s="266"/>
      <c r="E38" s="266"/>
      <c r="F38" s="262" t="s">
        <v>240</v>
      </c>
      <c r="G38" s="262"/>
      <c r="H38" s="105"/>
      <c r="I38" s="105"/>
      <c r="J38" s="262" t="s">
        <v>240</v>
      </c>
      <c r="K38" s="262"/>
      <c r="L38" s="262" t="s">
        <v>240</v>
      </c>
      <c r="M38" s="262"/>
    </row>
  </sheetData>
  <sheetProtection formatCells="0" formatColumns="0" formatRows="0" insertColumns="0" insertRows="0" insertHyperlinks="0" deleteColumns="0" deleteRows="0" sort="0" autoFilter="0" pivotTables="0"/>
  <protectedRanges>
    <protectedRange sqref="F36:M38" name="Rango4_2"/>
    <protectedRange sqref="A37:E37" name="Rango3_2"/>
  </protectedRanges>
  <mergeCells count="30">
    <mergeCell ref="B30:E30"/>
    <mergeCell ref="C31:E31"/>
    <mergeCell ref="C32:E32"/>
    <mergeCell ref="C33:E33"/>
    <mergeCell ref="D4:O4"/>
    <mergeCell ref="B27:C27"/>
    <mergeCell ref="B28:C28"/>
    <mergeCell ref="B26:C26"/>
    <mergeCell ref="N1:O1"/>
    <mergeCell ref="K1:M1"/>
    <mergeCell ref="C1:J1"/>
    <mergeCell ref="C3:O3"/>
    <mergeCell ref="A1:B1"/>
    <mergeCell ref="A35:E35"/>
    <mergeCell ref="F35:G35"/>
    <mergeCell ref="J35:K35"/>
    <mergeCell ref="L35:M35"/>
    <mergeCell ref="C36:E36"/>
    <mergeCell ref="F36:G36"/>
    <mergeCell ref="J36:K36"/>
    <mergeCell ref="L36:M36"/>
    <mergeCell ref="L37:M37"/>
    <mergeCell ref="F38:G38"/>
    <mergeCell ref="J38:K38"/>
    <mergeCell ref="L38:M38"/>
    <mergeCell ref="A37:A38"/>
    <mergeCell ref="B37:B38"/>
    <mergeCell ref="C37:E38"/>
    <mergeCell ref="F37:G37"/>
    <mergeCell ref="J37:K37"/>
  </mergeCells>
  <conditionalFormatting sqref="B30">
    <cfRule type="cellIs" priority="19" dxfId="37" operator="between">
      <formula>1</formula>
      <formula>5</formula>
    </cfRule>
  </conditionalFormatting>
  <printOptions/>
  <pageMargins left="0.7" right="0.7" top="0.75" bottom="0.75" header="0.3" footer="0.3"/>
  <pageSetup orientation="portrait" r:id="rId2"/>
  <drawing r:id="rId1"/>
</worksheet>
</file>

<file path=xl/worksheets/sheet3.xml><?xml version="1.0" encoding="utf-8"?>
<worksheet xmlns="http://schemas.openxmlformats.org/spreadsheetml/2006/main" xmlns:r="http://schemas.openxmlformats.org/officeDocument/2006/relationships">
  <dimension ref="A1:AX22"/>
  <sheetViews>
    <sheetView zoomScalePageLayoutView="0" workbookViewId="0" topLeftCell="A9">
      <selection activeCell="A15" sqref="A15"/>
    </sheetView>
  </sheetViews>
  <sheetFormatPr defaultColWidth="11.421875" defaultRowHeight="15"/>
  <cols>
    <col min="1" max="1" width="67.421875" style="0" customWidth="1"/>
    <col min="2" max="2" width="42.421875" style="0" bestFit="1" customWidth="1"/>
    <col min="3" max="4" width="37.7109375" style="0" customWidth="1"/>
    <col min="5" max="5" width="38.00390625" style="0" customWidth="1"/>
    <col min="6" max="7" width="37.7109375" style="0" customWidth="1"/>
    <col min="8" max="10" width="15.7109375" style="0" customWidth="1"/>
    <col min="11" max="11" width="10.421875" style="0" bestFit="1" customWidth="1"/>
    <col min="12" max="12" width="12.140625" style="0" bestFit="1" customWidth="1"/>
    <col min="13" max="13" width="18.28125" style="0" bestFit="1" customWidth="1"/>
    <col min="14" max="14" width="18.28125" style="0" customWidth="1"/>
    <col min="15" max="15" width="24.421875" style="0" bestFit="1" customWidth="1"/>
    <col min="16" max="16" width="23.8515625" style="0" customWidth="1"/>
    <col min="17" max="17" width="9.140625" style="0" bestFit="1" customWidth="1"/>
    <col min="21" max="21" width="11.8515625" style="0" bestFit="1" customWidth="1"/>
    <col min="23" max="23" width="12.7109375" style="0" customWidth="1"/>
    <col min="24" max="24" width="7.421875" style="0" customWidth="1"/>
    <col min="27" max="27" width="7.421875" style="0" customWidth="1"/>
    <col min="28" max="28" width="34.8515625" style="0" customWidth="1"/>
    <col min="29" max="29" width="13.7109375" style="0" customWidth="1"/>
    <col min="30" max="31" width="14.421875" style="0" customWidth="1"/>
    <col min="32" max="32" width="10.140625" style="0" customWidth="1"/>
    <col min="33" max="33" width="15.140625" style="0" customWidth="1"/>
    <col min="34" max="34" width="13.421875" style="0" customWidth="1"/>
    <col min="35" max="35" width="19.8515625" style="0" customWidth="1"/>
    <col min="43" max="43" width="77.7109375" style="0" customWidth="1"/>
    <col min="47" max="47" width="16.421875" style="0" bestFit="1" customWidth="1"/>
  </cols>
  <sheetData>
    <row r="1" spans="1:50" ht="38.25" customHeight="1" thickBot="1">
      <c r="A1" s="1" t="s">
        <v>11</v>
      </c>
      <c r="B1" s="1" t="s">
        <v>12</v>
      </c>
      <c r="C1" s="71" t="s">
        <v>123</v>
      </c>
      <c r="D1" s="1" t="s">
        <v>195</v>
      </c>
      <c r="E1" s="1" t="s">
        <v>1</v>
      </c>
      <c r="F1" s="1" t="s">
        <v>95</v>
      </c>
      <c r="G1" s="1" t="s">
        <v>13</v>
      </c>
      <c r="H1" s="6" t="s">
        <v>2</v>
      </c>
      <c r="I1" t="s">
        <v>6</v>
      </c>
      <c r="J1" s="6" t="s">
        <v>7</v>
      </c>
      <c r="K1" s="6" t="s">
        <v>8</v>
      </c>
      <c r="L1" s="6" t="s">
        <v>9</v>
      </c>
      <c r="M1" s="6" t="s">
        <v>10</v>
      </c>
      <c r="N1" s="6" t="s">
        <v>4</v>
      </c>
      <c r="O1" s="6" t="s">
        <v>5</v>
      </c>
      <c r="P1" s="2" t="s">
        <v>14</v>
      </c>
      <c r="Q1" s="9"/>
      <c r="R1" s="9"/>
      <c r="S1" s="11" t="s">
        <v>47</v>
      </c>
      <c r="T1" s="11" t="s">
        <v>15</v>
      </c>
      <c r="U1" s="11" t="s">
        <v>16</v>
      </c>
      <c r="V1" s="11" t="s">
        <v>17</v>
      </c>
      <c r="W1" s="11" t="s">
        <v>18</v>
      </c>
      <c r="AB1" s="294" t="s">
        <v>60</v>
      </c>
      <c r="AC1" s="295"/>
      <c r="AD1" s="295"/>
      <c r="AE1" s="296"/>
      <c r="AG1" s="301" t="s">
        <v>121</v>
      </c>
      <c r="AH1" s="302"/>
      <c r="AI1" s="302"/>
      <c r="AN1" s="303" t="s">
        <v>98</v>
      </c>
      <c r="AO1" s="304"/>
      <c r="AP1" s="304"/>
      <c r="AQ1" s="304"/>
      <c r="AR1" s="305"/>
      <c r="AX1" s="2" t="s">
        <v>249</v>
      </c>
    </row>
    <row r="2" spans="1:50" ht="31.5" thickBot="1" thickTop="1">
      <c r="A2" s="77" t="s">
        <v>265</v>
      </c>
      <c r="B2" s="3" t="s">
        <v>19</v>
      </c>
      <c r="C2" s="81" t="s">
        <v>124</v>
      </c>
      <c r="D2" s="5" t="s">
        <v>196</v>
      </c>
      <c r="E2" t="s">
        <v>209</v>
      </c>
      <c r="F2" s="25" t="s">
        <v>69</v>
      </c>
      <c r="G2" t="s">
        <v>53</v>
      </c>
      <c r="H2" s="7" t="s">
        <v>62</v>
      </c>
      <c r="I2" t="s">
        <v>80</v>
      </c>
      <c r="J2" s="7" t="s">
        <v>83</v>
      </c>
      <c r="K2" s="7" t="s">
        <v>85</v>
      </c>
      <c r="L2" s="7" t="s">
        <v>87</v>
      </c>
      <c r="M2" s="7" t="s">
        <v>89</v>
      </c>
      <c r="N2" s="7" t="s">
        <v>28</v>
      </c>
      <c r="O2" s="7" t="s">
        <v>93</v>
      </c>
      <c r="P2" t="s">
        <v>20</v>
      </c>
      <c r="Q2" s="9"/>
      <c r="R2" s="9"/>
      <c r="S2" s="9" t="str">
        <f>MID(ADDRESS(ROW(S1),COLUMN(S1),4),1,1)</f>
        <v>S</v>
      </c>
      <c r="T2" s="9" t="str">
        <f>MID(ADDRESS(ROW(T1),COLUMN(T1),4),1,1)</f>
        <v>T</v>
      </c>
      <c r="U2" s="9" t="str">
        <f>MID(ADDRESS(ROW(U1),COLUMN(U1),4),1,1)</f>
        <v>U</v>
      </c>
      <c r="V2" s="9" t="str">
        <f>MID(ADDRESS(ROW(V1),COLUMN(V1),4),1,1)</f>
        <v>V</v>
      </c>
      <c r="W2" s="9" t="str">
        <f>MID(ADDRESS(ROW(W1),COLUMN(W1),4),1,1)</f>
        <v>W</v>
      </c>
      <c r="AB2" s="41" t="s">
        <v>61</v>
      </c>
      <c r="AC2" s="21" t="s">
        <v>96</v>
      </c>
      <c r="AD2" s="21" t="s">
        <v>9</v>
      </c>
      <c r="AE2" s="34" t="s">
        <v>97</v>
      </c>
      <c r="AG2" s="21" t="s">
        <v>77</v>
      </c>
      <c r="AH2" s="21" t="s">
        <v>62</v>
      </c>
      <c r="AI2" s="21" t="s">
        <v>71</v>
      </c>
      <c r="AN2" s="306" t="s">
        <v>99</v>
      </c>
      <c r="AO2" s="307"/>
      <c r="AP2" s="307"/>
      <c r="AQ2" s="73" t="s">
        <v>100</v>
      </c>
      <c r="AR2" s="55" t="s">
        <v>101</v>
      </c>
      <c r="AX2" t="s">
        <v>250</v>
      </c>
    </row>
    <row r="3" spans="1:50" ht="45">
      <c r="A3" s="77" t="s">
        <v>266</v>
      </c>
      <c r="B3" s="3" t="s">
        <v>21</v>
      </c>
      <c r="C3" s="81" t="s">
        <v>125</v>
      </c>
      <c r="D3" s="5" t="s">
        <v>197</v>
      </c>
      <c r="E3" t="s">
        <v>210</v>
      </c>
      <c r="F3" s="40" t="s">
        <v>75</v>
      </c>
      <c r="G3" t="s">
        <v>54</v>
      </c>
      <c r="H3" s="8" t="s">
        <v>0</v>
      </c>
      <c r="I3" t="s">
        <v>81</v>
      </c>
      <c r="J3" s="8" t="s">
        <v>84</v>
      </c>
      <c r="K3" s="8" t="s">
        <v>86</v>
      </c>
      <c r="L3" s="8" t="s">
        <v>88</v>
      </c>
      <c r="M3" s="8" t="s">
        <v>90</v>
      </c>
      <c r="N3" s="8" t="s">
        <v>26</v>
      </c>
      <c r="O3" s="8" t="s">
        <v>94</v>
      </c>
      <c r="P3" t="s">
        <v>22</v>
      </c>
      <c r="Q3" s="11" t="s">
        <v>48</v>
      </c>
      <c r="R3" s="9">
        <f>ROW(Q3)</f>
        <v>3</v>
      </c>
      <c r="S3" s="10" t="s">
        <v>23</v>
      </c>
      <c r="T3" s="10" t="s">
        <v>23</v>
      </c>
      <c r="U3" s="10" t="s">
        <v>23</v>
      </c>
      <c r="V3" s="10" t="s">
        <v>23</v>
      </c>
      <c r="W3" s="10" t="s">
        <v>24</v>
      </c>
      <c r="Y3" s="12" t="s">
        <v>24</v>
      </c>
      <c r="AB3" s="42" t="s">
        <v>63</v>
      </c>
      <c r="AC3" s="22">
        <v>0.2</v>
      </c>
      <c r="AD3" s="9">
        <v>2</v>
      </c>
      <c r="AE3" s="43" t="s">
        <v>51</v>
      </c>
      <c r="AG3" s="9">
        <v>25</v>
      </c>
      <c r="AH3" s="9" t="str">
        <f>VLOOKUP(AI3,datos!$AC$2:$AE$7,3,0)</f>
        <v>Media</v>
      </c>
      <c r="AI3" s="52">
        <f>+IF(OR(AG3="",AG3=0),"",IF(AG3&lt;=datos!$AD$3,datos!$AC$3,IF(AND(AG3&gt;datos!$AD$3,AG3&lt;=datos!$AD$4),datos!$AC$4,IF(AND(AG3&gt;datos!$AD$4,AG3&lt;=datos!$AD$5),datos!$AC$5,IF(AND(AG3&gt;datos!$AD$5,AG3&lt;=datos!$AD$6),datos!$AC$6,IF(AG3&gt;datos!$AD$7,datos!$AC$7,0))))))</f>
        <v>0.6</v>
      </c>
      <c r="AN3" s="308" t="s">
        <v>102</v>
      </c>
      <c r="AO3" s="310" t="s">
        <v>6</v>
      </c>
      <c r="AP3" s="74" t="s">
        <v>80</v>
      </c>
      <c r="AQ3" s="56" t="s">
        <v>103</v>
      </c>
      <c r="AR3" s="57">
        <v>0.25</v>
      </c>
      <c r="AT3" t="s">
        <v>118</v>
      </c>
      <c r="AU3" t="s">
        <v>119</v>
      </c>
      <c r="AV3" t="s">
        <v>117</v>
      </c>
      <c r="AX3" t="s">
        <v>251</v>
      </c>
    </row>
    <row r="4" spans="1:48" ht="31.5">
      <c r="A4" s="77" t="s">
        <v>267</v>
      </c>
      <c r="B4" s="3" t="s">
        <v>25</v>
      </c>
      <c r="C4" s="81" t="s">
        <v>126</v>
      </c>
      <c r="D4" s="5" t="s">
        <v>198</v>
      </c>
      <c r="E4" t="s">
        <v>211</v>
      </c>
      <c r="F4" s="40" t="s">
        <v>76</v>
      </c>
      <c r="G4" t="s">
        <v>55</v>
      </c>
      <c r="I4" t="s">
        <v>82</v>
      </c>
      <c r="N4" s="7" t="s">
        <v>91</v>
      </c>
      <c r="P4" t="s">
        <v>26</v>
      </c>
      <c r="Q4" s="11" t="s">
        <v>49</v>
      </c>
      <c r="R4" s="9">
        <f>ROW(Q4)</f>
        <v>4</v>
      </c>
      <c r="S4" s="10" t="s">
        <v>16</v>
      </c>
      <c r="T4" s="10" t="s">
        <v>16</v>
      </c>
      <c r="U4" s="10" t="s">
        <v>23</v>
      </c>
      <c r="V4" s="10" t="s">
        <v>23</v>
      </c>
      <c r="W4" s="10" t="s">
        <v>24</v>
      </c>
      <c r="Y4" s="13" t="s">
        <v>23</v>
      </c>
      <c r="AB4" s="42" t="s">
        <v>64</v>
      </c>
      <c r="AC4" s="22">
        <v>0.4</v>
      </c>
      <c r="AD4" s="9">
        <v>24</v>
      </c>
      <c r="AE4" s="44" t="s">
        <v>50</v>
      </c>
      <c r="AH4" s="21" t="s">
        <v>71</v>
      </c>
      <c r="AI4" s="21" t="s">
        <v>122</v>
      </c>
      <c r="AN4" s="309"/>
      <c r="AO4" s="311"/>
      <c r="AP4" s="75" t="s">
        <v>81</v>
      </c>
      <c r="AQ4" s="58" t="s">
        <v>104</v>
      </c>
      <c r="AR4" s="59">
        <v>0.15</v>
      </c>
      <c r="AT4" t="s">
        <v>82</v>
      </c>
      <c r="AU4" t="s">
        <v>83</v>
      </c>
      <c r="AV4" s="63">
        <f>IF(AT4="",0,VLOOKUP(AT4,datos!$AP$3:$AR$7,3,0))+IF(AU4="",0,VLOOKUP(AU4,datos!$AP$3:$AR$7,3,0))</f>
        <v>0.35</v>
      </c>
    </row>
    <row r="5" spans="1:44" ht="32.25" thickBot="1">
      <c r="A5" s="77" t="s">
        <v>268</v>
      </c>
      <c r="B5" s="3" t="s">
        <v>27</v>
      </c>
      <c r="C5" s="81" t="s">
        <v>127</v>
      </c>
      <c r="D5" s="5" t="s">
        <v>199</v>
      </c>
      <c r="E5" t="s">
        <v>56</v>
      </c>
      <c r="F5" s="40" t="s">
        <v>72</v>
      </c>
      <c r="G5" s="5"/>
      <c r="H5" s="5"/>
      <c r="N5" s="8" t="s">
        <v>92</v>
      </c>
      <c r="Q5" s="11" t="s">
        <v>52</v>
      </c>
      <c r="R5" s="9">
        <f>ROW(Q5)</f>
        <v>5</v>
      </c>
      <c r="S5" s="10" t="s">
        <v>16</v>
      </c>
      <c r="T5" s="10" t="s">
        <v>16</v>
      </c>
      <c r="U5" s="10" t="s">
        <v>16</v>
      </c>
      <c r="V5" s="10" t="s">
        <v>23</v>
      </c>
      <c r="W5" s="10" t="s">
        <v>24</v>
      </c>
      <c r="Y5" s="14" t="s">
        <v>16</v>
      </c>
      <c r="AB5" s="42" t="s">
        <v>65</v>
      </c>
      <c r="AC5" s="22">
        <v>0.6</v>
      </c>
      <c r="AD5" s="9">
        <v>500</v>
      </c>
      <c r="AE5" s="45" t="s">
        <v>52</v>
      </c>
      <c r="AH5" s="64" t="str">
        <f>+IF(AI5&lt;=datos!$AC$3,datos!$AE$3,IF(AI5&lt;=datos!$AC$4,datos!$AE$4,IF(AI5&lt;=datos!$AC$5,datos!$AE$5,IF(AI5&lt;=datos!$AC$6,datos!$AE$6,IF(AI5&lt;=datos!$AC$7,datos!$AE$7,"")))))</f>
        <v>Baja</v>
      </c>
      <c r="AI5" s="64">
        <v>0.36</v>
      </c>
      <c r="AN5" s="309"/>
      <c r="AO5" s="311"/>
      <c r="AP5" s="75" t="s">
        <v>82</v>
      </c>
      <c r="AQ5" s="58" t="s">
        <v>105</v>
      </c>
      <c r="AR5" s="59">
        <v>0.1</v>
      </c>
    </row>
    <row r="6" spans="1:47" ht="47.25">
      <c r="A6" s="77"/>
      <c r="B6" s="3" t="s">
        <v>30</v>
      </c>
      <c r="C6" s="81" t="s">
        <v>128</v>
      </c>
      <c r="D6" s="5" t="s">
        <v>200</v>
      </c>
      <c r="E6" t="s">
        <v>57</v>
      </c>
      <c r="F6" s="40" t="s">
        <v>73</v>
      </c>
      <c r="G6" s="5"/>
      <c r="H6" s="5"/>
      <c r="Q6" s="11" t="s">
        <v>50</v>
      </c>
      <c r="R6" s="9">
        <f>ROW(Q6)</f>
        <v>6</v>
      </c>
      <c r="S6" s="10" t="s">
        <v>29</v>
      </c>
      <c r="T6" s="10" t="s">
        <v>16</v>
      </c>
      <c r="U6" s="10" t="s">
        <v>16</v>
      </c>
      <c r="V6" s="10" t="s">
        <v>23</v>
      </c>
      <c r="W6" s="10" t="s">
        <v>24</v>
      </c>
      <c r="Y6" s="15" t="s">
        <v>29</v>
      </c>
      <c r="AB6" s="42" t="s">
        <v>66</v>
      </c>
      <c r="AC6" s="22">
        <v>0.8</v>
      </c>
      <c r="AD6" s="9">
        <v>5000</v>
      </c>
      <c r="AE6" s="46" t="s">
        <v>49</v>
      </c>
      <c r="AN6" s="309"/>
      <c r="AO6" s="311" t="s">
        <v>7</v>
      </c>
      <c r="AP6" s="75" t="s">
        <v>83</v>
      </c>
      <c r="AQ6" s="58" t="s">
        <v>106</v>
      </c>
      <c r="AR6" s="59">
        <v>0.25</v>
      </c>
      <c r="AT6" s="79" t="s">
        <v>6</v>
      </c>
      <c r="AU6" s="80" t="s">
        <v>2</v>
      </c>
    </row>
    <row r="7" spans="1:47" ht="30.75" thickBot="1">
      <c r="A7" s="4"/>
      <c r="B7" s="3" t="s">
        <v>31</v>
      </c>
      <c r="C7" s="81" t="s">
        <v>129</v>
      </c>
      <c r="D7" s="5" t="s">
        <v>201</v>
      </c>
      <c r="E7" t="s">
        <v>58</v>
      </c>
      <c r="F7" s="40" t="s">
        <v>74</v>
      </c>
      <c r="G7" s="5"/>
      <c r="H7" s="5"/>
      <c r="Q7" s="11" t="s">
        <v>51</v>
      </c>
      <c r="R7" s="9">
        <f>ROW(Q7)</f>
        <v>7</v>
      </c>
      <c r="S7" s="10" t="s">
        <v>29</v>
      </c>
      <c r="T7" s="10" t="s">
        <v>29</v>
      </c>
      <c r="U7" s="10" t="s">
        <v>16</v>
      </c>
      <c r="V7" s="10" t="s">
        <v>23</v>
      </c>
      <c r="W7" s="10" t="s">
        <v>24</v>
      </c>
      <c r="AB7" s="47" t="s">
        <v>67</v>
      </c>
      <c r="AC7" s="35">
        <v>1</v>
      </c>
      <c r="AD7" s="48">
        <v>5000</v>
      </c>
      <c r="AE7" s="49" t="s">
        <v>48</v>
      </c>
      <c r="AN7" s="309"/>
      <c r="AO7" s="311"/>
      <c r="AP7" s="75" t="s">
        <v>84</v>
      </c>
      <c r="AQ7" s="58" t="s">
        <v>107</v>
      </c>
      <c r="AR7" s="59">
        <v>0.15</v>
      </c>
      <c r="AT7" s="65" t="s">
        <v>80</v>
      </c>
      <c r="AU7" s="67" t="s">
        <v>62</v>
      </c>
    </row>
    <row r="8" spans="1:47" ht="32.25" thickBot="1">
      <c r="A8" s="4"/>
      <c r="B8" s="3" t="s">
        <v>32</v>
      </c>
      <c r="C8" s="81" t="s">
        <v>130</v>
      </c>
      <c r="D8" s="5" t="s">
        <v>202</v>
      </c>
      <c r="E8" t="s">
        <v>59</v>
      </c>
      <c r="F8" s="25" t="s">
        <v>70</v>
      </c>
      <c r="G8" s="5"/>
      <c r="H8" s="5"/>
      <c r="AN8" s="309" t="s">
        <v>108</v>
      </c>
      <c r="AO8" s="311" t="s">
        <v>8</v>
      </c>
      <c r="AP8" s="75" t="s">
        <v>85</v>
      </c>
      <c r="AQ8" s="58" t="s">
        <v>109</v>
      </c>
      <c r="AR8" s="60" t="s">
        <v>110</v>
      </c>
      <c r="AT8" s="65" t="s">
        <v>81</v>
      </c>
      <c r="AU8" s="67" t="s">
        <v>62</v>
      </c>
    </row>
    <row r="9" spans="1:47" ht="48" thickBot="1">
      <c r="A9" s="4"/>
      <c r="B9" s="3" t="s">
        <v>33</v>
      </c>
      <c r="C9" s="82" t="s">
        <v>131</v>
      </c>
      <c r="D9" s="5" t="s">
        <v>203</v>
      </c>
      <c r="E9" s="3"/>
      <c r="F9" s="78" t="s">
        <v>157</v>
      </c>
      <c r="G9" s="5"/>
      <c r="H9" s="5"/>
      <c r="S9" s="297" t="s">
        <v>34</v>
      </c>
      <c r="T9" s="297"/>
      <c r="U9" s="297"/>
      <c r="AB9" s="298" t="s">
        <v>68</v>
      </c>
      <c r="AC9" s="299"/>
      <c r="AD9" s="300"/>
      <c r="AN9" s="309"/>
      <c r="AO9" s="311"/>
      <c r="AP9" s="75" t="s">
        <v>86</v>
      </c>
      <c r="AQ9" s="58" t="s">
        <v>111</v>
      </c>
      <c r="AR9" s="60" t="s">
        <v>110</v>
      </c>
      <c r="AT9" s="66" t="s">
        <v>82</v>
      </c>
      <c r="AU9" s="68" t="s">
        <v>0</v>
      </c>
    </row>
    <row r="10" spans="1:44" ht="15" customHeight="1">
      <c r="A10" s="4"/>
      <c r="B10" s="3" t="s">
        <v>35</v>
      </c>
      <c r="C10" s="81" t="s">
        <v>132</v>
      </c>
      <c r="D10" s="5" t="s">
        <v>204</v>
      </c>
      <c r="E10" s="5"/>
      <c r="F10" s="78" t="s">
        <v>192</v>
      </c>
      <c r="G10" s="5"/>
      <c r="H10" s="5"/>
      <c r="S10" s="53" t="s">
        <v>51</v>
      </c>
      <c r="T10" s="53" t="s">
        <v>47</v>
      </c>
      <c r="U10" s="54" t="str">
        <f ca="1">_xlfn.IFERROR(INDIRECT("datos!"&amp;HLOOKUP(T10,calculo_imp,2,FALSE)&amp;VLOOKUP(S10,calculo_prob,2,FALSE)),"")</f>
        <v>Bajo</v>
      </c>
      <c r="AB10" s="24" t="s">
        <v>69</v>
      </c>
      <c r="AC10" s="25"/>
      <c r="AD10" s="26" t="s">
        <v>62</v>
      </c>
      <c r="AG10" s="21" t="s">
        <v>78</v>
      </c>
      <c r="AH10" s="21" t="s">
        <v>79</v>
      </c>
      <c r="AI10" s="21" t="s">
        <v>62</v>
      </c>
      <c r="AN10" s="309"/>
      <c r="AO10" s="311" t="s">
        <v>9</v>
      </c>
      <c r="AP10" s="75" t="s">
        <v>87</v>
      </c>
      <c r="AQ10" s="58" t="s">
        <v>112</v>
      </c>
      <c r="AR10" s="60" t="s">
        <v>110</v>
      </c>
    </row>
    <row r="11" spans="1:44" ht="45">
      <c r="A11" s="4"/>
      <c r="B11" s="3" t="s">
        <v>36</v>
      </c>
      <c r="C11" s="81" t="s">
        <v>133</v>
      </c>
      <c r="D11" s="5" t="s">
        <v>205</v>
      </c>
      <c r="E11" s="5"/>
      <c r="F11" s="78" t="s">
        <v>158</v>
      </c>
      <c r="G11" s="5"/>
      <c r="H11" s="5"/>
      <c r="AA11" s="23"/>
      <c r="AB11" s="27" t="s">
        <v>75</v>
      </c>
      <c r="AC11" s="16" t="s">
        <v>47</v>
      </c>
      <c r="AD11" s="36">
        <v>0.2</v>
      </c>
      <c r="AG11" s="51" t="s">
        <v>75</v>
      </c>
      <c r="AH11" s="50" t="str">
        <f>VLOOKUP(AG11,datos!$AB$10:$AD$21,2,0)</f>
        <v>Leve</v>
      </c>
      <c r="AI11" s="39">
        <f>IF(OR(AG11=datos!$AB$10,AG11=datos!$AB$16),"",VLOOKUP(AG11,datos!$AB$10:$AD$21,3,0))</f>
        <v>0.2</v>
      </c>
      <c r="AN11" s="309"/>
      <c r="AO11" s="311"/>
      <c r="AP11" s="75" t="s">
        <v>88</v>
      </c>
      <c r="AQ11" s="58" t="s">
        <v>113</v>
      </c>
      <c r="AR11" s="60" t="s">
        <v>110</v>
      </c>
    </row>
    <row r="12" spans="1:44" ht="60">
      <c r="A12" s="4"/>
      <c r="B12" s="3" t="s">
        <v>37</v>
      </c>
      <c r="C12" s="81" t="s">
        <v>134</v>
      </c>
      <c r="D12" s="5" t="s">
        <v>206</v>
      </c>
      <c r="E12" s="5"/>
      <c r="F12" s="78" t="s">
        <v>193</v>
      </c>
      <c r="G12" s="5"/>
      <c r="H12" s="5"/>
      <c r="AA12" s="23"/>
      <c r="AB12" s="28" t="s">
        <v>76</v>
      </c>
      <c r="AC12" s="17" t="s">
        <v>15</v>
      </c>
      <c r="AD12" s="36">
        <v>0.4</v>
      </c>
      <c r="AH12" s="21" t="s">
        <v>0</v>
      </c>
      <c r="AI12" s="21" t="s">
        <v>120</v>
      </c>
      <c r="AN12" s="309"/>
      <c r="AO12" s="311" t="s">
        <v>10</v>
      </c>
      <c r="AP12" s="75" t="s">
        <v>89</v>
      </c>
      <c r="AQ12" s="58" t="s">
        <v>114</v>
      </c>
      <c r="AR12" s="60" t="s">
        <v>110</v>
      </c>
    </row>
    <row r="13" spans="1:44" ht="45.75" thickBot="1">
      <c r="A13" s="4"/>
      <c r="B13" s="3" t="s">
        <v>38</v>
      </c>
      <c r="C13" s="70" t="s">
        <v>135</v>
      </c>
      <c r="D13" s="4"/>
      <c r="E13" s="5"/>
      <c r="F13" s="78" t="s">
        <v>159</v>
      </c>
      <c r="G13" s="5"/>
      <c r="H13" s="5"/>
      <c r="AA13" s="23"/>
      <c r="AB13" s="28" t="s">
        <v>72</v>
      </c>
      <c r="AC13" s="18" t="s">
        <v>16</v>
      </c>
      <c r="AD13" s="36">
        <v>0.6</v>
      </c>
      <c r="AH13" s="64" t="str">
        <f>+IF(AI13&lt;=datos!$AD$11,datos!$AC$11,IF(AI13&lt;=datos!$AD$12,datos!$AC$12,IF(AI13&lt;=datos!$AD$13,datos!$AC$13,IF(AI13&lt;=datos!$AD$14,datos!$AC$14,IF(AI13&lt;=datos!$AD$15,datos!$AC$15,"")))))</f>
        <v>Catastrófico</v>
      </c>
      <c r="AI13">
        <v>0.81</v>
      </c>
      <c r="AN13" s="312"/>
      <c r="AO13" s="313"/>
      <c r="AP13" s="76" t="s">
        <v>90</v>
      </c>
      <c r="AQ13" s="61" t="s">
        <v>115</v>
      </c>
      <c r="AR13" s="62" t="s">
        <v>110</v>
      </c>
    </row>
    <row r="14" spans="1:44" ht="15.75" customHeight="1">
      <c r="A14" s="4"/>
      <c r="B14" s="3" t="s">
        <v>39</v>
      </c>
      <c r="C14" s="69" t="s">
        <v>136</v>
      </c>
      <c r="D14" s="4"/>
      <c r="E14" s="69"/>
      <c r="F14" s="72"/>
      <c r="G14" s="5"/>
      <c r="Z14" s="23"/>
      <c r="AB14" s="28" t="s">
        <v>73</v>
      </c>
      <c r="AC14" s="19" t="s">
        <v>17</v>
      </c>
      <c r="AD14" s="36">
        <v>0.8</v>
      </c>
      <c r="AN14" s="293" t="s">
        <v>116</v>
      </c>
      <c r="AO14" s="293"/>
      <c r="AP14" s="293"/>
      <c r="AQ14" s="293"/>
      <c r="AR14" s="293"/>
    </row>
    <row r="15" spans="1:30" ht="15.75" customHeight="1">
      <c r="A15" s="4"/>
      <c r="B15" s="3" t="s">
        <v>40</v>
      </c>
      <c r="C15" s="69" t="s">
        <v>137</v>
      </c>
      <c r="D15" s="4"/>
      <c r="E15" s="69"/>
      <c r="F15" s="72"/>
      <c r="G15" s="5"/>
      <c r="Z15" s="23"/>
      <c r="AB15" s="28" t="s">
        <v>74</v>
      </c>
      <c r="AC15" s="20" t="s">
        <v>18</v>
      </c>
      <c r="AD15" s="36">
        <v>1</v>
      </c>
    </row>
    <row r="16" spans="1:30" ht="15">
      <c r="A16" s="4"/>
      <c r="B16" s="3" t="s">
        <v>41</v>
      </c>
      <c r="C16" s="69" t="s">
        <v>138</v>
      </c>
      <c r="D16" s="4"/>
      <c r="E16" s="69"/>
      <c r="F16" s="72"/>
      <c r="G16" s="5"/>
      <c r="AB16" s="24" t="s">
        <v>70</v>
      </c>
      <c r="AC16" s="29"/>
      <c r="AD16" s="37"/>
    </row>
    <row r="17" spans="1:30" ht="30">
      <c r="A17" s="4"/>
      <c r="B17" s="3" t="s">
        <v>42</v>
      </c>
      <c r="C17" s="69" t="s">
        <v>208</v>
      </c>
      <c r="D17" s="4"/>
      <c r="E17" s="69"/>
      <c r="F17" s="72"/>
      <c r="G17" s="5"/>
      <c r="Z17" s="23"/>
      <c r="AB17" s="30" t="s">
        <v>157</v>
      </c>
      <c r="AC17" s="16" t="s">
        <v>47</v>
      </c>
      <c r="AD17" s="36">
        <v>0.2</v>
      </c>
    </row>
    <row r="18" spans="1:30" ht="75">
      <c r="A18" s="4"/>
      <c r="B18" s="3" t="s">
        <v>43</v>
      </c>
      <c r="C18" s="69" t="s">
        <v>139</v>
      </c>
      <c r="D18" s="4"/>
      <c r="E18" s="69"/>
      <c r="F18" s="72"/>
      <c r="G18" s="5"/>
      <c r="Z18" s="23"/>
      <c r="AB18" s="31" t="s">
        <v>192</v>
      </c>
      <c r="AC18" s="17" t="s">
        <v>15</v>
      </c>
      <c r="AD18" s="36">
        <v>0.4</v>
      </c>
    </row>
    <row r="19" spans="1:30" ht="45">
      <c r="A19" s="4"/>
      <c r="B19" s="3" t="s">
        <v>44</v>
      </c>
      <c r="C19" s="69" t="s">
        <v>140</v>
      </c>
      <c r="D19" s="4"/>
      <c r="E19" s="69"/>
      <c r="F19" s="72"/>
      <c r="G19" s="5"/>
      <c r="Z19" s="23"/>
      <c r="AB19" s="31" t="s">
        <v>158</v>
      </c>
      <c r="AC19" s="18" t="s">
        <v>16</v>
      </c>
      <c r="AD19" s="36">
        <v>0.6</v>
      </c>
    </row>
    <row r="20" spans="1:30" ht="60">
      <c r="A20" s="4"/>
      <c r="B20" s="3" t="s">
        <v>45</v>
      </c>
      <c r="C20" s="69" t="s">
        <v>141</v>
      </c>
      <c r="D20" s="4"/>
      <c r="E20" s="69"/>
      <c r="F20" s="72"/>
      <c r="G20" s="5"/>
      <c r="Z20" s="23"/>
      <c r="AB20" s="31" t="s">
        <v>193</v>
      </c>
      <c r="AC20" s="19" t="s">
        <v>17</v>
      </c>
      <c r="AD20" s="36">
        <v>0.8</v>
      </c>
    </row>
    <row r="21" spans="1:30" ht="45.75" thickBot="1">
      <c r="A21" s="4"/>
      <c r="B21" s="3" t="s">
        <v>46</v>
      </c>
      <c r="C21" s="69" t="s">
        <v>142</v>
      </c>
      <c r="D21" s="4"/>
      <c r="E21" s="69"/>
      <c r="F21" s="72"/>
      <c r="G21" s="5"/>
      <c r="Z21" s="23"/>
      <c r="AB21" s="32" t="s">
        <v>159</v>
      </c>
      <c r="AC21" s="33" t="s">
        <v>18</v>
      </c>
      <c r="AD21" s="38">
        <v>1</v>
      </c>
    </row>
    <row r="22" spans="1:7" ht="15">
      <c r="A22" s="4"/>
      <c r="B22" s="4"/>
      <c r="C22" s="4"/>
      <c r="D22" s="4"/>
      <c r="E22" s="4"/>
      <c r="F22" s="4"/>
      <c r="G22" s="4"/>
    </row>
  </sheetData>
  <sheetProtection/>
  <protectedRanges>
    <protectedRange sqref="S10:T10 R27:S29 R14:S16" name="Rango1_2"/>
  </protectedRanges>
  <mergeCells count="14">
    <mergeCell ref="AN14:AR14"/>
    <mergeCell ref="AB1:AE1"/>
    <mergeCell ref="S9:U9"/>
    <mergeCell ref="AB9:AD9"/>
    <mergeCell ref="AG1:AI1"/>
    <mergeCell ref="AN1:AR1"/>
    <mergeCell ref="AN2:AP2"/>
    <mergeCell ref="AN3:AN7"/>
    <mergeCell ref="AO3:AO5"/>
    <mergeCell ref="AO6:AO7"/>
    <mergeCell ref="AN8:AN13"/>
    <mergeCell ref="AO8:AO9"/>
    <mergeCell ref="AO10:AO11"/>
    <mergeCell ref="AO12:AO13"/>
  </mergeCells>
  <conditionalFormatting sqref="S3:W7">
    <cfRule type="cellIs" priority="30" dxfId="1498" operator="equal">
      <formula>$Y$6</formula>
    </cfRule>
    <cfRule type="cellIs" priority="31" dxfId="1499" operator="equal">
      <formula>$Y$5</formula>
    </cfRule>
    <cfRule type="cellIs" priority="32" dxfId="1500" operator="equal">
      <formula>$Y$4</formula>
    </cfRule>
    <cfRule type="cellIs" priority="33" dxfId="1501" operator="equal">
      <formula>$Y$3</formula>
    </cfRule>
  </conditionalFormatting>
  <conditionalFormatting sqref="U10">
    <cfRule type="cellIs" priority="26" dxfId="1498" operator="equal">
      <formula>$Y$6</formula>
    </cfRule>
    <cfRule type="cellIs" priority="27" dxfId="1499" operator="equal">
      <formula>$Y$5</formula>
    </cfRule>
    <cfRule type="cellIs" priority="28" dxfId="1500" operator="equal">
      <formula>$Y$4</formula>
    </cfRule>
    <cfRule type="cellIs" priority="29" dxfId="1501" operator="equal">
      <formula>$Y$3</formula>
    </cfRule>
  </conditionalFormatting>
  <conditionalFormatting sqref="AH3">
    <cfRule type="cellIs" priority="11" dxfId="1501" operator="equal">
      <formula>$AE$7</formula>
    </cfRule>
    <cfRule type="cellIs" priority="12" dxfId="1502" operator="equal">
      <formula>$AE$6</formula>
    </cfRule>
    <cfRule type="cellIs" priority="13" dxfId="1499" operator="equal">
      <formula>$AE$5</formula>
    </cfRule>
    <cfRule type="cellIs" priority="14" dxfId="1503" operator="equal">
      <formula>$AE$4</formula>
    </cfRule>
    <cfRule type="cellIs" priority="15" dxfId="1498" operator="equal">
      <formula>$AE$3</formula>
    </cfRule>
  </conditionalFormatting>
  <conditionalFormatting sqref="AH5">
    <cfRule type="cellIs" priority="6" dxfId="1501" operator="equal">
      <formula>$AE$7</formula>
    </cfRule>
    <cfRule type="cellIs" priority="7" dxfId="1502" operator="equal">
      <formula>$AE$6</formula>
    </cfRule>
    <cfRule type="cellIs" priority="8" dxfId="1499" operator="equal">
      <formula>$AE$5</formula>
    </cfRule>
    <cfRule type="cellIs" priority="9" dxfId="1503" operator="equal">
      <formula>$AE$4</formula>
    </cfRule>
    <cfRule type="cellIs" priority="10" dxfId="1498" operator="equal">
      <formula>$AE$3</formula>
    </cfRule>
  </conditionalFormatting>
  <conditionalFormatting sqref="AH11">
    <cfRule type="cellIs" priority="107" dxfId="1498" operator="equal">
      <formula>$AC$11</formula>
    </cfRule>
    <cfRule type="cellIs" priority="108" dxfId="1503" operator="equal">
      <formula>$AC$12</formula>
    </cfRule>
    <cfRule type="cellIs" priority="109" dxfId="1499" operator="equal">
      <formula>$AC$13</formula>
    </cfRule>
    <cfRule type="cellIs" priority="110" dxfId="1502" operator="equal">
      <formula>$AC$14</formula>
    </cfRule>
    <cfRule type="cellIs" priority="111" dxfId="5" operator="equal">
      <formula>$AC$15</formula>
    </cfRule>
  </conditionalFormatting>
  <conditionalFormatting sqref="AH13">
    <cfRule type="cellIs" priority="112" dxfId="1501" operator="equal">
      <formula>$AC$15</formula>
    </cfRule>
    <cfRule type="cellIs" priority="113" dxfId="1502" operator="equal">
      <formula>$AC$14</formula>
    </cfRule>
    <cfRule type="cellIs" priority="114" dxfId="1499" operator="equal">
      <formula>$AC$13</formula>
    </cfRule>
    <cfRule type="cellIs" priority="115" dxfId="1503" operator="equal">
      <formula>$AC$12</formula>
    </cfRule>
    <cfRule type="cellIs" priority="116" dxfId="1498" operator="equal">
      <formula>$AC$11</formula>
    </cfRule>
  </conditionalFormatting>
  <dataValidations count="5">
    <dataValidation type="list" allowBlank="1" showInputMessage="1" showErrorMessage="1" sqref="S10">
      <formula1>$Q$3:$Q$7</formula1>
    </dataValidation>
    <dataValidation type="list" allowBlank="1" showInputMessage="1" showErrorMessage="1" sqref="T10">
      <formula1>$S$1:$W$1</formula1>
    </dataValidation>
    <dataValidation type="list" allowBlank="1" showInputMessage="1" showErrorMessage="1" sqref="AG11">
      <formula1>$F$2:$F$13</formula1>
    </dataValidation>
    <dataValidation type="list" allowBlank="1" showInputMessage="1" showErrorMessage="1" sqref="AU4">
      <formula1>$J$2:$J$3</formula1>
    </dataValidation>
    <dataValidation type="list" allowBlank="1" showInputMessage="1" showErrorMessage="1" sqref="AT4">
      <formula1>$I$2:$I$4</formula1>
    </dataValidation>
  </dataValidations>
  <printOptions/>
  <pageMargins left="0.7" right="0.7" top="0.75" bottom="0.75" header="0.3" footer="0.3"/>
  <pageSetup orientation="portrait" r:id="rId7"/>
  <tableParts>
    <tablePart r:id="rId3"/>
    <tablePart r:id="rId6"/>
    <tablePart r:id="rId1"/>
    <tablePart r:id="rId2"/>
    <tablePart r:id="rId5"/>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Palacios Muñoz, Lewis Jhossimar</dc:creator>
  <cp:keywords/>
  <dc:description/>
  <cp:lastModifiedBy>SASC</cp:lastModifiedBy>
  <dcterms:created xsi:type="dcterms:W3CDTF">2021-02-10T16:24:02Z</dcterms:created>
  <dcterms:modified xsi:type="dcterms:W3CDTF">2022-01-31T17:07:02Z</dcterms:modified>
  <cp:category/>
  <cp:version/>
  <cp:contentType/>
  <cp:contentStatus/>
</cp:coreProperties>
</file>