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737" activeTab="3"/>
  </bookViews>
  <sheets>
    <sheet name="Metas inversión 876" sheetId="5" r:id="rId1"/>
    <sheet name="Actividades inversión 876" sheetId="6" r:id="rId2"/>
    <sheet name="Metas gestión" sheetId="4" r:id="rId3"/>
    <sheet name="Actividades gestión" sheetId="2" r:id="rId4"/>
  </sheets>
  <externalReferences>
    <externalReference r:id="rId5"/>
    <externalReference r:id="rId6"/>
  </externalReferences>
  <definedNames>
    <definedName name="_xlnm._FilterDatabase" localSheetId="3" hidden="1">'Actividades gestión'!$A$3:$V$3</definedName>
    <definedName name="_xlnm._FilterDatabase" localSheetId="1" hidden="1">'Actividades inversión 876'!$A$13:$AU$52</definedName>
    <definedName name="_xlnm._FilterDatabase" localSheetId="2" hidden="1">'Metas gestión'!$B$6:$AA$7</definedName>
    <definedName name="_xlnm._FilterDatabase" localSheetId="0" hidden="1">'Metas inversión 876'!$A$17:$AA$240</definedName>
    <definedName name="_xlnm.Print_Area" localSheetId="2">'Metas gestión'!#REF!</definedName>
    <definedName name="_xlnm.Print_Area" localSheetId="0">'Metas inversión 876'!#REF!</definedName>
  </definedNames>
  <calcPr calcId="125725"/>
</workbook>
</file>

<file path=xl/calcChain.xml><?xml version="1.0" encoding="utf-8"?>
<calcChain xmlns="http://schemas.openxmlformats.org/spreadsheetml/2006/main">
  <c r="O54" i="6"/>
  <c r="N54"/>
  <c r="M54"/>
  <c r="AT53"/>
  <c r="AS53"/>
  <c r="AQ53"/>
  <c r="AP53"/>
  <c r="AN53"/>
  <c r="AM53"/>
  <c r="AK53"/>
  <c r="AJ53"/>
  <c r="AH53"/>
  <c r="AE53"/>
  <c r="AD53"/>
  <c r="AB53"/>
  <c r="AA53"/>
  <c r="Y53"/>
  <c r="X53"/>
  <c r="T53"/>
  <c r="S53"/>
  <c r="R52"/>
  <c r="Q52"/>
  <c r="AX52" s="1"/>
  <c r="O52"/>
  <c r="BP52" s="1"/>
  <c r="N52"/>
  <c r="M52"/>
  <c r="BM51"/>
  <c r="AV51"/>
  <c r="V51"/>
  <c r="BN51" s="1"/>
  <c r="U51"/>
  <c r="R51"/>
  <c r="AX51" s="1"/>
  <c r="P51"/>
  <c r="P52" s="1"/>
  <c r="R50"/>
  <c r="Q50"/>
  <c r="AX50" s="1"/>
  <c r="O50"/>
  <c r="BP50" s="1"/>
  <c r="N50"/>
  <c r="M50"/>
  <c r="BM49"/>
  <c r="AV49"/>
  <c r="V49"/>
  <c r="BN49" s="1"/>
  <c r="U49"/>
  <c r="R49"/>
  <c r="AX49" s="1"/>
  <c r="P49"/>
  <c r="P50" s="1"/>
  <c r="R48"/>
  <c r="Q48"/>
  <c r="AX48" s="1"/>
  <c r="P48"/>
  <c r="O48"/>
  <c r="N48"/>
  <c r="AV48" s="1"/>
  <c r="M48"/>
  <c r="AW47"/>
  <c r="AV47"/>
  <c r="V47"/>
  <c r="BN47" s="1"/>
  <c r="U47"/>
  <c r="BM47" s="1"/>
  <c r="R47"/>
  <c r="AX47" s="1"/>
  <c r="R46"/>
  <c r="Q46"/>
  <c r="AX46" s="1"/>
  <c r="P46"/>
  <c r="O46"/>
  <c r="AW46" s="1"/>
  <c r="N46"/>
  <c r="AV46" s="1"/>
  <c r="M46"/>
  <c r="AX45"/>
  <c r="AW45"/>
  <c r="AV45"/>
  <c r="V45"/>
  <c r="BP45" s="1"/>
  <c r="U45"/>
  <c r="BM45" s="1"/>
  <c r="Q44"/>
  <c r="P44"/>
  <c r="AW44" s="1"/>
  <c r="O44"/>
  <c r="BP44" s="1"/>
  <c r="N44"/>
  <c r="AV44" s="1"/>
  <c r="M44"/>
  <c r="BP43"/>
  <c r="AX43"/>
  <c r="AW43"/>
  <c r="AV43"/>
  <c r="V43"/>
  <c r="BN43" s="1"/>
  <c r="U43"/>
  <c r="BM43" s="1"/>
  <c r="AW42"/>
  <c r="AV42"/>
  <c r="AO42"/>
  <c r="AI42"/>
  <c r="V42"/>
  <c r="BN42" s="1"/>
  <c r="U42"/>
  <c r="BM42" s="1"/>
  <c r="R42"/>
  <c r="AX42" s="1"/>
  <c r="P42"/>
  <c r="BP41"/>
  <c r="Q41"/>
  <c r="O41"/>
  <c r="N41"/>
  <c r="AV41" s="1"/>
  <c r="M41"/>
  <c r="BP40"/>
  <c r="BN40"/>
  <c r="BM40"/>
  <c r="AV40"/>
  <c r="AU40"/>
  <c r="AR40"/>
  <c r="AO40"/>
  <c r="AL40"/>
  <c r="AI40"/>
  <c r="AF40"/>
  <c r="AC40"/>
  <c r="Z40"/>
  <c r="W40"/>
  <c r="R40"/>
  <c r="AX40" s="1"/>
  <c r="P40"/>
  <c r="P41" s="1"/>
  <c r="R39"/>
  <c r="Q39"/>
  <c r="AX39" s="1"/>
  <c r="P39"/>
  <c r="O39"/>
  <c r="BP39" s="1"/>
  <c r="N39"/>
  <c r="M39"/>
  <c r="BP38"/>
  <c r="BN38"/>
  <c r="AX38"/>
  <c r="AW38"/>
  <c r="AV38"/>
  <c r="AU38"/>
  <c r="AR38"/>
  <c r="AO38"/>
  <c r="AL38"/>
  <c r="AI38"/>
  <c r="AF38"/>
  <c r="AC38"/>
  <c r="Z38"/>
  <c r="U38"/>
  <c r="BM38" s="1"/>
  <c r="R37"/>
  <c r="Q37"/>
  <c r="N37"/>
  <c r="M37"/>
  <c r="BP36"/>
  <c r="BM36"/>
  <c r="AU36"/>
  <c r="AR36"/>
  <c r="AO36"/>
  <c r="AL36"/>
  <c r="AI36"/>
  <c r="AF36"/>
  <c r="AC36"/>
  <c r="Z36"/>
  <c r="V36"/>
  <c r="R36"/>
  <c r="AX36" s="1"/>
  <c r="P36"/>
  <c r="P37" s="1"/>
  <c r="O36"/>
  <c r="O37" s="1"/>
  <c r="R35"/>
  <c r="Q35"/>
  <c r="AX35" s="1"/>
  <c r="P35"/>
  <c r="AW35" s="1"/>
  <c r="O35"/>
  <c r="BP35" s="1"/>
  <c r="N35"/>
  <c r="AV35" s="1"/>
  <c r="M35"/>
  <c r="BP34"/>
  <c r="BN34"/>
  <c r="BM34"/>
  <c r="AX34"/>
  <c r="AW34"/>
  <c r="AV34"/>
  <c r="AU34"/>
  <c r="AR34"/>
  <c r="AO34"/>
  <c r="AL34"/>
  <c r="AI34"/>
  <c r="AF34"/>
  <c r="AC34"/>
  <c r="Z34"/>
  <c r="BP33"/>
  <c r="BN33"/>
  <c r="AX33"/>
  <c r="AW33"/>
  <c r="AV33"/>
  <c r="U33"/>
  <c r="BM33" s="1"/>
  <c r="R32"/>
  <c r="Q32"/>
  <c r="O32"/>
  <c r="BP32" s="1"/>
  <c r="N32"/>
  <c r="M32"/>
  <c r="BN31"/>
  <c r="AX31"/>
  <c r="AW31"/>
  <c r="AV31"/>
  <c r="AU31"/>
  <c r="AR31"/>
  <c r="AO31"/>
  <c r="AL31"/>
  <c r="AI31"/>
  <c r="AF31"/>
  <c r="AC31"/>
  <c r="Z31"/>
  <c r="V31"/>
  <c r="BP31" s="1"/>
  <c r="U31"/>
  <c r="BM31" s="1"/>
  <c r="AX30"/>
  <c r="AV30"/>
  <c r="V30"/>
  <c r="BP30" s="1"/>
  <c r="U30"/>
  <c r="BM30" s="1"/>
  <c r="P30"/>
  <c r="P32" s="1"/>
  <c r="Q29"/>
  <c r="P29"/>
  <c r="O29"/>
  <c r="BP29" s="1"/>
  <c r="N29"/>
  <c r="M29"/>
  <c r="BP28"/>
  <c r="BN28"/>
  <c r="BM28"/>
  <c r="AW28"/>
  <c r="AV28"/>
  <c r="AU28"/>
  <c r="AR28"/>
  <c r="AO28"/>
  <c r="AL28"/>
  <c r="AI28"/>
  <c r="AF28"/>
  <c r="AC28"/>
  <c r="Z28"/>
  <c r="R28"/>
  <c r="AX28" s="1"/>
  <c r="P28"/>
  <c r="Q27"/>
  <c r="P27"/>
  <c r="O27"/>
  <c r="BP27" s="1"/>
  <c r="N27"/>
  <c r="M27"/>
  <c r="AW26"/>
  <c r="AV26"/>
  <c r="AU26"/>
  <c r="AR26"/>
  <c r="AO26"/>
  <c r="AL26"/>
  <c r="AI26"/>
  <c r="AF26"/>
  <c r="AC26"/>
  <c r="Z26"/>
  <c r="V26"/>
  <c r="BN26" s="1"/>
  <c r="U26"/>
  <c r="BM26" s="1"/>
  <c r="R26"/>
  <c r="R27" s="1"/>
  <c r="P26"/>
  <c r="R25"/>
  <c r="Q25"/>
  <c r="AX25" s="1"/>
  <c r="N25"/>
  <c r="AV25" s="1"/>
  <c r="M25"/>
  <c r="BP24"/>
  <c r="BM24"/>
  <c r="AU24"/>
  <c r="AR24"/>
  <c r="AO24"/>
  <c r="AL24"/>
  <c r="AI24"/>
  <c r="AF24"/>
  <c r="AC24"/>
  <c r="Z24"/>
  <c r="V24"/>
  <c r="R24"/>
  <c r="AX24" s="1"/>
  <c r="P24"/>
  <c r="P25" s="1"/>
  <c r="O24"/>
  <c r="O25" s="1"/>
  <c r="BP23"/>
  <c r="Q23"/>
  <c r="P23"/>
  <c r="AW23" s="1"/>
  <c r="O23"/>
  <c r="N23"/>
  <c r="AV23" s="1"/>
  <c r="M23"/>
  <c r="BP22"/>
  <c r="BM22"/>
  <c r="AW22"/>
  <c r="AV22"/>
  <c r="AU22"/>
  <c r="AR22"/>
  <c r="AO22"/>
  <c r="AL22"/>
  <c r="AI22"/>
  <c r="AF22"/>
  <c r="AC22"/>
  <c r="Z22"/>
  <c r="W22"/>
  <c r="V22"/>
  <c r="BN22" s="1"/>
  <c r="R22"/>
  <c r="R23" s="1"/>
  <c r="P22"/>
  <c r="Q21"/>
  <c r="O21"/>
  <c r="N21"/>
  <c r="M21"/>
  <c r="AX20"/>
  <c r="AV20"/>
  <c r="V20"/>
  <c r="W20" s="1"/>
  <c r="U20"/>
  <c r="BM20" s="1"/>
  <c r="P20"/>
  <c r="AW20" s="1"/>
  <c r="BM19"/>
  <c r="AX19"/>
  <c r="AV19"/>
  <c r="V19"/>
  <c r="BN19" s="1"/>
  <c r="R19"/>
  <c r="P19"/>
  <c r="AW19" s="1"/>
  <c r="BP18"/>
  <c r="BN18"/>
  <c r="AX18"/>
  <c r="AV18"/>
  <c r="AG18"/>
  <c r="BM18" s="1"/>
  <c r="W18"/>
  <c r="R18"/>
  <c r="P18"/>
  <c r="AW18" s="1"/>
  <c r="AX17"/>
  <c r="AV17"/>
  <c r="V17"/>
  <c r="BN17" s="1"/>
  <c r="U17"/>
  <c r="BM17" s="1"/>
  <c r="P17"/>
  <c r="AW17" s="1"/>
  <c r="BM16"/>
  <c r="AV16"/>
  <c r="U16"/>
  <c r="R16"/>
  <c r="AX16" s="1"/>
  <c r="P16"/>
  <c r="O16"/>
  <c r="V16" s="1"/>
  <c r="BN15"/>
  <c r="AX15"/>
  <c r="AV15"/>
  <c r="AU15"/>
  <c r="AR15"/>
  <c r="AO15"/>
  <c r="AL15"/>
  <c r="AI15"/>
  <c r="AF15"/>
  <c r="AC15"/>
  <c r="Z15"/>
  <c r="V15"/>
  <c r="W15" s="1"/>
  <c r="U15"/>
  <c r="BM15" s="1"/>
  <c r="P15"/>
  <c r="P21" s="1"/>
  <c r="BL262" i="5"/>
  <c r="BK262"/>
  <c r="BJ262"/>
  <c r="BI262"/>
  <c r="BH262"/>
  <c r="BG262"/>
  <c r="AR262"/>
  <c r="AQ262"/>
  <c r="V262"/>
  <c r="U262"/>
  <c r="T262"/>
  <c r="S262"/>
  <c r="R262"/>
  <c r="Q262"/>
  <c r="BL261"/>
  <c r="BK261"/>
  <c r="BJ261"/>
  <c r="BI261"/>
  <c r="BH261"/>
  <c r="BG261"/>
  <c r="AR261"/>
  <c r="AQ261"/>
  <c r="V261"/>
  <c r="U261"/>
  <c r="T261"/>
  <c r="S261"/>
  <c r="R261"/>
  <c r="Q261"/>
  <c r="BL260"/>
  <c r="BK260"/>
  <c r="BJ260"/>
  <c r="BI260"/>
  <c r="BH260"/>
  <c r="BG260"/>
  <c r="AR260"/>
  <c r="AQ260"/>
  <c r="V260"/>
  <c r="U260"/>
  <c r="T260"/>
  <c r="S260"/>
  <c r="R260"/>
  <c r="Q260"/>
  <c r="BL259"/>
  <c r="BK259"/>
  <c r="BJ259"/>
  <c r="BI259"/>
  <c r="BH259"/>
  <c r="BG259"/>
  <c r="AR259"/>
  <c r="AQ259"/>
  <c r="V259"/>
  <c r="U259"/>
  <c r="T259"/>
  <c r="S259"/>
  <c r="R259"/>
  <c r="Q259"/>
  <c r="BL258"/>
  <c r="BK258"/>
  <c r="BJ258"/>
  <c r="BI258"/>
  <c r="BH258"/>
  <c r="BG258"/>
  <c r="AR258"/>
  <c r="AQ258"/>
  <c r="V258"/>
  <c r="U258"/>
  <c r="T258"/>
  <c r="S258"/>
  <c r="R258"/>
  <c r="BO258" s="1"/>
  <c r="Q258"/>
  <c r="AU257"/>
  <c r="AT257"/>
  <c r="AS257"/>
  <c r="AR257"/>
  <c r="AQ257"/>
  <c r="AU256"/>
  <c r="AT256"/>
  <c r="AS256"/>
  <c r="AR256"/>
  <c r="AQ256"/>
  <c r="AU255"/>
  <c r="AT255"/>
  <c r="AS255"/>
  <c r="AI255"/>
  <c r="AU254"/>
  <c r="AT254"/>
  <c r="AS254"/>
  <c r="AR254"/>
  <c r="AQ254"/>
  <c r="AU253"/>
  <c r="AT253"/>
  <c r="AS253"/>
  <c r="AR253"/>
  <c r="AQ253"/>
  <c r="AU252"/>
  <c r="AT252"/>
  <c r="AS252"/>
  <c r="AR252"/>
  <c r="AQ252"/>
  <c r="AU251"/>
  <c r="AT251"/>
  <c r="AS251"/>
  <c r="AR251"/>
  <c r="AQ251"/>
  <c r="AU250"/>
  <c r="AT250"/>
  <c r="AS250"/>
  <c r="AR250"/>
  <c r="AQ250"/>
  <c r="AU249"/>
  <c r="AT249"/>
  <c r="AS249"/>
  <c r="AR249"/>
  <c r="AQ249"/>
  <c r="AU248"/>
  <c r="AT248"/>
  <c r="AS248"/>
  <c r="AR248"/>
  <c r="AQ248"/>
  <c r="AU247"/>
  <c r="AT247"/>
  <c r="AS247"/>
  <c r="AP247"/>
  <c r="AP255" s="1"/>
  <c r="AO247"/>
  <c r="AO255" s="1"/>
  <c r="AN247"/>
  <c r="AN255" s="1"/>
  <c r="AM247"/>
  <c r="AM255" s="1"/>
  <c r="AL247"/>
  <c r="AL255" s="1"/>
  <c r="AK247"/>
  <c r="AK255" s="1"/>
  <c r="AJ247"/>
  <c r="AJ255" s="1"/>
  <c r="AI247"/>
  <c r="AH247"/>
  <c r="AH255" s="1"/>
  <c r="AG247"/>
  <c r="AG255" s="1"/>
  <c r="AF247"/>
  <c r="AF255" s="1"/>
  <c r="AE247"/>
  <c r="AE255" s="1"/>
  <c r="AD247"/>
  <c r="AD255" s="1"/>
  <c r="AC247"/>
  <c r="AC255" s="1"/>
  <c r="AU246"/>
  <c r="AT246"/>
  <c r="AS246"/>
  <c r="AR246"/>
  <c r="AQ246"/>
  <c r="AU245"/>
  <c r="AT245"/>
  <c r="AS245"/>
  <c r="AR245"/>
  <c r="AQ245"/>
  <c r="AU244"/>
  <c r="AT244"/>
  <c r="AS244"/>
  <c r="AR244"/>
  <c r="AQ244"/>
  <c r="AU243"/>
  <c r="AT243"/>
  <c r="AS243"/>
  <c r="AR243"/>
  <c r="AQ243"/>
  <c r="AU242"/>
  <c r="AT242"/>
  <c r="AS242"/>
  <c r="AR242"/>
  <c r="AQ242"/>
  <c r="BL241"/>
  <c r="BK241"/>
  <c r="BJ241"/>
  <c r="BI241"/>
  <c r="BH241"/>
  <c r="BG241"/>
  <c r="AR241"/>
  <c r="AQ241"/>
  <c r="V241"/>
  <c r="U241"/>
  <c r="T241"/>
  <c r="S241"/>
  <c r="R241"/>
  <c r="Q241"/>
  <c r="AU240"/>
  <c r="AT240"/>
  <c r="AS240"/>
  <c r="AR240"/>
  <c r="AQ240"/>
  <c r="AU239"/>
  <c r="AT239"/>
  <c r="AS239"/>
  <c r="AR239"/>
  <c r="AQ239"/>
  <c r="AU238"/>
  <c r="AT238"/>
  <c r="AS238"/>
  <c r="AI238"/>
  <c r="AE238"/>
  <c r="AU237"/>
  <c r="AT237"/>
  <c r="AS237"/>
  <c r="AR237"/>
  <c r="AQ237"/>
  <c r="AU236"/>
  <c r="AT236"/>
  <c r="AS236"/>
  <c r="AR236"/>
  <c r="AQ236"/>
  <c r="AU235"/>
  <c r="AT235"/>
  <c r="AS235"/>
  <c r="AR235"/>
  <c r="AQ235"/>
  <c r="AU234"/>
  <c r="AT234"/>
  <c r="AS234"/>
  <c r="AR234"/>
  <c r="AQ234"/>
  <c r="AU233"/>
  <c r="AT233"/>
  <c r="AS233"/>
  <c r="AR233"/>
  <c r="AQ233"/>
  <c r="AU232"/>
  <c r="AT232"/>
  <c r="AS232"/>
  <c r="AR232"/>
  <c r="AQ232"/>
  <c r="AU231"/>
  <c r="AT231"/>
  <c r="AS231"/>
  <c r="AR231"/>
  <c r="AQ231"/>
  <c r="AU230"/>
  <c r="AT230"/>
  <c r="AS230"/>
  <c r="AP230"/>
  <c r="AP238" s="1"/>
  <c r="AO230"/>
  <c r="AO238" s="1"/>
  <c r="AN230"/>
  <c r="AN238" s="1"/>
  <c r="AM230"/>
  <c r="AM238" s="1"/>
  <c r="AL230"/>
  <c r="AL238" s="1"/>
  <c r="AK230"/>
  <c r="AK238" s="1"/>
  <c r="AJ230"/>
  <c r="AJ238" s="1"/>
  <c r="AI230"/>
  <c r="AH230"/>
  <c r="AH238" s="1"/>
  <c r="AG230"/>
  <c r="AG238" s="1"/>
  <c r="AF230"/>
  <c r="AE230"/>
  <c r="AD230"/>
  <c r="AD238" s="1"/>
  <c r="AC230"/>
  <c r="AC238" s="1"/>
  <c r="AU229"/>
  <c r="AT229"/>
  <c r="AS229"/>
  <c r="AR229"/>
  <c r="AQ229"/>
  <c r="AU228"/>
  <c r="AT228"/>
  <c r="AS228"/>
  <c r="AR228"/>
  <c r="AQ228"/>
  <c r="AU227"/>
  <c r="AT227"/>
  <c r="AS227"/>
  <c r="AR227"/>
  <c r="AQ227"/>
  <c r="AU226"/>
  <c r="AT226"/>
  <c r="AS226"/>
  <c r="AR226"/>
  <c r="AQ226"/>
  <c r="AU225"/>
  <c r="AT225"/>
  <c r="AS225"/>
  <c r="AR225"/>
  <c r="AQ225"/>
  <c r="BL224"/>
  <c r="BK224"/>
  <c r="BJ224"/>
  <c r="BI224"/>
  <c r="BH224"/>
  <c r="BG224"/>
  <c r="AR224"/>
  <c r="AQ224"/>
  <c r="V224"/>
  <c r="U224"/>
  <c r="T224"/>
  <c r="S224"/>
  <c r="R224"/>
  <c r="Q224"/>
  <c r="AU223"/>
  <c r="AT223"/>
  <c r="AS223"/>
  <c r="AR223"/>
  <c r="AQ223"/>
  <c r="AU222"/>
  <c r="AT222"/>
  <c r="AS222"/>
  <c r="AL222"/>
  <c r="AI222"/>
  <c r="AD222"/>
  <c r="AU221"/>
  <c r="AT221"/>
  <c r="AS221"/>
  <c r="AR221"/>
  <c r="AQ221"/>
  <c r="AU220"/>
  <c r="AT220"/>
  <c r="AS220"/>
  <c r="AR220"/>
  <c r="AQ220"/>
  <c r="AU219"/>
  <c r="AT219"/>
  <c r="AS219"/>
  <c r="AR219"/>
  <c r="AQ219"/>
  <c r="AU218"/>
  <c r="AT218"/>
  <c r="AS218"/>
  <c r="AR218"/>
  <c r="AQ218"/>
  <c r="AU217"/>
  <c r="AT217"/>
  <c r="AS217"/>
  <c r="AR217"/>
  <c r="AQ217"/>
  <c r="AU216"/>
  <c r="AT216"/>
  <c r="AS216"/>
  <c r="AR216"/>
  <c r="AQ216"/>
  <c r="AU215"/>
  <c r="AT215"/>
  <c r="AS215"/>
  <c r="AR215"/>
  <c r="AQ215"/>
  <c r="AU214"/>
  <c r="AT214"/>
  <c r="AS214"/>
  <c r="AP214"/>
  <c r="AP222" s="1"/>
  <c r="AO214"/>
  <c r="AO222" s="1"/>
  <c r="AN214"/>
  <c r="AN222" s="1"/>
  <c r="AM214"/>
  <c r="AM222" s="1"/>
  <c r="AL214"/>
  <c r="AK214"/>
  <c r="AK222" s="1"/>
  <c r="AJ214"/>
  <c r="AJ222" s="1"/>
  <c r="AI214"/>
  <c r="AH214"/>
  <c r="AH222" s="1"/>
  <c r="AG214"/>
  <c r="AG222" s="1"/>
  <c r="AF214"/>
  <c r="AR214" s="1"/>
  <c r="AE214"/>
  <c r="AE222" s="1"/>
  <c r="AD214"/>
  <c r="AC214"/>
  <c r="AC222" s="1"/>
  <c r="AU213"/>
  <c r="AT213"/>
  <c r="AS213"/>
  <c r="AR213"/>
  <c r="AQ213"/>
  <c r="AU212"/>
  <c r="AT212"/>
  <c r="AS212"/>
  <c r="AR212"/>
  <c r="AQ212"/>
  <c r="AU211"/>
  <c r="AT211"/>
  <c r="AS211"/>
  <c r="AR211"/>
  <c r="AQ211"/>
  <c r="AU210"/>
  <c r="AT210"/>
  <c r="AS210"/>
  <c r="AR210"/>
  <c r="AQ210"/>
  <c r="AU209"/>
  <c r="AT209"/>
  <c r="AS209"/>
  <c r="AR209"/>
  <c r="AQ209"/>
  <c r="BL208"/>
  <c r="BK208"/>
  <c r="BJ208"/>
  <c r="BI208"/>
  <c r="BH208"/>
  <c r="BG208"/>
  <c r="AR208"/>
  <c r="AQ208"/>
  <c r="V208"/>
  <c r="U208"/>
  <c r="T208"/>
  <c r="S208"/>
  <c r="R208"/>
  <c r="Q208"/>
  <c r="AU207"/>
  <c r="AT207"/>
  <c r="AS207"/>
  <c r="AR207"/>
  <c r="AQ207"/>
  <c r="AU206"/>
  <c r="AT206"/>
  <c r="AS206"/>
  <c r="AP206"/>
  <c r="AL206"/>
  <c r="AH206"/>
  <c r="AD206"/>
  <c r="AU205"/>
  <c r="AT205"/>
  <c r="AS205"/>
  <c r="AR205"/>
  <c r="AQ205"/>
  <c r="AU204"/>
  <c r="AT204"/>
  <c r="AS204"/>
  <c r="AR204"/>
  <c r="AQ204"/>
  <c r="AU203"/>
  <c r="AT203"/>
  <c r="AS203"/>
  <c r="AR203"/>
  <c r="AQ203"/>
  <c r="AU202"/>
  <c r="AT202"/>
  <c r="AS202"/>
  <c r="AR202"/>
  <c r="AQ202"/>
  <c r="AU201"/>
  <c r="AT201"/>
  <c r="AS201"/>
  <c r="AR201"/>
  <c r="AQ201"/>
  <c r="AU200"/>
  <c r="AT200"/>
  <c r="AS200"/>
  <c r="AR200"/>
  <c r="AQ200"/>
  <c r="AU199"/>
  <c r="AT199"/>
  <c r="AS199"/>
  <c r="AR199"/>
  <c r="AQ199"/>
  <c r="AU198"/>
  <c r="AT198"/>
  <c r="AS198"/>
  <c r="AP198"/>
  <c r="AO198"/>
  <c r="AO206" s="1"/>
  <c r="AN198"/>
  <c r="AN206" s="1"/>
  <c r="AM198"/>
  <c r="AM206" s="1"/>
  <c r="AL198"/>
  <c r="AK198"/>
  <c r="AK206" s="1"/>
  <c r="AJ198"/>
  <c r="AJ206" s="1"/>
  <c r="AI198"/>
  <c r="AI206" s="1"/>
  <c r="AH198"/>
  <c r="AG198"/>
  <c r="AG206" s="1"/>
  <c r="AF198"/>
  <c r="AR198" s="1"/>
  <c r="AE198"/>
  <c r="AQ198" s="1"/>
  <c r="AD198"/>
  <c r="AC198"/>
  <c r="AC206" s="1"/>
  <c r="AU197"/>
  <c r="AT197"/>
  <c r="AS197"/>
  <c r="AR197"/>
  <c r="AQ197"/>
  <c r="AU196"/>
  <c r="AT196"/>
  <c r="AS196"/>
  <c r="AR196"/>
  <c r="AQ196"/>
  <c r="AU195"/>
  <c r="AT195"/>
  <c r="AS195"/>
  <c r="AR195"/>
  <c r="AQ195"/>
  <c r="AU194"/>
  <c r="AT194"/>
  <c r="AS194"/>
  <c r="AR194"/>
  <c r="AQ194"/>
  <c r="AU193"/>
  <c r="AT193"/>
  <c r="AS193"/>
  <c r="AR193"/>
  <c r="AQ193"/>
  <c r="BL192"/>
  <c r="BK192"/>
  <c r="BJ192"/>
  <c r="BI192"/>
  <c r="BH192"/>
  <c r="BG192"/>
  <c r="AR192"/>
  <c r="AQ192"/>
  <c r="V192"/>
  <c r="U192"/>
  <c r="T192"/>
  <c r="S192"/>
  <c r="R192"/>
  <c r="Q192"/>
  <c r="AU191"/>
  <c r="AT191"/>
  <c r="AS191"/>
  <c r="AR191"/>
  <c r="AQ191"/>
  <c r="AU190"/>
  <c r="AT190"/>
  <c r="AS190"/>
  <c r="AP190"/>
  <c r="AO190"/>
  <c r="AL190"/>
  <c r="AK190"/>
  <c r="AH190"/>
  <c r="AG190"/>
  <c r="AD190"/>
  <c r="AC190"/>
  <c r="AU189"/>
  <c r="AT189"/>
  <c r="AS189"/>
  <c r="AR189"/>
  <c r="AQ189"/>
  <c r="AU188"/>
  <c r="AT188"/>
  <c r="AS188"/>
  <c r="AR188"/>
  <c r="AQ188"/>
  <c r="AU187"/>
  <c r="AT187"/>
  <c r="AS187"/>
  <c r="AR187"/>
  <c r="AQ187"/>
  <c r="AU186"/>
  <c r="AT186"/>
  <c r="AS186"/>
  <c r="AR186"/>
  <c r="AQ186"/>
  <c r="AU185"/>
  <c r="AT185"/>
  <c r="AS185"/>
  <c r="AR185"/>
  <c r="AQ185"/>
  <c r="AU184"/>
  <c r="AT184"/>
  <c r="AS184"/>
  <c r="AR184"/>
  <c r="AQ184"/>
  <c r="AU183"/>
  <c r="AT183"/>
  <c r="AS183"/>
  <c r="AR183"/>
  <c r="AQ183"/>
  <c r="AU182"/>
  <c r="AT182"/>
  <c r="AS182"/>
  <c r="AU181"/>
  <c r="AT181"/>
  <c r="AS181"/>
  <c r="AU180"/>
  <c r="AT180"/>
  <c r="AS180"/>
  <c r="AU179"/>
  <c r="AT179"/>
  <c r="AS179"/>
  <c r="AU178"/>
  <c r="AT178"/>
  <c r="AS178"/>
  <c r="AU177"/>
  <c r="AT177"/>
  <c r="AS177"/>
  <c r="AU176"/>
  <c r="AT176"/>
  <c r="AS176"/>
  <c r="AU175"/>
  <c r="AT175"/>
  <c r="AS175"/>
  <c r="AU174"/>
  <c r="AT174"/>
  <c r="AS174"/>
  <c r="AU173"/>
  <c r="AT173"/>
  <c r="AS173"/>
  <c r="AU172"/>
  <c r="AT172"/>
  <c r="AS172"/>
  <c r="AU171"/>
  <c r="AT171"/>
  <c r="AS171"/>
  <c r="AU170"/>
  <c r="AT170"/>
  <c r="AS170"/>
  <c r="AU169"/>
  <c r="AT169"/>
  <c r="AS169"/>
  <c r="AU168"/>
  <c r="AT168"/>
  <c r="AS168"/>
  <c r="AU167"/>
  <c r="AT167"/>
  <c r="AS167"/>
  <c r="AU166"/>
  <c r="AT166"/>
  <c r="AS166"/>
  <c r="AU165"/>
  <c r="AT165"/>
  <c r="AS165"/>
  <c r="AU164"/>
  <c r="AT164"/>
  <c r="AS164"/>
  <c r="AU163"/>
  <c r="AT163"/>
  <c r="AS163"/>
  <c r="AU162"/>
  <c r="AT162"/>
  <c r="AS162"/>
  <c r="AU161"/>
  <c r="AT161"/>
  <c r="AS161"/>
  <c r="AP161"/>
  <c r="AO161"/>
  <c r="AN161"/>
  <c r="AN190" s="1"/>
  <c r="AM161"/>
  <c r="AM190" s="1"/>
  <c r="AL161"/>
  <c r="AK161"/>
  <c r="AJ161"/>
  <c r="AJ190" s="1"/>
  <c r="AI161"/>
  <c r="AI190" s="1"/>
  <c r="AH161"/>
  <c r="AG161"/>
  <c r="AF161"/>
  <c r="AF190" s="1"/>
  <c r="AE161"/>
  <c r="AQ161" s="1"/>
  <c r="AD161"/>
  <c r="AR161" s="1"/>
  <c r="AC161"/>
  <c r="AU160"/>
  <c r="AT160"/>
  <c r="AS160"/>
  <c r="AR160"/>
  <c r="AQ160"/>
  <c r="AU159"/>
  <c r="AT159"/>
  <c r="AS159"/>
  <c r="AR159"/>
  <c r="AQ159"/>
  <c r="AU158"/>
  <c r="AT158"/>
  <c r="AS158"/>
  <c r="AR158"/>
  <c r="AQ158"/>
  <c r="AU157"/>
  <c r="AT157"/>
  <c r="AS157"/>
  <c r="AR157"/>
  <c r="AQ157"/>
  <c r="AU156"/>
  <c r="AT156"/>
  <c r="AS156"/>
  <c r="AR156"/>
  <c r="AQ156"/>
  <c r="BL155"/>
  <c r="BK155"/>
  <c r="BJ155"/>
  <c r="BI155"/>
  <c r="BH155"/>
  <c r="BG155"/>
  <c r="AR155"/>
  <c r="AQ155"/>
  <c r="V155"/>
  <c r="U155"/>
  <c r="T155"/>
  <c r="S155"/>
  <c r="R155"/>
  <c r="Q155"/>
  <c r="AU154"/>
  <c r="AT154"/>
  <c r="AS154"/>
  <c r="AR154"/>
  <c r="AQ154"/>
  <c r="AU153"/>
  <c r="AT153"/>
  <c r="AS153"/>
  <c r="AU152"/>
  <c r="AT152"/>
  <c r="AS152"/>
  <c r="AR152"/>
  <c r="AQ152"/>
  <c r="AU151"/>
  <c r="AT151"/>
  <c r="AS151"/>
  <c r="AR151"/>
  <c r="AQ151"/>
  <c r="AU150"/>
  <c r="AT150"/>
  <c r="AS150"/>
  <c r="AR150"/>
  <c r="AQ150"/>
  <c r="AU149"/>
  <c r="AT149"/>
  <c r="AS149"/>
  <c r="AR149"/>
  <c r="AQ149"/>
  <c r="AU148"/>
  <c r="AT148"/>
  <c r="AS148"/>
  <c r="AR148"/>
  <c r="AQ148"/>
  <c r="AU147"/>
  <c r="AT147"/>
  <c r="AS147"/>
  <c r="AR147"/>
  <c r="AQ147"/>
  <c r="AU146"/>
  <c r="AT146"/>
  <c r="AS146"/>
  <c r="AR146"/>
  <c r="AQ146"/>
  <c r="AU145"/>
  <c r="AT145"/>
  <c r="AS145"/>
  <c r="AP145"/>
  <c r="AP153" s="1"/>
  <c r="AO145"/>
  <c r="AO153" s="1"/>
  <c r="AN145"/>
  <c r="AN153" s="1"/>
  <c r="AM145"/>
  <c r="AM153" s="1"/>
  <c r="AL145"/>
  <c r="AL153" s="1"/>
  <c r="AK145"/>
  <c r="AK153" s="1"/>
  <c r="AJ145"/>
  <c r="AJ153" s="1"/>
  <c r="AI145"/>
  <c r="AI153" s="1"/>
  <c r="AH145"/>
  <c r="AH153" s="1"/>
  <c r="AG145"/>
  <c r="AG153" s="1"/>
  <c r="AF145"/>
  <c r="AF153" s="1"/>
  <c r="AE145"/>
  <c r="AQ145" s="1"/>
  <c r="AD145"/>
  <c r="AD153" s="1"/>
  <c r="AC145"/>
  <c r="AC153" s="1"/>
  <c r="AU144"/>
  <c r="AT144"/>
  <c r="AS144"/>
  <c r="AR144"/>
  <c r="AQ144"/>
  <c r="AU143"/>
  <c r="AT143"/>
  <c r="AS143"/>
  <c r="AR143"/>
  <c r="AQ143"/>
  <c r="AU142"/>
  <c r="AT142"/>
  <c r="AS142"/>
  <c r="AR142"/>
  <c r="AQ142"/>
  <c r="AU141"/>
  <c r="AT141"/>
  <c r="AS141"/>
  <c r="AR141"/>
  <c r="AQ141"/>
  <c r="AU140"/>
  <c r="AT140"/>
  <c r="AS140"/>
  <c r="AR140"/>
  <c r="AQ140"/>
  <c r="BL139"/>
  <c r="BK139"/>
  <c r="BJ139"/>
  <c r="BI139"/>
  <c r="BH139"/>
  <c r="BG139"/>
  <c r="AR139"/>
  <c r="AQ139"/>
  <c r="V139"/>
  <c r="U139"/>
  <c r="T139"/>
  <c r="S139"/>
  <c r="R139"/>
  <c r="Q139"/>
  <c r="AU138"/>
  <c r="AT138"/>
  <c r="AS138"/>
  <c r="AR138"/>
  <c r="AQ138"/>
  <c r="AU137"/>
  <c r="AT137"/>
  <c r="AS137"/>
  <c r="AU136"/>
  <c r="AT136"/>
  <c r="AS136"/>
  <c r="AR136"/>
  <c r="AQ136"/>
  <c r="AU135"/>
  <c r="AT135"/>
  <c r="AS135"/>
  <c r="AR135"/>
  <c r="AQ135"/>
  <c r="AU134"/>
  <c r="AT134"/>
  <c r="AS134"/>
  <c r="AR134"/>
  <c r="AQ134"/>
  <c r="AU133"/>
  <c r="AT133"/>
  <c r="AS133"/>
  <c r="AR133"/>
  <c r="AQ133"/>
  <c r="AU132"/>
  <c r="AT132"/>
  <c r="AS132"/>
  <c r="AR132"/>
  <c r="AQ132"/>
  <c r="AU131"/>
  <c r="AT131"/>
  <c r="AS131"/>
  <c r="AR131"/>
  <c r="AQ131"/>
  <c r="AU130"/>
  <c r="AT130"/>
  <c r="AS130"/>
  <c r="AR130"/>
  <c r="AQ130"/>
  <c r="AU129"/>
  <c r="AT129"/>
  <c r="AS129"/>
  <c r="AP129"/>
  <c r="AP137" s="1"/>
  <c r="AO129"/>
  <c r="AO137" s="1"/>
  <c r="AN129"/>
  <c r="AN137" s="1"/>
  <c r="AM129"/>
  <c r="AM137" s="1"/>
  <c r="AL129"/>
  <c r="AL137" s="1"/>
  <c r="AK129"/>
  <c r="AK137" s="1"/>
  <c r="AJ129"/>
  <c r="AJ137" s="1"/>
  <c r="AI129"/>
  <c r="AI137" s="1"/>
  <c r="AH129"/>
  <c r="AH137" s="1"/>
  <c r="AG129"/>
  <c r="AG137" s="1"/>
  <c r="AF129"/>
  <c r="AF137" s="1"/>
  <c r="AE129"/>
  <c r="AD129"/>
  <c r="AD137" s="1"/>
  <c r="AC129"/>
  <c r="AC137" s="1"/>
  <c r="AU128"/>
  <c r="AT128"/>
  <c r="AS128"/>
  <c r="AR128"/>
  <c r="AQ128"/>
  <c r="AU127"/>
  <c r="AT127"/>
  <c r="AS127"/>
  <c r="AR127"/>
  <c r="AQ127"/>
  <c r="AU126"/>
  <c r="AT126"/>
  <c r="AS126"/>
  <c r="AR126"/>
  <c r="AQ126"/>
  <c r="AU125"/>
  <c r="AT125"/>
  <c r="AS125"/>
  <c r="AR125"/>
  <c r="AQ125"/>
  <c r="AU124"/>
  <c r="AT124"/>
  <c r="AS124"/>
  <c r="AR124"/>
  <c r="AQ124"/>
  <c r="BL123"/>
  <c r="BK123"/>
  <c r="BJ123"/>
  <c r="BI123"/>
  <c r="BH123"/>
  <c r="BG123"/>
  <c r="AR123"/>
  <c r="AQ123"/>
  <c r="V123"/>
  <c r="U123"/>
  <c r="T123"/>
  <c r="S123"/>
  <c r="R123"/>
  <c r="Q123"/>
  <c r="AU122"/>
  <c r="AT122"/>
  <c r="AS122"/>
  <c r="AR122"/>
  <c r="AQ122"/>
  <c r="AU121"/>
  <c r="AT121"/>
  <c r="AS121"/>
  <c r="AP121"/>
  <c r="AO121"/>
  <c r="AL121"/>
  <c r="AK121"/>
  <c r="AH121"/>
  <c r="AG121"/>
  <c r="AD121"/>
  <c r="AC121"/>
  <c r="AU120"/>
  <c r="AT120"/>
  <c r="AS120"/>
  <c r="AR120"/>
  <c r="AQ120"/>
  <c r="AU119"/>
  <c r="AT119"/>
  <c r="AS119"/>
  <c r="AR119"/>
  <c r="AQ119"/>
  <c r="AU118"/>
  <c r="AT118"/>
  <c r="AS118"/>
  <c r="AR118"/>
  <c r="AQ118"/>
  <c r="AU117"/>
  <c r="AT117"/>
  <c r="AS117"/>
  <c r="AR117"/>
  <c r="AQ117"/>
  <c r="AU116"/>
  <c r="AT116"/>
  <c r="AS116"/>
  <c r="AR116"/>
  <c r="AQ116"/>
  <c r="AU115"/>
  <c r="AT115"/>
  <c r="AS115"/>
  <c r="AR115"/>
  <c r="AQ115"/>
  <c r="AU114"/>
  <c r="AT114"/>
  <c r="AS114"/>
  <c r="AR114"/>
  <c r="AQ114"/>
  <c r="AU113"/>
  <c r="AT113"/>
  <c r="AS113"/>
  <c r="AP113"/>
  <c r="AO113"/>
  <c r="AN113"/>
  <c r="AN121" s="1"/>
  <c r="AM113"/>
  <c r="AM121" s="1"/>
  <c r="AL113"/>
  <c r="AK113"/>
  <c r="AJ113"/>
  <c r="AJ121" s="1"/>
  <c r="AI113"/>
  <c r="AI121" s="1"/>
  <c r="AH113"/>
  <c r="AG113"/>
  <c r="AF113"/>
  <c r="AF121" s="1"/>
  <c r="AE113"/>
  <c r="AQ113" s="1"/>
  <c r="AD113"/>
  <c r="AC113"/>
  <c r="AU112"/>
  <c r="AT112"/>
  <c r="AS112"/>
  <c r="AR112"/>
  <c r="AQ112"/>
  <c r="AU111"/>
  <c r="AT111"/>
  <c r="AS111"/>
  <c r="AR111"/>
  <c r="AQ111"/>
  <c r="AU110"/>
  <c r="AT110"/>
  <c r="AS110"/>
  <c r="AR110"/>
  <c r="AQ110"/>
  <c r="AU109"/>
  <c r="AT109"/>
  <c r="AS109"/>
  <c r="AR109"/>
  <c r="AQ109"/>
  <c r="AU108"/>
  <c r="AT108"/>
  <c r="AS108"/>
  <c r="AR108"/>
  <c r="AQ108"/>
  <c r="BL107"/>
  <c r="BK107"/>
  <c r="BJ107"/>
  <c r="BI107"/>
  <c r="BH107"/>
  <c r="BG107"/>
  <c r="AR107"/>
  <c r="AQ107"/>
  <c r="V107"/>
  <c r="U107"/>
  <c r="T107"/>
  <c r="S107"/>
  <c r="R107"/>
  <c r="Q107"/>
  <c r="AU106"/>
  <c r="AT106"/>
  <c r="AS106"/>
  <c r="AR106"/>
  <c r="AQ106"/>
  <c r="AU105"/>
  <c r="AT105"/>
  <c r="AS105"/>
  <c r="AP105"/>
  <c r="AO105"/>
  <c r="AL105"/>
  <c r="AK105"/>
  <c r="AH105"/>
  <c r="AG105"/>
  <c r="AD105"/>
  <c r="AC105"/>
  <c r="AU104"/>
  <c r="AT104"/>
  <c r="AS104"/>
  <c r="AR104"/>
  <c r="AQ104"/>
  <c r="AU103"/>
  <c r="AT103"/>
  <c r="AS103"/>
  <c r="AR103"/>
  <c r="AQ103"/>
  <c r="AU102"/>
  <c r="AT102"/>
  <c r="AS102"/>
  <c r="AR102"/>
  <c r="AQ102"/>
  <c r="AU101"/>
  <c r="AT101"/>
  <c r="AS101"/>
  <c r="AR101"/>
  <c r="AQ101"/>
  <c r="AU100"/>
  <c r="AT100"/>
  <c r="AS100"/>
  <c r="AR100"/>
  <c r="AQ100"/>
  <c r="AU99"/>
  <c r="AT99"/>
  <c r="AS99"/>
  <c r="AR99"/>
  <c r="AQ99"/>
  <c r="AU98"/>
  <c r="AT98"/>
  <c r="AS98"/>
  <c r="AR98"/>
  <c r="AQ98"/>
  <c r="AU97"/>
  <c r="AT97"/>
  <c r="AS97"/>
  <c r="AP97"/>
  <c r="AO97"/>
  <c r="AN97"/>
  <c r="AN105" s="1"/>
  <c r="AM97"/>
  <c r="AM105" s="1"/>
  <c r="AL97"/>
  <c r="AK97"/>
  <c r="AJ97"/>
  <c r="AJ105" s="1"/>
  <c r="AI97"/>
  <c r="AI105" s="1"/>
  <c r="AH97"/>
  <c r="AG97"/>
  <c r="AF97"/>
  <c r="AF105" s="1"/>
  <c r="AE97"/>
  <c r="AQ97" s="1"/>
  <c r="AD97"/>
  <c r="AC97"/>
  <c r="AU96"/>
  <c r="AT96"/>
  <c r="AS96"/>
  <c r="AR96"/>
  <c r="AQ96"/>
  <c r="AU95"/>
  <c r="AT95"/>
  <c r="AS95"/>
  <c r="AR95"/>
  <c r="AQ95"/>
  <c r="AU94"/>
  <c r="AT94"/>
  <c r="AS94"/>
  <c r="AR94"/>
  <c r="AQ94"/>
  <c r="AU93"/>
  <c r="AT93"/>
  <c r="AS93"/>
  <c r="AR93"/>
  <c r="AQ93"/>
  <c r="AU92"/>
  <c r="AT92"/>
  <c r="AS92"/>
  <c r="AR92"/>
  <c r="AQ92"/>
  <c r="BL91"/>
  <c r="BK91"/>
  <c r="BJ91"/>
  <c r="BI91"/>
  <c r="BH91"/>
  <c r="BG91"/>
  <c r="AR91"/>
  <c r="AQ91"/>
  <c r="V91"/>
  <c r="U91"/>
  <c r="T91"/>
  <c r="S91"/>
  <c r="R91"/>
  <c r="Q91"/>
  <c r="AU90"/>
  <c r="AT90"/>
  <c r="AS90"/>
  <c r="AR90"/>
  <c r="AQ90"/>
  <c r="AU89"/>
  <c r="AT89"/>
  <c r="AS89"/>
  <c r="AU88"/>
  <c r="AT88"/>
  <c r="AS88"/>
  <c r="AR88"/>
  <c r="AQ88"/>
  <c r="AU87"/>
  <c r="AT87"/>
  <c r="AS87"/>
  <c r="AR87"/>
  <c r="AQ87"/>
  <c r="AU86"/>
  <c r="AT86"/>
  <c r="AS86"/>
  <c r="AR86"/>
  <c r="AQ86"/>
  <c r="AU85"/>
  <c r="AT85"/>
  <c r="AS85"/>
  <c r="AU84"/>
  <c r="AT84"/>
  <c r="AS84"/>
  <c r="AU83"/>
  <c r="AT83"/>
  <c r="AS83"/>
  <c r="AU82"/>
  <c r="AT82"/>
  <c r="AS82"/>
  <c r="AU81"/>
  <c r="AT81"/>
  <c r="AS81"/>
  <c r="AU80"/>
  <c r="AT80"/>
  <c r="AS80"/>
  <c r="AU79"/>
  <c r="AT79"/>
  <c r="AS79"/>
  <c r="AU78"/>
  <c r="AT78"/>
  <c r="AS78"/>
  <c r="AU77"/>
  <c r="AT77"/>
  <c r="AS77"/>
  <c r="AU76"/>
  <c r="AT76"/>
  <c r="AS76"/>
  <c r="AU75"/>
  <c r="AT75"/>
  <c r="AS75"/>
  <c r="AU74"/>
  <c r="AT74"/>
  <c r="AS74"/>
  <c r="AU73"/>
  <c r="AT73"/>
  <c r="AS73"/>
  <c r="AU72"/>
  <c r="AT72"/>
  <c r="AS72"/>
  <c r="AU71"/>
  <c r="AT71"/>
  <c r="AS71"/>
  <c r="AU70"/>
  <c r="AT70"/>
  <c r="AS70"/>
  <c r="AU69"/>
  <c r="AT69"/>
  <c r="AS69"/>
  <c r="AU68"/>
  <c r="AT68"/>
  <c r="AS68"/>
  <c r="AU67"/>
  <c r="AT67"/>
  <c r="AS67"/>
  <c r="AU66"/>
  <c r="AT66"/>
  <c r="AS66"/>
  <c r="AU65"/>
  <c r="AT65"/>
  <c r="AS65"/>
  <c r="AU64"/>
  <c r="AT64"/>
  <c r="AS64"/>
  <c r="AU63"/>
  <c r="AT63"/>
  <c r="AS63"/>
  <c r="AU62"/>
  <c r="AT62"/>
  <c r="AS62"/>
  <c r="AU61"/>
  <c r="AT61"/>
  <c r="AS61"/>
  <c r="AU60"/>
  <c r="AT60"/>
  <c r="AS60"/>
  <c r="AU59"/>
  <c r="AT59"/>
  <c r="AS59"/>
  <c r="AU58"/>
  <c r="AT58"/>
  <c r="AS58"/>
  <c r="AU57"/>
  <c r="AT57"/>
  <c r="AS57"/>
  <c r="AU56"/>
  <c r="AT56"/>
  <c r="AS56"/>
  <c r="AU55"/>
  <c r="AT55"/>
  <c r="AS55"/>
  <c r="AU54"/>
  <c r="AT54"/>
  <c r="AS54"/>
  <c r="AU53"/>
  <c r="AT53"/>
  <c r="AS53"/>
  <c r="AU52"/>
  <c r="AT52"/>
  <c r="AS52"/>
  <c r="AU51"/>
  <c r="AT51"/>
  <c r="AS51"/>
  <c r="AU50"/>
  <c r="AT50"/>
  <c r="AS50"/>
  <c r="AU49"/>
  <c r="AT49"/>
  <c r="AS49"/>
  <c r="AU48"/>
  <c r="AT48"/>
  <c r="AS48"/>
  <c r="AU47"/>
  <c r="AT47"/>
  <c r="AS47"/>
  <c r="AU46"/>
  <c r="AT46"/>
  <c r="AS46"/>
  <c r="AU45"/>
  <c r="AT45"/>
  <c r="AS45"/>
  <c r="AU44"/>
  <c r="AT44"/>
  <c r="AS44"/>
  <c r="AU43"/>
  <c r="AT43"/>
  <c r="AS43"/>
  <c r="AU42"/>
  <c r="AT42"/>
  <c r="AS42"/>
  <c r="AU41"/>
  <c r="AT41"/>
  <c r="AS41"/>
  <c r="AU40"/>
  <c r="AT40"/>
  <c r="AS40"/>
  <c r="AU39"/>
  <c r="AT39"/>
  <c r="AS39"/>
  <c r="AU38"/>
  <c r="AT38"/>
  <c r="AS38"/>
  <c r="AU37"/>
  <c r="AT37"/>
  <c r="AS37"/>
  <c r="AU36"/>
  <c r="AT36"/>
  <c r="AS36"/>
  <c r="AU35"/>
  <c r="AT35"/>
  <c r="AS35"/>
  <c r="AU34"/>
  <c r="AT34"/>
  <c r="AS34"/>
  <c r="AU33"/>
  <c r="AT33"/>
  <c r="AS33"/>
  <c r="AU32"/>
  <c r="AT32"/>
  <c r="AS32"/>
  <c r="AU31"/>
  <c r="AT31"/>
  <c r="AS31"/>
  <c r="AR31"/>
  <c r="AQ31"/>
  <c r="AU30"/>
  <c r="AT30"/>
  <c r="AS30"/>
  <c r="AR30"/>
  <c r="AQ30"/>
  <c r="AU29"/>
  <c r="AT29"/>
  <c r="AS29"/>
  <c r="AR29"/>
  <c r="AQ29"/>
  <c r="AU28"/>
  <c r="AT28"/>
  <c r="AS28"/>
  <c r="AR28"/>
  <c r="AQ28"/>
  <c r="AU27"/>
  <c r="AT27"/>
  <c r="AS27"/>
  <c r="AP27"/>
  <c r="AP89" s="1"/>
  <c r="AO27"/>
  <c r="AO89" s="1"/>
  <c r="AN27"/>
  <c r="AN89" s="1"/>
  <c r="AM27"/>
  <c r="AM89" s="1"/>
  <c r="AL27"/>
  <c r="AL89" s="1"/>
  <c r="AK27"/>
  <c r="AK89" s="1"/>
  <c r="AJ27"/>
  <c r="AJ89" s="1"/>
  <c r="AI27"/>
  <c r="AI89" s="1"/>
  <c r="AH27"/>
  <c r="AH89" s="1"/>
  <c r="AG27"/>
  <c r="AG89" s="1"/>
  <c r="AF27"/>
  <c r="AF89" s="1"/>
  <c r="AE27"/>
  <c r="AE89" s="1"/>
  <c r="AD27"/>
  <c r="AR27" s="1"/>
  <c r="AC27"/>
  <c r="AC89" s="1"/>
  <c r="AU26"/>
  <c r="AT26"/>
  <c r="AS26"/>
  <c r="AR26"/>
  <c r="AQ26"/>
  <c r="AU25"/>
  <c r="AT25"/>
  <c r="AS25"/>
  <c r="AR25"/>
  <c r="AQ25"/>
  <c r="AU24"/>
  <c r="AT24"/>
  <c r="AS24"/>
  <c r="AR24"/>
  <c r="AQ24"/>
  <c r="AU20"/>
  <c r="AT20"/>
  <c r="AS20"/>
  <c r="AR20"/>
  <c r="AQ20"/>
  <c r="AU19"/>
  <c r="AT19"/>
  <c r="AS19"/>
  <c r="AR19"/>
  <c r="AQ19"/>
  <c r="BL18"/>
  <c r="BL263" s="1"/>
  <c r="BK18"/>
  <c r="BK263" s="1"/>
  <c r="BJ18"/>
  <c r="BJ263" s="1"/>
  <c r="BI18"/>
  <c r="BI263" s="1"/>
  <c r="BH18"/>
  <c r="BH263" s="1"/>
  <c r="BG18"/>
  <c r="BG263" s="1"/>
  <c r="AR18"/>
  <c r="AQ18"/>
  <c r="V18"/>
  <c r="U18"/>
  <c r="T18"/>
  <c r="T263" s="1"/>
  <c r="T265" s="1"/>
  <c r="S18"/>
  <c r="R18"/>
  <c r="Q18"/>
  <c r="AF3" i="2"/>
  <c r="AE3"/>
  <c r="AW48" i="6" l="1"/>
  <c r="BP48"/>
  <c r="AV50"/>
  <c r="AV52"/>
  <c r="R263" i="5"/>
  <c r="P53" i="6"/>
  <c r="AW53" s="1"/>
  <c r="M53"/>
  <c r="M55" s="1"/>
  <c r="AV37"/>
  <c r="W38"/>
  <c r="AV39"/>
  <c r="V263" i="5"/>
  <c r="V265" s="1"/>
  <c r="AW41" i="6"/>
  <c r="AW39"/>
  <c r="AX37"/>
  <c r="N53"/>
  <c r="AV53" s="1"/>
  <c r="O53"/>
  <c r="AX32"/>
  <c r="AW27"/>
  <c r="AW29"/>
  <c r="BN30"/>
  <c r="AV27"/>
  <c r="AV29"/>
  <c r="AS208" i="5"/>
  <c r="AS241"/>
  <c r="BP26" i="6"/>
  <c r="BN20"/>
  <c r="Q263" i="5"/>
  <c r="Q265" s="1"/>
  <c r="AU107"/>
  <c r="AS192"/>
  <c r="AU224"/>
  <c r="AT241"/>
  <c r="AS260"/>
  <c r="AS262"/>
  <c r="S263"/>
  <c r="S265" s="1"/>
  <c r="AS107"/>
  <c r="AU155"/>
  <c r="AT192"/>
  <c r="AT91"/>
  <c r="AS91"/>
  <c r="AT107"/>
  <c r="AU139"/>
  <c r="AS155"/>
  <c r="AS259"/>
  <c r="AU18"/>
  <c r="AS18"/>
  <c r="AU123"/>
  <c r="AS139"/>
  <c r="AT155"/>
  <c r="AT208"/>
  <c r="AS224"/>
  <c r="AT258"/>
  <c r="AU259"/>
  <c r="AT260"/>
  <c r="AU261"/>
  <c r="AT262"/>
  <c r="AT123"/>
  <c r="AU91"/>
  <c r="AU258"/>
  <c r="AT259"/>
  <c r="AU260"/>
  <c r="AT261"/>
  <c r="AU262"/>
  <c r="AS123"/>
  <c r="AT139"/>
  <c r="AU192"/>
  <c r="AU208"/>
  <c r="AT224"/>
  <c r="AU241"/>
  <c r="AS261"/>
  <c r="AQ222"/>
  <c r="AQ238"/>
  <c r="AR230"/>
  <c r="AQ255"/>
  <c r="AQ129"/>
  <c r="O55" i="6"/>
  <c r="BP25"/>
  <c r="AW25"/>
  <c r="AQ105" i="5"/>
  <c r="AR206"/>
  <c r="R265"/>
  <c r="W16" i="6"/>
  <c r="BN16"/>
  <c r="AR121" i="5"/>
  <c r="AR137"/>
  <c r="AR153"/>
  <c r="AR255"/>
  <c r="AX23" i="6"/>
  <c r="AX27"/>
  <c r="BP37"/>
  <c r="AW37"/>
  <c r="AQ89" i="5"/>
  <c r="AR105"/>
  <c r="AR190"/>
  <c r="AW50" i="6"/>
  <c r="AW52"/>
  <c r="AT18" i="5"/>
  <c r="BO18"/>
  <c r="AQ27"/>
  <c r="AE105"/>
  <c r="AE121"/>
  <c r="AQ121" s="1"/>
  <c r="AE137"/>
  <c r="AQ137" s="1"/>
  <c r="AE153"/>
  <c r="AQ153" s="1"/>
  <c r="AF206"/>
  <c r="AF222"/>
  <c r="AR222" s="1"/>
  <c r="AF238"/>
  <c r="AR238" s="1"/>
  <c r="BN258"/>
  <c r="AW15" i="6"/>
  <c r="BP15"/>
  <c r="AW16"/>
  <c r="BP16"/>
  <c r="W17"/>
  <c r="W19"/>
  <c r="BP20"/>
  <c r="AW21"/>
  <c r="AX22"/>
  <c r="AX26"/>
  <c r="AW30"/>
  <c r="AW32"/>
  <c r="AW40"/>
  <c r="R44"/>
  <c r="AX44" s="1"/>
  <c r="BN45"/>
  <c r="BP47"/>
  <c r="AW49"/>
  <c r="BP49"/>
  <c r="AW51"/>
  <c r="BP51"/>
  <c r="V53"/>
  <c r="BN53" s="1"/>
  <c r="AD89" i="5"/>
  <c r="AR89" s="1"/>
  <c r="AR97"/>
  <c r="AR113"/>
  <c r="AR129"/>
  <c r="AR145"/>
  <c r="AE190"/>
  <c r="AQ190" s="1"/>
  <c r="AE206"/>
  <c r="AQ206" s="1"/>
  <c r="AR247"/>
  <c r="AS258"/>
  <c r="AV21" i="6"/>
  <c r="AW24"/>
  <c r="R29"/>
  <c r="AX29" s="1"/>
  <c r="AV32"/>
  <c r="AW36"/>
  <c r="W45"/>
  <c r="BP46"/>
  <c r="Q53"/>
  <c r="U53"/>
  <c r="AG53"/>
  <c r="AQ247" i="5"/>
  <c r="U263"/>
  <c r="BP17" i="6"/>
  <c r="BP19"/>
  <c r="R21"/>
  <c r="AX21" s="1"/>
  <c r="AV24"/>
  <c r="BN24"/>
  <c r="AV36"/>
  <c r="BN36"/>
  <c r="R41"/>
  <c r="AX41" s="1"/>
  <c r="BP42"/>
  <c r="AQ214" i="5"/>
  <c r="AQ230"/>
  <c r="N55" i="6" l="1"/>
  <c r="AT263" i="5"/>
  <c r="BM53" i="6"/>
  <c r="AS263" i="5"/>
  <c r="BP53" i="6"/>
  <c r="R53"/>
  <c r="AX53" s="1"/>
  <c r="U265" i="5"/>
  <c r="AU263"/>
</calcChain>
</file>

<file path=xl/comments1.xml><?xml version="1.0" encoding="utf-8"?>
<comments xmlns="http://schemas.openxmlformats.org/spreadsheetml/2006/main">
  <authors>
    <author>sjgomez</author>
    <author>Vanin Nieto, Tamara Gilma</author>
    <author>r1munoz</author>
  </authors>
  <commentList>
    <comment ref="O18" authorId="0">
      <text>
        <r>
          <rPr>
            <b/>
            <sz val="9"/>
            <color indexed="81"/>
            <rFont val="Tahoma"/>
            <family val="2"/>
          </rPr>
          <t>sjgomez:</t>
        </r>
        <r>
          <rPr>
            <sz val="9"/>
            <color indexed="81"/>
            <rFont val="Tahoma"/>
            <family val="2"/>
          </rPr>
          <t xml:space="preserve">
meta de suma</t>
        </r>
      </text>
    </comment>
    <comment ref="O91" authorId="0">
      <text>
        <r>
          <rPr>
            <b/>
            <sz val="9"/>
            <color indexed="81"/>
            <rFont val="Tahoma"/>
            <family val="2"/>
          </rPr>
          <t>sjgomez:</t>
        </r>
        <r>
          <rPr>
            <sz val="9"/>
            <color indexed="81"/>
            <rFont val="Tahoma"/>
            <family val="2"/>
          </rPr>
          <t xml:space="preserve">
meta decreciente</t>
        </r>
      </text>
    </comment>
    <comment ref="AA91" authorId="1">
      <text>
        <r>
          <rPr>
            <b/>
            <sz val="9"/>
            <color indexed="81"/>
            <rFont val="Tahoma"/>
            <family val="2"/>
          </rPr>
          <t>Vanin Nieto, Tamara Gilma:</t>
        </r>
        <r>
          <rPr>
            <sz val="9"/>
            <color indexed="81"/>
            <rFont val="Tahoma"/>
            <family val="2"/>
          </rPr>
          <t xml:space="preserve">
RICHI SE VIEN CUPLIENDO LA META SIN DIFICULTAD Y SI CONSIDERAMOS QUE SE CCUMPLE, IGUAL SE CONTINUA CON LAS ESTRATEGIAS PARA REDUCIR LA MORTALIDAD MATERNA </t>
        </r>
      </text>
    </comment>
    <comment ref="O107" authorId="0">
      <text>
        <r>
          <rPr>
            <b/>
            <sz val="9"/>
            <color indexed="81"/>
            <rFont val="Tahoma"/>
            <family val="2"/>
          </rPr>
          <t>sjgomez:</t>
        </r>
        <r>
          <rPr>
            <sz val="9"/>
            <color indexed="81"/>
            <rFont val="Tahoma"/>
            <family val="2"/>
          </rPr>
          <t xml:space="preserve">
meta decreciente</t>
        </r>
      </text>
    </comment>
    <comment ref="AA107" authorId="1">
      <text>
        <r>
          <rPr>
            <b/>
            <sz val="9"/>
            <color indexed="81"/>
            <rFont val="Tahoma"/>
            <family val="2"/>
          </rPr>
          <t>Vanin Nieto, Tamara Gilma:</t>
        </r>
        <r>
          <rPr>
            <sz val="9"/>
            <color indexed="81"/>
            <rFont val="Tahoma"/>
            <family val="2"/>
          </rPr>
          <t xml:space="preserve">
Vanin Nieto, Tamara Gilma:
RICHI SE VIEN CUPLIENDO LA META SIN DIFICULTAD Y SI CONSIDERAMOS QUE SE CCUMPLE, IGUAL SE CONTINUA CON LAS ESTRATEGIAS PARA REDUCIR LA MORTALIDAD PERINATAL</t>
        </r>
      </text>
    </comment>
    <comment ref="O123" authorId="0">
      <text>
        <r>
          <rPr>
            <b/>
            <sz val="9"/>
            <color indexed="81"/>
            <rFont val="Tahoma"/>
            <family val="2"/>
          </rPr>
          <t>sjgomez:</t>
        </r>
        <r>
          <rPr>
            <sz val="9"/>
            <color indexed="81"/>
            <rFont val="Tahoma"/>
            <family val="2"/>
          </rPr>
          <t xml:space="preserve">
meta de suma</t>
        </r>
      </text>
    </comment>
    <comment ref="AA123" authorId="1">
      <text>
        <r>
          <rPr>
            <b/>
            <sz val="9"/>
            <color indexed="81"/>
            <rFont val="Tahoma"/>
            <family val="2"/>
          </rPr>
          <t>Vanin Nieto, Tamara Gilma:</t>
        </r>
        <r>
          <rPr>
            <sz val="9"/>
            <color indexed="81"/>
            <rFont val="Tahoma"/>
            <family val="2"/>
          </rPr>
          <t xml:space="preserve">
EL CONCEPTO DE REDES QUE HACE PARTE DEL CONCEPTO INTEGRAL QUE LA SECRETARIA DISTRITAL DE SALUD ENVIA A LA MINISTERIO DE SALUD PARA APROBACION DE LOS PROYECTOS DE INVERSION, INCLUYE CRITERIOS DERIVADOS DE LA POLITICA TERRITORIAL DE EQUIPAMIENTOS EN SALUD O NO ?, EN CASO NEGATIVO - CUAL ES LA RAZON ? RESPUESTA: SI RICHI LOS REFERENTES LOS TIENEN EN CUENTA Y LO INCLUYEN EN EL CONCEPTO DE RED.</t>
        </r>
      </text>
    </comment>
    <comment ref="O139" authorId="0">
      <text>
        <r>
          <rPr>
            <b/>
            <sz val="9"/>
            <color indexed="81"/>
            <rFont val="Tahoma"/>
            <family val="2"/>
          </rPr>
          <t>sjgomez:</t>
        </r>
        <r>
          <rPr>
            <sz val="9"/>
            <color indexed="81"/>
            <rFont val="Tahoma"/>
            <family val="2"/>
          </rPr>
          <t xml:space="preserve">
meta constante</t>
        </r>
      </text>
    </comment>
    <comment ref="O155" authorId="0">
      <text>
        <r>
          <rPr>
            <b/>
            <sz val="9"/>
            <color indexed="81"/>
            <rFont val="Tahoma"/>
            <family val="2"/>
          </rPr>
          <t>sjgomez:</t>
        </r>
        <r>
          <rPr>
            <sz val="9"/>
            <color indexed="81"/>
            <rFont val="Tahoma"/>
            <family val="2"/>
          </rPr>
          <t xml:space="preserve">
meta de suma</t>
        </r>
      </text>
    </comment>
    <comment ref="O192" authorId="0">
      <text>
        <r>
          <rPr>
            <b/>
            <sz val="9"/>
            <color indexed="81"/>
            <rFont val="Tahoma"/>
            <family val="2"/>
          </rPr>
          <t>sjgomez:</t>
        </r>
        <r>
          <rPr>
            <sz val="9"/>
            <color indexed="81"/>
            <rFont val="Tahoma"/>
            <family val="2"/>
          </rPr>
          <t xml:space="preserve">
meta de suma</t>
        </r>
      </text>
    </comment>
    <comment ref="O208" authorId="0">
      <text>
        <r>
          <rPr>
            <b/>
            <sz val="9"/>
            <color indexed="81"/>
            <rFont val="Tahoma"/>
            <family val="2"/>
          </rPr>
          <t>sjgomez:</t>
        </r>
        <r>
          <rPr>
            <sz val="9"/>
            <color indexed="81"/>
            <rFont val="Tahoma"/>
            <family val="2"/>
          </rPr>
          <t xml:space="preserve">
meta de suma</t>
        </r>
      </text>
    </comment>
    <comment ref="AA208" authorId="1">
      <text>
        <r>
          <rPr>
            <b/>
            <sz val="9"/>
            <color indexed="81"/>
            <rFont val="Tahoma"/>
            <family val="2"/>
          </rPr>
          <t>Vanin Nieto, Tamara Gilma:</t>
        </r>
        <r>
          <rPr>
            <sz val="9"/>
            <color indexed="81"/>
            <rFont val="Tahoma"/>
            <family val="2"/>
          </rPr>
          <t xml:space="preserve">
COMO INSTITUTO NO SE CONFORMARA PORQUE EL CONCEPTO DE AVAL D ELA RED A LA PROPUESTA DE LA RED PUBLICA HOSPITALARIA EMITIDO POR EL MINISTERIO DE SALUD NO AUTORIZA INSTITUCIONES NUEVAS, POR LO CUAL SE TRABAJO TODO EL TEMA DE ESPECIALZIACIÓN DE SERVICOS DE SALUD DE CRONICAS ASI: Fortalecimiento del servicio especializados en Kennedy ( cancer), Fontibon Cronicas y San Blas ( Diabetes)</t>
        </r>
      </text>
    </comment>
    <comment ref="O224" authorId="0">
      <text>
        <r>
          <rPr>
            <b/>
            <sz val="9"/>
            <color indexed="81"/>
            <rFont val="Tahoma"/>
            <family val="2"/>
          </rPr>
          <t>sjgomez:</t>
        </r>
        <r>
          <rPr>
            <sz val="9"/>
            <color indexed="81"/>
            <rFont val="Tahoma"/>
            <family val="2"/>
          </rPr>
          <t xml:space="preserve">
meta de suma</t>
        </r>
      </text>
    </comment>
    <comment ref="O241" authorId="0">
      <text>
        <r>
          <rPr>
            <b/>
            <sz val="9"/>
            <color indexed="81"/>
            <rFont val="Tahoma"/>
            <family val="2"/>
          </rPr>
          <t>sjgomez:</t>
        </r>
        <r>
          <rPr>
            <sz val="9"/>
            <color indexed="81"/>
            <rFont val="Tahoma"/>
            <family val="2"/>
          </rPr>
          <t xml:space="preserve">
meta de suma</t>
        </r>
      </text>
    </comment>
    <comment ref="AA241" authorId="1">
      <text>
        <r>
          <rPr>
            <b/>
            <sz val="9"/>
            <color indexed="81"/>
            <rFont val="Tahoma"/>
            <family val="2"/>
          </rPr>
          <t>Vanin Nieto, Tamara Gilma:</t>
        </r>
        <r>
          <rPr>
            <sz val="9"/>
            <color indexed="81"/>
            <rFont val="Tahoma"/>
            <family val="2"/>
          </rPr>
          <t xml:space="preserve">
La clínica Fray Bartolome hacer parte de la red de Rehabilitación de la red publica y se esta fortaleciendo como nodo para der referencia de rehabiltacion en la subred norte.  </t>
        </r>
      </text>
    </comment>
    <comment ref="O258" authorId="0">
      <text>
        <r>
          <rPr>
            <b/>
            <sz val="9"/>
            <color indexed="81"/>
            <rFont val="Tahoma"/>
            <family val="2"/>
          </rPr>
          <t>sjgomez:</t>
        </r>
        <r>
          <rPr>
            <sz val="9"/>
            <color indexed="81"/>
            <rFont val="Tahoma"/>
            <family val="2"/>
          </rPr>
          <t xml:space="preserve">
meta de suma</t>
        </r>
      </text>
    </comment>
    <comment ref="O259" authorId="0">
      <text>
        <r>
          <rPr>
            <b/>
            <sz val="9"/>
            <color indexed="81"/>
            <rFont val="Tahoma"/>
            <family val="2"/>
          </rPr>
          <t>sjgomez:</t>
        </r>
        <r>
          <rPr>
            <sz val="9"/>
            <color indexed="81"/>
            <rFont val="Tahoma"/>
            <family val="2"/>
          </rPr>
          <t xml:space="preserve">
meta de suma</t>
        </r>
      </text>
    </comment>
    <comment ref="O260" authorId="0">
      <text>
        <r>
          <rPr>
            <b/>
            <sz val="9"/>
            <color indexed="81"/>
            <rFont val="Tahoma"/>
            <family val="2"/>
          </rPr>
          <t>sjgomez:</t>
        </r>
        <r>
          <rPr>
            <sz val="9"/>
            <color indexed="81"/>
            <rFont val="Tahoma"/>
            <family val="2"/>
          </rPr>
          <t xml:space="preserve">
meta de suma</t>
        </r>
      </text>
    </comment>
    <comment ref="Z260" authorId="2">
      <text>
        <r>
          <rPr>
            <b/>
            <sz val="12"/>
            <color indexed="81"/>
            <rFont val="Tahoma"/>
            <family val="2"/>
          </rPr>
          <t>r1munoz:
LLAMA LA ATENCION QUE EN ESTE APARTADO SOLAMENTE SE ENCUENTRAN RELACIONADAS DIFICULTADES Y PROBLEMAS - CUALES SERIAN LAS SOLUCIONES PROPUESTAS , EN UN MARCO REALISTA, TENIENDO EN CUENTA LA VIGENCIA DE LA LEY DE GARANTIAS , QUE DIFICULTA ADELANTAR CUALQUIER TIPO DE CONTRATACION POR UN PERIODO AUN MAS LARGO ?</t>
        </r>
      </text>
    </comment>
    <comment ref="AA260" authorId="1">
      <text>
        <r>
          <rPr>
            <b/>
            <sz val="9"/>
            <color indexed="81"/>
            <rFont val="Tahoma"/>
            <family val="2"/>
          </rPr>
          <t>Vanin Nieto, Tamara Gilma:</t>
        </r>
        <r>
          <rPr>
            <sz val="9"/>
            <color indexed="81"/>
            <rFont val="Tahoma"/>
            <family val="2"/>
          </rPr>
          <t xml:space="preserve">
QUE IMPACTO EN CUMPLIMIENTO DE LA META TIENE ESTA DEMORA ? En la meta no tiene impacto , sin embargo de adelatararan tramites  administrativos para fortalecer el taelnto humano </t>
        </r>
      </text>
    </comment>
    <comment ref="O261" authorId="0">
      <text>
        <r>
          <rPr>
            <b/>
            <sz val="9"/>
            <color indexed="81"/>
            <rFont val="Tahoma"/>
            <family val="2"/>
          </rPr>
          <t>sjgomez:</t>
        </r>
        <r>
          <rPr>
            <sz val="9"/>
            <color indexed="81"/>
            <rFont val="Tahoma"/>
            <family val="2"/>
          </rPr>
          <t xml:space="preserve">
meta incremental</t>
        </r>
      </text>
    </comment>
    <comment ref="O262" authorId="0">
      <text>
        <r>
          <rPr>
            <b/>
            <sz val="9"/>
            <color indexed="81"/>
            <rFont val="Tahoma"/>
            <family val="2"/>
          </rPr>
          <t>sjgomez:</t>
        </r>
        <r>
          <rPr>
            <sz val="9"/>
            <color indexed="81"/>
            <rFont val="Tahoma"/>
            <family val="2"/>
          </rPr>
          <t xml:space="preserve">
meta de suma</t>
        </r>
      </text>
    </comment>
    <comment ref="AA262" authorId="1">
      <text>
        <r>
          <rPr>
            <b/>
            <sz val="9"/>
            <color indexed="81"/>
            <rFont val="Tahoma"/>
            <family val="2"/>
          </rPr>
          <t>Vanin Nieto, Tamara Gilma:</t>
        </r>
        <r>
          <rPr>
            <sz val="9"/>
            <color indexed="81"/>
            <rFont val="Tahoma"/>
            <family val="2"/>
          </rPr>
          <t xml:space="preserve">
En los tres años de implementación del programa generador de vida en las 22 ESE adscritas del D.C, se ha venido impactando en la cultura de la promoción d ela donacioón tanto en actores institucionales como en comunidad en general, favoreciendo los procesos de notificación de potenciales donantes  de organos y tejidos con fines de tarsplantes </t>
        </r>
      </text>
    </comment>
  </commentList>
</comments>
</file>

<file path=xl/comments2.xml><?xml version="1.0" encoding="utf-8"?>
<comments xmlns="http://schemas.openxmlformats.org/spreadsheetml/2006/main">
  <authors>
    <author>amcardenas</author>
    <author>lmpineda</author>
  </authors>
  <commentList>
    <comment ref="W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X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Y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Z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A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 ref="V8" authorId="1">
      <text>
        <r>
          <rPr>
            <b/>
            <sz val="9"/>
            <color indexed="81"/>
            <rFont val="Tahoma"/>
            <family val="2"/>
          </rPr>
          <t>lmpineda:</t>
        </r>
        <r>
          <rPr>
            <sz val="9"/>
            <color indexed="81"/>
            <rFont val="Tahoma"/>
            <family val="2"/>
          </rPr>
          <t xml:space="preserve">
numero</t>
        </r>
      </text>
    </comment>
  </commentList>
</comments>
</file>

<file path=xl/comments3.xml><?xml version="1.0" encoding="utf-8"?>
<comments xmlns="http://schemas.openxmlformats.org/spreadsheetml/2006/main">
  <authors>
    <author>amcardenas</author>
    <author>Gavila</author>
    <author>mmoreno</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N22" authorId="1">
      <text>
        <r>
          <rPr>
            <b/>
            <sz val="14"/>
            <color indexed="81"/>
            <rFont val="Tahoma"/>
            <family val="2"/>
          </rPr>
          <t xml:space="preserve">Gavila:
</t>
        </r>
        <r>
          <rPr>
            <sz val="14"/>
            <color indexed="81"/>
            <rFont val="Tahoma"/>
            <family val="2"/>
          </rPr>
          <t>Pendiente llegar a acuerdos con la Direccion de Gestión del Talento Humano</t>
        </r>
      </text>
    </comment>
    <comment ref="N25" authorId="1">
      <text>
        <r>
          <rPr>
            <b/>
            <sz val="12"/>
            <color indexed="81"/>
            <rFont val="Tahoma"/>
            <family val="2"/>
          </rPr>
          <t xml:space="preserve">Gavila:
</t>
        </r>
        <r>
          <rPr>
            <sz val="12"/>
            <color indexed="81"/>
            <rFont val="Tahoma"/>
            <family val="2"/>
          </rPr>
          <t>Pendiente llegar a acuerdos con la Direccion de Gestión del Talento Humano</t>
        </r>
      </text>
    </comment>
    <comment ref="N26" authorId="1">
      <text>
        <r>
          <rPr>
            <b/>
            <sz val="12"/>
            <color indexed="81"/>
            <rFont val="Tahoma"/>
            <family val="2"/>
          </rPr>
          <t xml:space="preserve">Gavila:
</t>
        </r>
        <r>
          <rPr>
            <sz val="12"/>
            <color indexed="81"/>
            <rFont val="Tahoma"/>
            <family val="2"/>
          </rPr>
          <t>Pendiente llegar a acuerdos con la Direccion de Gestión del Talento Humano</t>
        </r>
      </text>
    </comment>
    <comment ref="S29" authorId="2">
      <text>
        <r>
          <rPr>
            <sz val="11"/>
            <color indexed="81"/>
            <rFont val="Tahoma"/>
            <family val="2"/>
          </rPr>
          <t>El objetivo es cumplir el 100% durante cada trimestre.</t>
        </r>
      </text>
    </comment>
    <comment ref="S31" authorId="2">
      <text>
        <r>
          <rPr>
            <sz val="11"/>
            <color indexed="81"/>
            <rFont val="Tahoma"/>
            <family val="2"/>
          </rPr>
          <t>El objetivo es cumplir el 100% durante cada trimestre.</t>
        </r>
      </text>
    </comment>
  </commentList>
</comments>
</file>

<file path=xl/sharedStrings.xml><?xml version="1.0" encoding="utf-8"?>
<sst xmlns="http://schemas.openxmlformats.org/spreadsheetml/2006/main" count="1109" uniqueCount="457">
  <si>
    <t>VALOR MAGNITUD</t>
  </si>
  <si>
    <t>ACCIONES DESARROLLADAS</t>
  </si>
  <si>
    <t>OBSERVACIONES</t>
  </si>
  <si>
    <t>CONSOLIDADO BOGOTÁ (ACTIVIDADES)</t>
  </si>
  <si>
    <t>Prioritaria Plan de Desarrollo Bogotá Humana [Incluida en el Acuerdo 489 de 2012]</t>
  </si>
  <si>
    <t xml:space="preserve">Plan Territorial de Salud </t>
  </si>
  <si>
    <t xml:space="preserve">Funcionamiento o Gestión </t>
  </si>
  <si>
    <t>Nombre del Indicador</t>
  </si>
  <si>
    <t>DETALLE DE LA ACTIVIDAD</t>
  </si>
  <si>
    <t>DETALLE DE LA META</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</si>
  <si>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</si>
  <si>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</si>
  <si>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</si>
  <si>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</si>
  <si>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</si>
  <si>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</si>
  <si>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</si>
  <si>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</si>
  <si>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CLASIFICACIÓN DE LA ACTIVIDAD</t>
  </si>
  <si>
    <t xml:space="preserve">Objetivo Plan Estrategico de la Entidad </t>
  </si>
  <si>
    <t>Territorios saludables y red de salud para la vida desde la diversidad</t>
  </si>
  <si>
    <t>Componente de Gobernanza y Rectoría</t>
  </si>
  <si>
    <t>Promover la gestión transparente en la Secretaría Distrital de Salud y en las entidades adscritas, mediante el control social, la implementación de estándares superiores de calidad y la implementación de estrategias de lucha contra la corrupción.</t>
  </si>
  <si>
    <t>X</t>
  </si>
  <si>
    <t>Programado 2015</t>
  </si>
  <si>
    <t>Ejecutado
2015</t>
  </si>
  <si>
    <t>Prestacion y Desarrollo de servicios de salud</t>
  </si>
  <si>
    <t>Reorganizar y desarrollar redes integradas de servicios de salud, con inclusion de los prestadores publicos y privados del Distrito Capital, en el marco del modelo de atencion  basado en Atencion Primaria en Salud</t>
  </si>
  <si>
    <t>Territorios saludables  y red de salud para la vida desde la diversidad</t>
  </si>
  <si>
    <t>Redes para la salud y la vida</t>
  </si>
  <si>
    <t>Prestación y Desarrollo de Servicios de Salud</t>
  </si>
  <si>
    <t>Promover niveles superiores de calidad en la prestación de servicios integrales de salud, mediante el mejoramiento continuo de la calidad y seguridad de la atención y el fomento de la acreditación en las instituciones prestadoras de servicios de salud, públicas y privadas del el Distrito Capital, con énfasis en las empresas sociales del Estado de la red pública distrital adscrita.</t>
  </si>
  <si>
    <t>Territorios Saludables y Red de Salud para la Vida desde la Diversidad</t>
  </si>
  <si>
    <t>Calidad de los Servicios de Salud en Bogotá, D.C</t>
  </si>
  <si>
    <t xml:space="preserve"> Gobernanza y Rectoría</t>
  </si>
  <si>
    <t>Generar los procesos integrales de planificación y gestión con los actores internos y externos al sector salud para el cumplimiento de los compromisos de ciudad incorporados en el Plan Territorial de Salud para Bogotá, D.C 2012 a 2016 y del Plan de Desarrollo Bogotá Humana para el mismo período.</t>
  </si>
  <si>
    <t xml:space="preserve">Bogotá Decide y Protege el Derecho Fundamental a la Salud Pública </t>
  </si>
  <si>
    <t>Fortalecimiento de la Gestión y Planeación para la Salud</t>
  </si>
  <si>
    <t>Mejorar las condiciones de trabajo del talento humano en el sector de la salud, mediante la regulación de las relaciones humanas y  laborales en el ámbito laboral, en interrelación con todos los actores</t>
  </si>
  <si>
    <t>trabajo decente y digno</t>
  </si>
  <si>
    <t>Trabajo digno y decente para los trabajadores del sector salud</t>
  </si>
  <si>
    <t>Conformar una red integrada de servicios de salud en el Distrito Capital, que incluyan la red pública hospitalaria, prestadores privados y mixtos, al 2016.</t>
  </si>
  <si>
    <t>Reducir a 31 por 100.000 nacidos vivos la razón de mortalidad materna, en coordinación con otros  sectores de la Administración Distrital, al 2016.</t>
  </si>
  <si>
    <t xml:space="preserve">Reducir la razon  de mortalidad perinatal a 15 por 1.000 nacidos vivos, en coordinación con otros sectores de la Administración Distrital, a 2016. </t>
  </si>
  <si>
    <t>Ajustar, implementar y seguir la Política Distrital de Medicamentos, al 2016.</t>
  </si>
  <si>
    <t>Diseñar, implementar y seguir  la política de dispositivos médicos para la atención en salud en el Distrito Capital, al 2016.</t>
  </si>
  <si>
    <t>Rediseñar, reorganizar e integrar funcionalmente la red pública hospitalaria,  adscrita a la Secretaría Distrital de Salud de Bogotá, en el marco de la normatividad vigente, al 2016.</t>
  </si>
  <si>
    <r>
      <rPr>
        <u/>
        <sz val="12"/>
        <rFont val="Tahoma"/>
        <family val="2"/>
      </rPr>
      <t xml:space="preserve">Meta 11. 
</t>
    </r>
    <r>
      <rPr>
        <sz val="12"/>
        <rFont val="Tahoma"/>
        <family val="2"/>
      </rPr>
      <t>REDISEÑAR, REORGANIZAR E INTEGRAR FUNCIONALMENTE LA RED PUBLICA HOSPITALARIA ADSCRITA  A LA SECRETARIA DISTRITAL DE SALUD DE BOGOTA, EN EL MARCO DE LA NORMATIVIDAD VIGENTE, AL 2016.</t>
    </r>
  </si>
  <si>
    <t>Gestionar las condiciones económicas necesarias para el correcto funcionamiento de la Asociación Pública Cooperativa de Empresas Sociales del Estado.</t>
  </si>
  <si>
    <t>Asistir en el proceso de acreditación en salud al 100% de las Empresas Sociales del Estado adscritas a la Secretaria Distrital de Salud, a 2016.</t>
  </si>
  <si>
    <t>Incrementar a 500 las plazas de Servicio Social Obligatorio en las ESE para los profesionales de las ciencias de la salud a 2016</t>
  </si>
  <si>
    <t>Formular, implementar y realizar seguimiento de los planes, programas, proyectos y presupuestos  del sector público de la salud de Bogotá.</t>
  </si>
  <si>
    <t>Incorporar a las plantas de personal a 10.000 trabajadoras y trabajadores requeridos para el cumplimiento de funciones permanentes de las entidades públicas distritales del sector salud, al 2016.</t>
  </si>
  <si>
    <t>Adelantar acciones que generen el trabajo digno y decente en el sector salud, al 2016</t>
  </si>
  <si>
    <t>1.1</t>
  </si>
  <si>
    <t>Elaboración del diagnóstico y análisis de las necesidades de atención en salud de la población de Bogotá y lineamientos técnicos para la conformación y operación de las redes integradas de servicios de salud en el Distrito Capital.</t>
  </si>
  <si>
    <t>1.2</t>
  </si>
  <si>
    <t>Asesoría, asistencia técnica y seguimiento a Entidades Administradoras de Planes de beneficios [EAPB], IPS y ESE, para organizar y operar las redes integradas de servicios de salud en el  D.C., redes prioritarias, redes de eventos de interés en Salud Pública y de otros eventos.</t>
  </si>
  <si>
    <t>1.4</t>
  </si>
  <si>
    <t>Asistencia técnica a las ESE adscritas para fortalecer la operación de las redes integradas de servicios de salud</t>
  </si>
  <si>
    <t>1.5</t>
  </si>
  <si>
    <t>Definición, desarrollo y evaluación del componente de prestación de servicios de salud del modelo de atención integral aplicando el enfoque poblacional y diferencial.</t>
  </si>
  <si>
    <t>2.1</t>
  </si>
  <si>
    <t>Asistencia técnica a las Empresas Sociales del Estado, IPS y aseguradores para fortalecer la atención a las mujeres gestantes, en el marco del modelo de atención y de las redes integradas de servicios de salud.</t>
  </si>
  <si>
    <t>3.1</t>
  </si>
  <si>
    <t>Asistencia técnica a las Empresas Sociales del Estado, IPS y aseguradores para fortalecer la atención de los neonatos, en el marco del modelo de atención y de redes integradas de servicios de salud.</t>
  </si>
  <si>
    <t>6.2</t>
  </si>
  <si>
    <t>Asesoría y asistencia técnica en la gestión de medicamentos a las ESE adscritas</t>
  </si>
  <si>
    <t>7.2</t>
  </si>
  <si>
    <t>Asesoría y asistencia técnica a las ESE adscritas para fortalecer la gestión de los dispositivos médicos.</t>
  </si>
  <si>
    <t>11.2</t>
  </si>
  <si>
    <t>Diseño y desarrollo del Programa territorial de reorganización, rediseño y modernización de redes de ESE.</t>
  </si>
  <si>
    <t>11.1. Diseño y desarrollo del Programa territorial de reorganización, rediseño y modernización de redes de ESE.</t>
  </si>
  <si>
    <t>Asesoría y asistencia técnica para el desarrollo de convenios de docencia servicio en función del modelo de atención en salud y de la Estrategia de Atención Primaria en Salud</t>
  </si>
  <si>
    <t>12.1</t>
  </si>
  <si>
    <t>Asesoría y asistencia técnica a las ESE para el desarrollo de estrategias de negociación conjunta que favorezca economías de escala</t>
  </si>
  <si>
    <t>Asistencia tecnica  a las ESE de la red publica Distrital  en la formulacion de proyectos y planes de mejora  para  la implementacion de los componentes del Sistema Obligatorio de Garantia de la Calidad.</t>
  </si>
  <si>
    <t>Emitir conceptos de viabilidad para la  aprobacion de nuevas plazas de  SSO en las ESE para  los profesionales de las ciencias de la salud.</t>
  </si>
  <si>
    <t>Brindar asistencia tecnica  y realizar seguimiento y evaluación a la gestión financiera de las Entidades Publicas Dstritales del Sector Salud adscritas.</t>
  </si>
  <si>
    <t xml:space="preserve">Implementar las herramientas metodológicas para la construcción de los  costos unitarios  CUPS ( trazadores ) estimados, de los servicios que se ofertan en las ESE de la  red pública distrital adscrita, sus procesos de calidad , gestión documental , analisis y evaluacion de la rendicion de la  información trimestral y anual  por unidades de negocio, centros de costos , tipo de costos, elementos del costo y  recursos . </t>
  </si>
  <si>
    <t>Brindar asesoría y asistencia técnica a las ESE  de la red pública distrital adscrita en las modificaciones de planta de personal y estructura organizacional, en el marco del control de tutela, las normas presupuestales y el programa de reorganización, rediseño y modernización de redes</t>
  </si>
  <si>
    <t>Brindar asesoria y asistencia tecnica a las ESE de la red publica Distrital adscrita, en la identificacion del pasivo prestacional, saneamiento y fuentes de financiacion.</t>
  </si>
  <si>
    <t>Validar la veracidad, oportunidad e integralidad de la informacion que reporten las ESE al MSPS frente a la distribucion del SGP para aportes patronales y su respectivo saneamiento.</t>
  </si>
  <si>
    <t>Mantener actualizada la información del recurso humano de planta y contrato de la red pública  distrital adscrita, conforme a los requerimientos establecidos en la normatividad vigente 2193 circular 15 del año 2014.</t>
  </si>
  <si>
    <t>Desarrollar las acciones administrativas para la gestión y custodia de la historia laboral  y novedades de gerentes de las ESE de la red pública distrital adscrita.</t>
  </si>
  <si>
    <t xml:space="preserve">Desarrollar las acciones administrativas  que faciliten el  seguimiento, analisis  y evaluacion  del componente de Talento Humano  en los Programas de Saneamiento Fiscal  y Financiero ( PSFF ) y  Planes de Desempeño Institucional, Fiscal y Financiero ( PDIFF) , en el marco de la red publica aprobada para el D.C,  de manera articulada con el equipo interdisciplinario de Direccion de Analisis de Entidades Publicas del Sector Salud </t>
  </si>
  <si>
    <t>x</t>
  </si>
  <si>
    <t>Porcentaje de avance en la definicion de lineamientos tecnicos  para la conformacion de la red publica  distrital adscrita</t>
  </si>
  <si>
    <t>Porcentaje de avance de la asesoria, asistencia tecnica  y seguimiento ejecutadas a las  ESE para organizar y operar la red publica Distrital adscrita, redes prioritaris de atencion y otros eventos.</t>
  </si>
  <si>
    <t>Porcentaje de avance en la assitencia tecnica  a las ESE adscritas para fortalecer  la operación de las redes integradas de servicios de salud</t>
  </si>
  <si>
    <t>Porcentaje de avance en la ejecucion de la definicion , desarrollo y evaluacion del componente de prestación de servicios de salud del modelo de atención integral aplicando el enfoque poblacional y diferencial.</t>
  </si>
  <si>
    <t>Porcentaje de avance en la asistencia tecnica a las ESE para fortalecer para fortalecer la atención a las mujeres gestantes, en el marco del modelo de atención y de las redes integradas de servicios de salud.</t>
  </si>
  <si>
    <t>Porcentaje de asistencia tecnica a las Empresas Sociales del Estado, IPS y aseguradores para fortalecer la atención de los neonatos, en el marco del modelo de atención y de redes integradas de servicios de salud.</t>
  </si>
  <si>
    <t>Porcentaje de asesoria y asistencia tecnica  en la gestion de medicamentos  a las ESE  de la red publica Distrital adscrita.</t>
  </si>
  <si>
    <t>Porcentaje de asesoria y asistencia tecnica  en la gestion de dispositivos medicos   a las ESE  de la red publica Distrital adscrita.</t>
  </si>
  <si>
    <t>Porcentaje de diseño y desarrollo del  Programa territorial  de reorganizacion, rediseño y modernizacion de redes en las ESE de la red publica Distrital adscrita</t>
  </si>
  <si>
    <t>Porcentaje de Asesoría y asistencia técnica para el  desarrollo de convenios de docencia servicio en función del modelo de atención en salud y de la Estrategia de Atención Primaria en Salud.</t>
  </si>
  <si>
    <t>Porcentaje de Asesoría y asistencia técnica a las ESE para el desarrollo de estrategias de negociación conjunta que favorezca economías de escala</t>
  </si>
  <si>
    <t xml:space="preserve">Porcentaje  ESE de la red publica Distrital  con acciones de asesoria y asistencia tecnica para la formulacion de  proyectos para el fortalecimiento del Sistema Único de Acreditación. </t>
  </si>
  <si>
    <t xml:space="preserve">Fecha de diligenciamiento: </t>
  </si>
  <si>
    <t xml:space="preserve">No. </t>
  </si>
  <si>
    <t>Eje Estratégico del Plan de Desarrollo  Bogotá Humana 2012-2016 [Acuerdo 489 de junio de 2012]</t>
  </si>
  <si>
    <t>CLASIFICACIÓN DE LA META</t>
  </si>
  <si>
    <t>Línea de Base</t>
  </si>
  <si>
    <t>AVANCES</t>
  </si>
  <si>
    <t>LOGROS</t>
  </si>
  <si>
    <t>RESULTADOS</t>
  </si>
  <si>
    <t>DIFICULTADES Y SOLUCIONES</t>
  </si>
  <si>
    <t>VALOR APROPIACION</t>
  </si>
  <si>
    <t>VALOR PRESUPUESTO</t>
  </si>
  <si>
    <t>RESERVAS PRESUPUESTALES</t>
  </si>
  <si>
    <t>Programado</t>
  </si>
  <si>
    <t>Ejecutado</t>
  </si>
  <si>
    <t>INICIAL</t>
  </si>
  <si>
    <t>DEFINITIVA</t>
  </si>
  <si>
    <t>Ejecutado o Comprometido</t>
  </si>
  <si>
    <t>GIROS</t>
  </si>
  <si>
    <t>Una ciudad que supera la segregación y la discriminación: el ser humano en el centro de las preocupaciones del desarrollo</t>
  </si>
  <si>
    <t>Urgencias, Emergencias y Desastres</t>
  </si>
  <si>
    <t>Ejercer la rectoría del Sistema de Emergencias Médicas, con el fin de responder de manera  integral, con oportunidad, pertinencia, continuidad, accesibilidad, suficiencia y calidez, a las situaciones de urgencias, emergencias y desastres.</t>
  </si>
  <si>
    <t xml:space="preserve">Ampliación y mejoramiento de la atención prehospitalaria. </t>
  </si>
  <si>
    <t>Ejercer rectoria y promover la adecuada gestión de las acciones de salud que permita brindar respuesta integral ante las situaciones de urgencias, emergencias y desastres que se presentan en Bogotá.</t>
  </si>
  <si>
    <t>Implementación del 70% de los subsistemas del Sistema de Emergencias Médicas a nivel Distrital.</t>
  </si>
  <si>
    <t>40%
Año de la linea base . Mayo 2012</t>
  </si>
  <si>
    <t xml:space="preserve">Porcentaje de avance e implementación de los subsistemas del SEM .
</t>
  </si>
  <si>
    <t>Contar con 19 sub-zonas de atención prehospitalaria debidamente regionalizadas y mapeadas, al 2016.</t>
  </si>
  <si>
    <t>6 sub- zonas.
Año de la linea base . Mayo 2012</t>
  </si>
  <si>
    <t xml:space="preserve">Numero de subzonas implementadas para la atención prehospitalaria </t>
  </si>
  <si>
    <t>Atender al 100% de los incidentes de salud tipificados como críticos, que ingresan a través de la Línea de Emergencias 123, al 2016.</t>
  </si>
  <si>
    <t>Sin Linea Base</t>
  </si>
  <si>
    <t xml:space="preserve">Porcentaje de incidentes de salud críticos atendidos  que ingresaron por la Línea de Emergencias 123
</t>
  </si>
  <si>
    <t>Articular de manera intersectorial la preparación y respuesta de las emergencias en salud y posibles desastres en el Distrito Capital.</t>
  </si>
  <si>
    <t xml:space="preserve">Articular y Gestionar el 100% de las acciones  de los Planes Distritales de Preparación y Respuesta del sector salud en sus tres fases (antes, durante y despues), al 2016. </t>
  </si>
  <si>
    <t xml:space="preserve">Porcentaje de cumplimiento de la articulación y gestión de los Planes Distritales de Preparación y Respuesta del sector salud en sus tres fases (antes, durante y despues)
Formula, 
</t>
  </si>
  <si>
    <t xml:space="preserve">Diseñar e implementar el Plan de Preparación y Respuesta a Incidentes de Gran Magnitud, de responsabilidad del sector, articulado al Plan de Emergencias de Bogotá, al 2016. </t>
  </si>
  <si>
    <t>40% que correponde al diseño del documento del Plan de Respuesta a Incidentes de Gran Magnitud Terremoto
Año de la linea base . Mayo 2012</t>
  </si>
  <si>
    <t xml:space="preserve">Porcentaje de diseño e implementación del Plan de Preparación y Respuesta de Incidentes de Gran Magnitud del sector salud. 
</t>
  </si>
  <si>
    <t>Capacitar  a 36.000 personas vinculadas a los sectores Salud, Educación y a líderes comunales en el tema de primer respondiente en situaciones de emergencia urgencia.</t>
  </si>
  <si>
    <t>32,017  lideres comunitarios capacitados en el Curso Primer Respondiente en Salud durante el periodo julio 2008-mayo 2012</t>
  </si>
  <si>
    <t xml:space="preserve">Número de personas entrenadas para dar respuesta a situaciones de urgencias, emergencias y desastres.
</t>
  </si>
  <si>
    <t>Garantizar que el 100% de Empresas Sociales del Estado cuenten con Planes Hospitalarios de Emergencias formulados y actualizados</t>
  </si>
  <si>
    <t>44%
Año de la linea base . Diciembre 2011</t>
  </si>
  <si>
    <t xml:space="preserve">Porcentaje de  implementación de los Planes Hospitalarios de Emergencias en la red pública. 
</t>
  </si>
  <si>
    <t>"Una Bogotá que defiende y fortalece lo público"</t>
  </si>
  <si>
    <t>Nombre de la Direción u Oficina: Dirección Análisis de Entidades Públicas Distritales del Sector Salud</t>
  </si>
  <si>
    <t>Una ciudad que supera la segregacion y la discriminacion; el ser humano en el centro de las preocupaciones del desarrollo.</t>
  </si>
  <si>
    <t>Fortalecer el mejoramiento en la prestación de servicios, la promoción y protección d de la salud, la prevención de la enfermedad y la gestión de sus riesgos a través de un modelo basado en la estrategia de atención primaria en salud, la organización de redes territoriales y la humanización</t>
  </si>
  <si>
    <t>40%  ( Que corresponde  a 8 ESE asistidas en el proceso de acreditacion 2011</t>
  </si>
  <si>
    <t>245 a junio 2012</t>
  </si>
  <si>
    <t>Porcentaje de ESE  adscritas a la Secretaria Distrital de Salud  asistidas en el procesos de acreditacion</t>
  </si>
  <si>
    <t xml:space="preserve">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 </t>
  </si>
  <si>
    <t>EJE Una Bogotá que defiende y fortalece lo público</t>
  </si>
  <si>
    <t>Desarrollar los procesos que soportan la gestión misional y estratégica del sector, teniendo como base la implementación de acciones que promuevan entornos saludables, la promoción del trabajo digno, el desarrollo integral del talento humano en salud,  la investigación, el desarrollo y uso de la biotecnología y las tecnologías de información y comunicación.</t>
  </si>
  <si>
    <t>6149 trabajadoras y trabajadores del sector salud en planta  a 31 de Diciembre de 2011</t>
  </si>
  <si>
    <t>Numero de trabajadors y trabajadores del sector salud incorporados a la planta</t>
  </si>
  <si>
    <t>10% año 2011</t>
  </si>
  <si>
    <t>Porcentaje de avance de las accions que generen trabajo digno y decente</t>
  </si>
  <si>
    <t>03</t>
  </si>
  <si>
    <t>Implementar y mantener el sistema integrado de gestión, orientado al logro de la acreditación como dirección territorial de salud, en el marco del mejoramiento continuo.</t>
  </si>
  <si>
    <t>Bogotá decide y protege el derecho fundamental a la salud pública</t>
  </si>
  <si>
    <t xml:space="preserve">Promover la gestión transparente en la Secretaría Distrital de Salud y en las entidades adscritas, mediante el control social, la implementación de estándares superiores de calidad y la implementación de estrategias de lucha contra la corrupción.
 </t>
  </si>
  <si>
    <t>Mantener la certificación de Calidad de la Secretaria Distrital de Salud en las normas técnicas NTCGP 1000: 2009 en ISO 9001.</t>
  </si>
  <si>
    <t>% de avance en las etapas para el mantenimiento de la certificación de la SDS</t>
  </si>
  <si>
    <t>Seguimiento trimestral</t>
  </si>
  <si>
    <t xml:space="preserve">Implementar el 100% de los Subsistemas que componen el Sistema Integrado de la Gestión a nivel Distrital, al 2016. </t>
  </si>
  <si>
    <t>% de avance en la  implementación de los subsistemas del sistema integrado de gestión</t>
  </si>
  <si>
    <t>Desarrollar al interior del proceso las actividades tendientes a mantener la certificación del Sistema de Gestión de Calidad de acuerdo con lineamientos y plan de trabajo establecido por la Dirección de Planeación Institucional y Calidad.</t>
  </si>
  <si>
    <t>Porcentaje de cumplimiento de las actividades para mantener la certificación del Sistema de Gestión de Calidad</t>
  </si>
  <si>
    <t>Desarrollar al interior del proceso las actividades para implementar el Sistema Integrado de Gestión de acuerdo con lineamientos y plan de trabajo establecido por la Dirección de Planeación Institucional y Calidad.</t>
  </si>
  <si>
    <t>Porcentaje de cumplimiento de las actividades para implementar el Sistema Integrado de Gestión</t>
  </si>
  <si>
    <t>Frente al saneamiento de pasivos laborales se continúa con las mesas de trabajo intersectorial, dificultando el proceso dado que los tiempos no dependen únicamente del equipo técnico interdisciplinario de la SDS sino adicionalmente a los tiempos de la Secretaria de Hacienda Distrital y el Ministerio de Hacienda y Crédito Público.</t>
  </si>
  <si>
    <t>Se acompaño y se participo, junto con la Direccion de Calidad de Servicios de salud de la Subsecretaria de Servicios de Salud y aseguramiento, en la primera parte de la capacitación sobre indicadores de reporte de 2193, derivados de la  Resolucion 1446 de 2006, a los responsables de Calidad de las ESE de la red publica distrital adscrita. Esta capacitación se realizo con miras a evidenciar y mejorar el manejo de la información que se reporta a la Superintendencia Nacional de Salud y al Ministerio de salud y protección Social, previa validación por parte de la Direccion de Analisis de  Entidades Publicas Distritales del Sector Salud de la SDS.</t>
  </si>
  <si>
    <t>Sensibilizar a los miembros de  los equipos de  planeacion de las ESE que tienen la resposabilidad de  recolectar, consolidar y enviar la  informacion para validacion,  de la importancia  de identificar la fuente de la informacion  y de aplicar las variables correctas para evidenciar el dato.</t>
  </si>
  <si>
    <t>PPTO: Se efectúan las modificaciones presupuestales necesarias para la ejecución de proyectos de inversión, acreditación, humanización, hospitales verdes, entre otros, pago de pasivos, apropiaciones en vacaciones en dinero para personal que se retira de las instituciones de las ESE y apropiación de los saldos presupuestales correspondiente a ahorros de nómina de vacantes definitivas en otros rubros deficitarios. Se elaboraron los informes, análisis, cuadros y presentaciones de acuerdo a las peticiones internas y externas; entre ellas, derechos de petición, presentación sobre la proyección de ingresos de 2015, entre otros.</t>
  </si>
  <si>
    <t xml:space="preserve">PRESUPUESTO
Se realizó el análisis a las solicitudes de ajustes presupuestales en el marco del Decreto 195/07, Circular SDS 020 de 2011 e Instructivo SDH 002 de 2007; entre los cuales se realizaron los siguientes conceptos: (Concepto No. 47 29/07/15 – Ajuste de convenios interadministrativos suscritos con el FFDS (Convenio No. 1186/15 Acreditación y Hospitales Verdes)  Hospital Rafael Uribe Uribe; Concepto No. 59 del 29/07/15 sobre el ajuste de ingresos provenientes de los convenios No. 1264/15 por valor de $747 millones, y convenio No. 1280/15 $140 millones del Hospital San Blas; Concepto no 45 del 23/07/15 sobre el ajuste de los recursos provenientes del Convenio No. 1335 de 2014 para la dotación de equipos biomédicos para el área de ginecobstetricia por valor de $950.392.740,  Concepto No. 52 del 23/07/15, ajuste en el presupuesto sobre los convenios No. 1189,1037 y 1248 de 2015, del Hospital Usaquén, para el ejecutar prestación de servicios APH, fortalecer la gestión de la calidad en la institución, e implementar la política de humanización, concepto No. 55 del 23/07/15, para ajuste de la adición del contrato No. 911 de 2005 de Cami Diana Turbay de Rafael Uribe Uribe, Concepto 41 del 22/07/15, sobre el ajuste del convenio No. 1130/15 para implementar política de humanización, Concepto No. 42 del 22/07/15, del Hospital del Rafael Uribe Uribe para adquirir el software para implementar Sistema de Información Hospitalario, Concepto No. 40 del 22/07/15, traslado de Nómina del Hospital Santa Clara por valor de $4.293 millones de pesos, Concepto No. 46 del 22/07/15 sobre el ajuste de la adición del convenio de historia Clínica 1401/14,  Concepto No. 44 y 43 del 17 de julio 2015, Hospital Vista Hermosa para incorporar en el presupuesto el convenio No. 1138 y 1188 de 2015 para cumplir el con el objetivo de política de humanización y gestión de la calidad respectivamente. Concepto No. 37 y 31 del 02/07/15 del Hospital San Blas, para el traslado interno de nómina por valor de $1.319.100.000 y $391.000.000 respectivamente. 
Adicionalmente, se realizó la presentación correspondiente a la parte financiera de las ESE para el Concejo de Bogotá de fecha 23 de julio de 2015, así mismo se ha estado realizando mesas de trabajo en conjunto con Secretaría de Hacienda y los Hospitales para evaluar la adición vía Facturación de los Hospitales ante el CONFIS Distrital. 
INDICADORES FINANCIEROS
La información de  Circular 030 fue solicitada a las ESE y tienen plazo para su entrega hasta la primera semana de agosto entregar al Ministerio de Salud y Protección Social, el informe ptrliminar de esta actividad será entregado  finalizando agosto de 2015.
Apoyo y asistencia técnica en la generación de archivos insumo para el grupo financiero.
Elaboración documento de seguimiento a los PSFF de las 14 ESE que adoptaron PSFF.
2. Elaboración 3 indicadores para el observatorio que permitan el seguimiento de los P.S.F.F y P.D.I.F.F 
NIIF
Se elabora modelo de seguimiento de las principales actividades para la elaboración del balance de apertura, actualmente está en  revisión para ser enviado a las ESE, para su diligenciamiento. Se Alimenta el aula virtual con nuevos contenidos relacionados con la implementación de NIIF en las ESE.
Se asiste a reunión de la red norte para ver grado de avance e inconvenientes.Se elabora archivo para homologación de cuentas y calculo de impactos financieros consecuencia de la misma homologación de los 22 hospitales, se cuelga en el aula virtual para consulta y uso de las ESE.
Se reciben y revisan los formatos de efectivo restringido y rotación de inventarios de cada una de las ESE para determinar el valor a registrar en el balance de apertura.
Se están recolectan los CHIP de los bienes inmuebles de las ESE para solicitar a catastro los valores comerciales de los mismos  para determinar el valor a registrar en el balance de apertura.
COSTOS
Se trabaja en las  modificaciones a la Resolución DDC-000002 de 2014, expedida por la Secretaria de Hacienda,  con el fin producir una nueva versión ajustada a las necesidades de la Contabilidad de Costos, dada la dinámica del mejoramiento del modelo. 
Se avanza en   prueba piloto sobre los costos del Plan de Intervenciones Colectivas-PIC en la Empresa Social del Estado de San Cristóbal, con el fin de evaluar sus resultados y generar conclusiones frente a las necesidades de los costos reales y la pertinencia de las  tarifas del Fondo Financiero Distrital de Salud. 
Se continua con las  visitas de Asesoría y Asistencia Técnica a las Empresas Sociales con el fin de evaluar los resultados de los costos y el avance en la depuración de la producción en las Empresas de Nazaret, Meissen, Tunal, San Blas y Suba. 
Se ajustó el informe de costos de 2014 y el de 2015, este último se socializo a los Referentes de Costos de las Empresas con el fin de que se conciliara con la información producto del documento consolidado de las 22 ESE.
</t>
  </si>
  <si>
    <t xml:space="preserve">PRESUPUESTO
Se elaboraron los informes solicitados por el Despacho SDS de las ESE solicitadas con corte a Mayo y Julio de 2015, para las visitas a los Hospitales del Sr. Secretario. Se expidieron los conceptos técnicos sobre modificaciones presupuestales. Se elaboraron las presentaciones sobre la situación financiera de las ESE, proyecciones sobre el faltante presupuestal y mesas de trabajo con los Hospitales para revisar su situación financiera, teniendo en cuenta las sobre las perspectivas de recaudo y facturación proyectadas a Diciembre de 2015.
INDICADORES FINANCIEROS
Tablas y gráficos de cartera correspondiente al primer trimestre de 2015.
Entrega al M.H.C.P de 14 documentos de seguimiento a  los P.S.F.F   a través de la utilización del aplicativo DELFOS.
Generación de 3 indicadores que permitirá  trimestralmente y anualmente evaluar el comportamiento de los pasivos  , resultado del ejercicio y equilibrio operacional de las 22 Ese, aspectos determinantes en el cumplimiento de los P.D.I.F.F y los P.S.F.F
NIIF
Ofrecer a las 22 ESE la misma metodología para la elaboración del balance de apertura según nuevo marco normativo.
COSTOS
Se cuenta con el documento de las solicitudes de las modificaciones a la Resolución DDC-000002 de 2014, expedida por la Secretaria de Hacienda,  con el fin producir una nueva versión ajustada a las necesidades de la Contabilidad de Costos, dada la dinámica del modelo. 
Se adelantó una  prueba piloto sobre los costos del Plan de Intervenciones Colectivas-PIC en la Empresa Social del Estado de San Cristóbal, con el fin de evaluar sus resultados y generar conclusiones frente a las necesidades de los costos reales y la pertinencia de las  tarifas del Fondo Financiero Distrital de Salud. 
Se practicaron visitas a las Empresas Sociales con el fin de evaluar los resultados de los costos y el avance en la depuración de la producción en las Empresas de Nazaret, Meissen, Tunal, San Blas y Suba. 
Se entregó depurado el informe de costos de 2014 y el de 2015, este último se socializo a los Referentes de Costos de las Empresas con el fin de que se conciliara con la información producto del documento consolidado de las 22 ESE.
</t>
  </si>
  <si>
    <t xml:space="preserve">PPTO: Incumplimiento por parte de las ESE (Simón Bolivar, Tunal y Kennedy) sobre el envío oportuno de la ejecución presupuestal con facturación cuya fecha de vencimiento es el 20 de cada mes, así mismo, en la oportunidad de la expedición de conceptos presupuestales que en algunos casos por el volumen, tramitología y vistos o firmas, se demoran más de una semana.
NIFF 
Inoportunidad  por parte de las ESE  en el envio de  la información requerida para revisión y asistencia técnica.
COSTOS
Las Empresas Sociales del Estado siguen depurando la información de producción en forma manual, pero insisten en la necesidad de contar con un sistema de información para que esta sea capturada desde la fuente que la produce y así obtener mayor nivel de certeza en la producción de la misma. 
Con el apoyo de las Oficinas de Calidad, las coordinaciones de las Unidades de Negocio podrían generar acciones de mejoramiento concretas,  dadas las herramientas  con que cuentan estos sistemas, pero a la fecha no ha sido posible contar con  el apoyo de estas Oficinas. 
En las visitas a las diferentes Empresas se ha encontrado la dificultad de comunicación que existe entre las áreas para conciliar la información producto del informe de costos principalmente en las áreas de Estadística, Talento Humano, Subdirecciones Científicas y/ o de servicios. 
</t>
  </si>
  <si>
    <t>COSTOS
Se requiere mayor apoyo de la Oficina de Sistemas para mantener funcionando los dos aplicativos de costos que permiten consolidar la informacion de las 22 ESE..</t>
  </si>
  <si>
    <t xml:space="preserve">PASIVO PRESTACIONAL 
Documento de Excell mediante el cual se consolida el valor de las cesantías retroactivas de los 22 hospitales estableciendo lo realmente requerido por los hospitales y su posible fuente de financiación.
Escenario financiero validado por Ministerio de Hacienda y Crédito Público para efectos de la liquidación del contrato de concurrencia No 198 de 2001.
CUSTODIA HISTORIA LABORAL - NOVEDADES GERENTES
En cumplimiento de las disposiciones que regulan la materia en especial los principios archivísticos y los lineamientos de la ley general de archivos y la circular 04 de 2002, del Departamento Administrativo de la Función Pública, en cada expediente, los documentos se han venido archivando atendiendo la secuencia propia de su producción de manera que al revisar el expediente, el primer documento sea el que registre la fecha más antigua y el último el que refleje la más reciente, evitando realizar múltiples perforaciones en los documentos originales.
SEGUIMIENTO PSFF / PDIFF
Documento técnico pasivo prestacional de los PSFF, mediante el cual se establece la importancia y relevación del tema frente a la situación financiera de los hospitales.
Documento técnico de análisis de la normatividad del proceso de saneamiento de aportes patronales como guía para fortalecer la gestión de las ESE.
Fortalecer los Programas de Saneamiento y Planes de Desempeño institucional fiscal y financiero a partir del  seguimiento y evaluación a la implementación de la red pública prestadora de servicios de salud- Programa de Reorganización, Rediseño y Modernización de Redes de Prestación de Servicios de Salud.
</t>
  </si>
  <si>
    <t xml:space="preserve">PASIVO PRESTACIONAL
 Con el estudio presentado se determina el impacto del pasivo prestacional de los funcionarios beneficiarios del fondo del pasivo prestacional (210 funcionarios), que se traducen en pasivos laborales, situación que permitiría a los hospitales acceder a recursos del Ente Territorial.
Contribuir al fortalecimiento de la capacidad institucional de la Secretaria Distrital de Salud, evidenciando que la depuración contable de las cuentas de elevada antigüedad inciden en la situación financiera de la entidad.
CUSTODIA HISTORIA LABORAL 
Dada la importancia legal y el carácter administrativo de los documentos que conforman las Historias Laborales como instrumentos del Sistema de Información  de personal al servicio del Estado, las actividades de cuidado y almacenamiento son continuas, permitiendo  de esta forma la toma de decisiones frente a las diferentes situaciones administrativas en las cuales se pueden encontrar los Gerentes de las Empresas Sociales del Estado de la red Pública Distrital, en ejercicio de sus funciones.
SEGUIMIENTO PSFF/PDIFF
Contar con un instrumento institucional articulado para toma de decisiones (PSFF) en el cual la racionalización de los gastos de talento humano dentro de la situación financiera de los hospitales es importante.
</t>
  </si>
  <si>
    <t>Se acompaño a la Direccion de Calidad de la  Subsecretaria de Servicios de Salud y  Aseguramiento en la primera capacitacion sobre indicadores de reporte de 2193, derivados de la  Resolucion 1446 de 2006, y que sirven de base para la toma de decisiones dentro del SOGC.</t>
  </si>
  <si>
    <t xml:space="preserve">PRESUPUESTO
Se realizó el análisis a las solicitudes de ajustes presupuestales en el marco del Decreto 195/07, Circular SDS 020 de 2011 e Instructivo SDH 002 de 2007;   y se emitieron 13 conceptos de modificaciones presupuestales.
NIIF
1.Se realiza primera ronda de capacitación y socialización del programa piloto adelantado por la Dirección Distrital de Contabilidad en los hospitales Santa Clara y Usaquén, a los 20 hospitales restantes de la red pública distrital.
2.Se crea aula virtual como instrumento de comunicación para facilitar el proceso de implementación de las NIIF en los 22 hospitales de la red pública distrital.
INDICADORES FINANCIEROS PSFF / PDIFF
La información de  Circular 030 fue solicitada a las ESE y tienen plazo para su entrega hasta la primera semana de agosto entregar al Ministerio de Salud y Protección Social, el informe ptrliminar de esta actividad será entregado  finalizando agosto de 2015.
NIIF
Se elabora modelo de seguimiento de las principales actividades para la elaboración del balance de apertura   y se somete a revision  para su   diligenciamiento por parte de las ESE.
 Se Alimenta el aula virtual con nuevos contenidos relacionados con la implementación de NIIF en las ESE.
Se elabora archivo para homologación de cuentas y calculo de impactos financieros consecuencia de la misma homologación de los 22 hospitales, se cuelga en el aula virtual para consulta y uso de las ESE.
Se  recolectan los CHIP de los bienes inmuebles de las ESE para solicitar a catastro los valores comerciales de los mismos  para determinar el valor a registrar en el balance de apertura.
</t>
  </si>
  <si>
    <t>COSTOS
Se trabaja en las  modificaciones a la Resolución DDC-000002 de 2014, expedida por la Secretaria de Hacienda,  con el fin producir una nueva versión ajustada a las necesidades de la Contabilidad de Costos, dada la dinámica del mejoramiento del modelo. 
Se avanza en   prueba piloto sobre los costos del Plan de Intervenciones Colectivas-PIC en la Empresa Social del Estado de San Cristóbal, 
Se ajustó el informe de costos de 2014 y el de 2015, este último se socializo a los Referentes de Costos de las Empresas con el fin de que se conciliara con la información producto del documento consolidado de las 22 ESE.</t>
  </si>
  <si>
    <t xml:space="preserve">PASIVO PRESTACIONAL
Se elabora  matriz  “COSTO, SALDOS Y PROYECCIÓN CESANTÍAS RETROACTIVAS 2015”, mediante la cual se establece el valor de la cesantías retroactivas a junio de 2015, la proyección a diciembre de 2015 y el valor de los excedentes de aportes patronales efectivamente trasladados a cesantías retroactivas, como insumo para efectos de establecer los recursos requeridos por los hospitales y su posible fuente de financiación.
Revisión de soportes del escenario financiero para efectos de la liquidación del contrato de concurrencia No 198 de 2001.
</t>
  </si>
  <si>
    <t xml:space="preserve">PASIVO PRESTACIONAL
Elaborar matriz en Excel denominada “COSTO, SALDOS Y PROYECCIÓN CESANTÍAS RETROACTIVAS 2015”, mediante la cual se establece el valor de la cesantías retroactivas a junio de 2015, la proyección a diciembre de 2015 y el valor de los excedentes de aportes patronales efectivamente trasladados a cesantías retroactivas, como insumo para efectos de establecer los recursos requeridos por los hospitales y su posible fuente de financiación.
Revisión de soportes del escenario financiero para efectos de la liquidación del contrato de concurrencia No 198 de 2001.
Continuar fortaleciendo el proceso a través de un trabajo interdisciplinario al interior de la Secretaria y con las entidades de nivel Distrital y Nacional.
PASIVOS LABORALES
Se Participó  en mesas de trabajo con los referentes del Ministerio de Hacienda y Crédito Público realizada el 1 de Julio y la Secretaria de Hacienda Distrital realizada el 9 de julio, mediante las cuales de manera articulada se buscan los actos administrativos de legalización de los pagos a cargo del Distrito de la concurrencia por concepto de cesantías retroactivas establecidas en el Contrato 198 de 2001.
Se Elabora propuesta de certificación de giros que soportan la legalidad de los giros efectuados por el Distrito Capital discriminadas por las vigencias fiscales establecidas (2001 -2002-2003-2004) del contrato de concurrencia 198 de 2001
Se Gestiona ante el Ministerio de Hacienda y Crédito Público mediante correo electrónico, la necesidad de fortalecer el proceso de pasivo prestacional y continuar con las mesas de trabajo programadas.
PLANTA Y CONTRATO 
Para dar cumplimiento con las políticas actuales, se ha documentado el proceso con el estudio y análisis de las normas que rigen la actividad principal, así: 
Decreto 2193 de 2004
Circular 006 de 2011
Art. 35 del decreto 507 de 2013
Resolución DDC 002 del 16 de enero de 2014
Circular 15 del 23 de abril de 2014
La  información de planta de enero a marzo de 2015 de los hospitales Tunal y Vistahermosa esta pendiente por entregar los meses de enero y febrero.
La información entregada a la Dirección de Análisis de entidades públicas del sector salud del talento humano de planta, con corte a junio de 2015, se encuentra en proceso, así: 
ABRIL: La Victoria, Simón Bolívar, Kennedy, Bosa, Engativá, Fontibón, Meissen, Tunjuelito, Chapinero, Suba, Usaquén, Usme, Del Sur, Nazareth, Rafael Uribe Uribe y Vista Hermosa.
Quedo pendiente la información de los hospitales: Tunal, Simón Santa Clara, Centro Oriente, San Blas, Pablo VI Bosa y San Cristóbal.
MAYO: La Victoria, Kennedy, Bosa, Meissen, Tunjuelito, Suba, Usaquén, Usme, Nazareth, Rafael Uribe Uribe y Vista Hermosa.
Quedo pendiente la información de los hospitales: Tunal, Simón Bolívar, Santa Clara, Engativá, Fontibón, Centro Oriente, San Blas, Chapinero, Del Sur, Pablo VI Bosa y San Cristóbal,
JUNIO: La Victoria, Chapinero, Usaquén y Rafael Uribe Uribe.
Quedo pendiente la información de los hospitales: Tunal, Simón Bolívar, Kennedy, Santa Clara,  Bosa, Engativá, Fontibón, Meissen, Tunjuelito, Centro Oriente, San Blas, Suba, Usme, Del Sur, Nazareth, Pablo VI bosa,  San Cristóbal, y Vista Hermosa.
La validación y consolidación de la información de planta del trimestre (Abril, Mayo y Junio de 2015) se encuentra en proceso.
La información entregada a la Dirección de Análisis de entidades públicas del sector salud del talento humano de contrato, con corte a junio de 2015, se encuentra en proceso, así: 
ABRIL: La Victoria, Simón Bolívar, Kennedy, Bosa, Engativá, Fontibón, Meissen, Tunjuelito, Centro Oriente, Suba, Usme, Del Sur, Nazareth, Pablo VI Bosa,   San Cristóbal, yRafael Uribe Uribe y Vista Hermosa. 
Quedo pendiente la información de los hospitales: Tunal, Santa Clara,  San Blas, Chapinero, Usaquén y Vista Hermosa., 
MAYO: Bosa, Fontibón, Meissen, Tunjuelito, Usme, Del Sur, Nazareth, Pablo VI Bosa y Rafael Uribe Uribe. 
Quedo pendiente la información de los hospitales: La Victoria, Tunal, Simón bolívar, Kennedy, Santa Clara, Engativá, Centro Oriente, San Blas, Chapinero, Suba, Usaquén,  San Cristóbal, y Vista Hermosa.
JUNIO: Simón bolívar, Fontibón y Rafael Uribe Uribe. 
Quedo pendiente la información de los hospitales: La Victoria, Tunal, Kennedy, Santa Clara, Bosa, Engativá, Meissen, Tunjuelito, Centro Oriente, San Blas, Chapinero, Suba, Usaquén, Usme, Del Sur, Nazareth, Pablo VI Bosa, San Cristóbal y Vista Hermosa.
La validación y consolidación de  la información de contrato del Trimestre (abril, mayo y junio 2015), se encuentra en proceso. 
Se  recibió y clasificó  de acuerdo al código de cada hospital, los archivos en xls de la información correspondiente a las matrices de los empleados de planta de los meses de Enero, Febrero, Marzo, Abril, Mayo y Junio de 2015, con el fin de institucionalizar el nombre de los archivos de la siguiente manera, como ejemplo:
01.01.15-PLANTA-LA.VICTORIA-ENE-2015.xls
- Código hospital - 01.
- Mes en número del reporte - 01 (Enero)
- Año del reporte - 2015
- Talento humano - Planta
- Nombre Hospital - La.Victoria
-  Mes en letra - Enero
- Año en número – 2015.xls
Se realizó el resumen de la planta de cargos aprobados, provistos y vacantes por los años 2011, 2012, 2013 y 2014.
Del plan de cargos pendiente de las ESE, correspondiente al año 2015, en este período  se recibió el de los Hospitales Santa Clara, Chapinero, Usaquén, Nazareth y San Cristóbal. 
Sigue pendiente la información de los hospitales: La Victoria, Tunal, Kennedy, Engativá, Centro Oriente, Usme, Del Sur, Pablo VI Bosa, y Vista Hermosa.
CUSTODIA HISTORIA LABORAL /NOVEDADES GERENTES
Acto administrativo del Gerente del hospital Del Sur, Suba y Rafael Uribe respecto a situación administrativa de interrupción de vacaciones, con el fin de fortalecer la planeación y gestión de las Empresas Sociales del Estado.
SEGUIMIENTO PSFF - PDIFF
En el marco del monitoreo, seguimiento y evaluación de los programas de saneamiento y planes de desempeño institucional fiscal y financiero, se generan lineamientos y documentos técnicos de talento humano, con el fin de fortalecer el seguimiento a los mismos. Se elaboró documento de análisis sobre el pasivo prestacional en el contexto de las medidas adoptadas por las 14 ESE categorizadas en riesgo alto y medio de los PSFF. Documento de análisis sobre la normatividad que rige el saneamiento de aportes patronales.
Se elaboro documento de conclusiones del capítulo de talento humano para el documento de seguimiento y evaluación a la implementación de la red pública prestadora de servicios de salud- Programa de Reorganización, Rediseño y Modernización de Redes de Prestación de Servicios de Salud-, con el fin de contar con un documento técnico que articula lineamientos que permiten fortalecer la gestión de las Empresas Sociales del Estado
Participar en las reuniones y capacitaciones de la Dirección de Análisis de Entidades Públicas Distritales del Sector Salud, mediante las cuales se establecen lineamientos y criterios que permitan fortalecer el componente de talento humano en los programas y planes de saneamiento fiscal y financiero.
</t>
  </si>
  <si>
    <t xml:space="preserve">La  información de planta de enero a marzo de 2015 de los hospitales Tunal y Vistahermosa esta pendiente por entregar los meses de enero y febrero.
Se adelanta la consolidacion de la informacion  de personal de planta,  con corte a junio de 2015, se encuentra en proceso, así: 
ABRIL: pendiente la información de los hospitales: Tunal, Simón Santa Clara, Centro Oriente, San Blas, Pablo VI Bosa y San Cristóbal.
MAYO:  pendiente la información de los hospitales: Tunal, Simón Bolívar, Santa Clara, Engativá, Fontibón, Centro Oriente, San Blas, Chapinero, Del Sur, Pablo VI Bosa y San Cristóbal,
JUNIO:  pendiente la información de los hospitales: Tunal, Simón Bolívar, Kennedy, Santa Clara,  Bosa, Engativá, Fontibón, Meissen, Tunjuelito, Centro Oriente, San Blas, Suba, Usme, Del Sur, Nazareth, Pablo VI bosa,  San Cristóbal, y Vista Hermosa.
La validación y consolidación de la información de planta del trimestre (Abril, Mayo y Junio de 2015) se encuentra en proceso.
La información entregada a la Dirección de Análisis de entidades públicas del sector salud del talento humano de contrato, con corte a junio de 2015, se encuentra en proceso, así: 
ABRIL: La Victoria, Simón Bolívar, Kennedy, Bosa, Engativá, Fontibón, Meissen, Tunjuelito, Centro Oriente, Suba, Usme, Del Sur, Nazareth, Pablo VI Bosa,   San Cristóbal, yRafael Uribe Uribe y Vista Hermosa. 
Quedo pendiente la información de los hospitales: Tunal, Santa Clara,  San Blas, Chapinero, Usaquén y Vista Hermosa., 
MAYO: Bosa, Fontibón, Meissen, Tunjuelito, Usme, Del Sur, Nazareth, Pablo VI Bosa y Rafael Uribe Uribe. 
Quedo pendiente la información de los hospitales: La Victoria, Tunal, Simón bolívar, Kennedy, Santa Clara, Engativá, Centro Oriente, San Blas, Chapinero, Suba, Usaquén,  San Cristóbal, y Vista Hermosa.
JUNIO: Simón bolívar, Fontibón y Rafael Uribe Uribe. 
Quedo pendiente la información de los hospitales: La Victoria, Tunal, Kennedy, Santa Clara, Bosa, Engativá, Meissen, Tunjuelito, Centro Oriente, San Blas, Chapinero, Suba, Usaquén, Usme, Del Sur, Nazareth, Pablo VI Bosa, San Cristóbal y Vista Hermosa.
La validación y consolidación de  la información de contrato del Trimestre (abril, mayo y junio 2015), se encuentra en proceso. 
Se  recibió y clasificó  de acuerdo al código de cada hospital, los archivos en xls de la información correspondiente a las matrices de los empleados de planta de los meses de Enero, Febrero, Marzo, Abril, Mayo y Junio de 2015, con el fin de institucionalizar el nombre de los archivos.
Se realizó el resumen de la planta de cargos aprobados, provistos y vacantes por los años 2011, 2012, 2013 y 2014.
Del plan de cargos pendiente de las ESE, correspondiente al año 2015, en este período  se recibió el de los Hospitales Santa Clara, Chapinero, Usaquén, Nazareth y San Cristóbal. 
Sigue pendiente la información de los hospitales: La Victoria, Tunal, Kennedy, Engativá, Centro Oriente, Usme, Del Sur, Pablo VI Bosa, y Vista Hermosa.
</t>
  </si>
  <si>
    <t>Acto administrativo del Gerente del hospital Del Sur, Suba y Rafael Uribe respecto a situación administrativa de interrupción de vacaciones, con el fin de fortalecer la planeación y gestión de las Empresas Sociales del Estado.</t>
  </si>
  <si>
    <t>En el marco del monitoreo, seguimiento y evaluación de los programas de saneamiento y planes de desempeño institucional fiscal y financiero, se generan lineamientos y documentos técnicos de talento humano, con el fin de fortalecer el seguimiento a los mismos. Se elaboró documento de análisis sobre el pasivo prestacional en el contexto de las medidas adoptadas por las 14 ESE categorizadas en riesgo alto y medio de los PSFF. Documento de análisis sobre la normatividad que rige el saneamiento de aportes patronales.
Se elaboro documento de conclusiones del capítulo de talento humano para el documento de seguimiento y evaluación a la implementación de la red pública prestadora de servicios de salud- Programa de Reorganización, Rediseño y Modernización de Redes de Prestación de Servicios de Salud-, con el fin de contar con un documento técnico que articula lineamientos que permiten fortalecer la gestión de las Empresas Sociales del Estado</t>
  </si>
  <si>
    <t>PPTO:Se está realizando un Instructivo y/o circular para  el tramite de  Conceptos presupuestales.
 COSTOS
Se requiere mayor apoyo de la Oficina de Sistemas para mantener funcionando los dos aplicativos de costos que permiten consolidar la informacion de las 22 ESE..</t>
  </si>
  <si>
    <t>PPTO:
Se está realizando un Instructivo y/o circular para  el tramite de  Conceptos presupuestales.</t>
  </si>
  <si>
    <t>Porcentaje  de plazas nuevas evaluadas y aprobadas de Servicio Social Obligatorio para los profesionales de las ciencias de la salud</t>
  </si>
  <si>
    <t>Porcentaje  de ESE con actividades de asesoria y asistencia tecnica en la gestion presupuestal y contable</t>
  </si>
  <si>
    <t>Porcentaje de  ESE con actividades de asesoria y asistencia tecnica   en la gestion de costos hospitalarios</t>
  </si>
  <si>
    <t>Porcentaje de ESE con asesoría y asistencia técnica a las ESE  de la red pública distrital adscrita en las modificaciones de planta de personal y estructura organizacional</t>
  </si>
  <si>
    <t>Porcentaje de   reportes de la  distribucion del Sistema General de Participaciones  para aportes patronales presentados por las ESE,   validados .</t>
  </si>
  <si>
    <t>Porcentaje de   ESE de la red publica  distrital adscrita con actividades de  asesoria y asistencia tecnica   en la identificacion del pasivo prestacional, saneamiento y fuentes de financiacion</t>
  </si>
  <si>
    <t>Porcentaje de ESE con  información del recurso humano de planta y contrato conforme a los requerimientos establecidos en la normatividad vigente 2193 circular 15 del año 2014.</t>
  </si>
  <si>
    <t>Porcentaje de acciones administrativas para la gestión y custodia de la historia laboral  y novedades de gerentes de las ESE de la red pública distrital adscrita, realizados.</t>
  </si>
  <si>
    <t xml:space="preserve">Porcentaje de  ESE  con analisis y evaluacion  de la informacion presentada   en el componente de Talento Humano,   en cumplimiento del seguimiento a a los Programas de Saneamiento Fiscal  y Financiero ( PSFF ) y  Planes de Desempeño Institucional, Fiscal y Financiero ( PDIFF) ,  </t>
  </si>
  <si>
    <t>No  se ha realizado asignacion de personal para realizar estas actividades.</t>
  </si>
  <si>
    <t>La Direccion de Talento Humano de la Secretaria Distrital de Salud, no ha hecho efectivo el traslado del proceso a la Direccion de Analisis de Entidades Publicas Distritales del Sector Salud</t>
  </si>
  <si>
    <t>El Profesionalasignado para realizar estas actividades fue reasignado a la Direccion de Talento Humano. 
En el  proceso de contratacion de un profesional para tal labor , este se encuentra  en fase de firma en el despacho  del Secretario Distrital de Salud</t>
  </si>
  <si>
    <t>Porcentaje  de planes de largo, mediano y corto plazo implementados</t>
  </si>
  <si>
    <t>DIRECCIÓN DE PLANEACIÓN Y SISTEMAS
SISTEMA INTEGRADO DE GESTIÓN
CONTROL DOCUMENTAL
SEGUIMIENTO A METAS PROYECTOS DE INVERSIÓN
Codigo: 114 - PLI - FT - 062 V.01</t>
  </si>
  <si>
    <t>Elaborado por: 
Mario Ivan Albarracin Navas
Sandra Gomez Gomez
Revisado por: 
Gabriel Lozano Diaz
Aprobado por: 
Martha Liliana Cruz B
Control documental:
Planeación y Sistemas 
 Grupo – SIG</t>
  </si>
  <si>
    <t>EJE ESTRATEGICO DEL PLAN DE DESARROLLO BOGOTA HUMANA 2012-2016: UNA CIUDAD QUE REDUCE LA SEGREGACIÓN Y LA DISCRIMINACIÓN: EL SER HUMANO EN EL CENTRO DE LAS PREOCUPACIONES DEL DESARROLLO</t>
  </si>
  <si>
    <t>EJE ESTRATEGICO DEL PLAN TERRITORIAL DE SALUD PARA BOGOTÁ 2012-2016: COMPONENTE DE PRESTACIÓN Y DESARROLLO DE SERVICIOS DE SALUD</t>
  </si>
  <si>
    <t>PROGRAMA DEL PLAN DE DESARROLLO BOGOTA HUMANA 2012-2016: TERRITORIOS SALUDABLES Y RED DE SALUD PARA LA VIDA DESDE LA DIVERSIDAD</t>
  </si>
  <si>
    <t>PROYECTO DE INVERSIÓN DEL PLAN DE DESARROLLO BOGOTA HUMANA 2012-2016: REDES PARA LA SALUD Y LA VIDA</t>
  </si>
  <si>
    <t>NUMERO
META
SEGPLAN</t>
  </si>
  <si>
    <t>PROYECTO</t>
  </si>
  <si>
    <t>TIPO DE POBLACION</t>
  </si>
  <si>
    <t>Menores a 1 año</t>
  </si>
  <si>
    <t>1 a 5 AÑOS</t>
  </si>
  <si>
    <t>6 A 13 AÑOS</t>
  </si>
  <si>
    <t>14 A 17 AÑOS</t>
  </si>
  <si>
    <t xml:space="preserve">18 A 26 AÑOS </t>
  </si>
  <si>
    <t>27 A 59 AÑOS</t>
  </si>
  <si>
    <t>60 Y MAS</t>
  </si>
  <si>
    <t>TOTAL</t>
  </si>
  <si>
    <t>META</t>
  </si>
  <si>
    <t>Eje 
Estructurante</t>
  </si>
  <si>
    <t>Eje</t>
  </si>
  <si>
    <t>Objetivo</t>
  </si>
  <si>
    <t>Meta</t>
  </si>
  <si>
    <t>Ejecutado 2015</t>
  </si>
  <si>
    <t>Hombres</t>
  </si>
  <si>
    <t>Mujeres</t>
  </si>
  <si>
    <t>e04o01m01</t>
  </si>
  <si>
    <t xml:space="preserve">Promoción Social </t>
  </si>
  <si>
    <t>04</t>
  </si>
  <si>
    <t>01</t>
  </si>
  <si>
    <t>Meta 1. Conformar una red integrada de servicios de salud en el Distrito Capital, que incluyan la red pública hospitalaria, prestadores privados y mixtos, al 2016.</t>
  </si>
  <si>
    <t>Cero (0) red integrada de servicios de salud. (AÑO 2011)</t>
  </si>
  <si>
    <t xml:space="preserve"> Porcentaje de avance para la conformación de una red integrada de servicios de salud en el Distrito Capital </t>
  </si>
  <si>
    <t xml:space="preserve">ACTUALIZACIÓN DEL DX DE SALUD EN LO QUE RESPECTA A LA PROVISIÓN DE SERVICIOS DE SALUD
Se avanzó en la elaboración y consolidación del documento de diagnóstico de la situación de prestación de servicios de salud, para el Análisis de la Situación de Salud – ASIS- de Bogotá D.C. 
Se elaboró el Plan de Análisis con la definición de indicadores generales, de Materno – Perinatal e Infancia, para el desarrollo del diagnóstico e identificación de las necesidades de la población en términos del análisis de la demanda. 
Consolidación y revisión de los indicadores de Atención domiciliaria, Aulas Hospitalarias, materno perinatal  e infancia. 
Se realizó socialización al Equipo de Redes de la Dirección de Provisión de Servicios de Salud de la SDS, de los avances realizados en el diagnóstico.
Se realizó socialización a la Dirección de Provisión de Servicios de Salud (Comité de área)  de la SDS, de los avances realizados en el diagnóstico.
 ACTUALIZACIÓN DIAGNÓSTICO DE LAS ESE- (APORTE DIRECCIÓN DE ANALISIS DE ENTIDADES PÚBLICAS DISTRITALES DEL SECTOR SALUD-DAEPDSS):
Actualización de la Información de Producción de los años 2013 y 2014 de Consulta Externa, Urgencias, Partos y Cesáreas, Hospitalización, Gestión Hospitalaria, Cirugía, Apoyo y Diagnostico, Laboratorio Clínico y Producción por Red (Oferta Teórica, Demanda Potencial, Superávit o Déficit año 2014) de las ESE, como insumo para la actualización del Documento de Redes de la Secretaria Distrital de Salud.
Se realizó informe del seguimiento al documento de redes en el capítulo de producción 2013-  2014, Producción en U.V.R, productividad, indicadores de eficiencia de las cuatro (4) subredes y Distrital, por nivel y por ESE para esta misma vigencia, se realizó la actualización de resultados, análisis, conclusiones, recomendaciones de acuerdo a los hallazgos, se realizó análisis de capacidad Física Instalada Distrital y por Subred.
Se realizó informe ejecutivo de producción, eficiencia, capacidad Instalada  de los 22 Hospitales del Distrito. 
Avance en la formulación del documento de red con un logro parcial del 65%. En proceso de recepción de los aportes de algunas de las  direcciones SDS contribuyentes en la construcción de la propuesta de red
LINEAMIENTOS PARA LA CONFORMACIÓN, ORGANIZACIÓN, GESTIÓN, SEGUIMIENTO Y EVALUACIÓN DE LAS REDES INTEGRADAS DE PRESTACIÓN DE SERVICIOS DE SALUD
Se elaboró Presentación en PowerPoint, que contiene el diseño de la metodología de análisis, para la Conformación, Organización, Gestión, Operación, Seguimiento y Evaluación de la Red de Prestación de Servicios de Salud de Bogotá D.C, para la socialización en el Comité de área de la Dirección.
Se socializó en el Comité del área de la Dirección de Provisión de Servicios de Salud, la metodología de análisis  para la Conformación, Organización, Gestión, Operación, Seguimiento y Evaluación de la Red de Prestación de Servicios de Salud de Bogotá D.C., en fecha 06 de julio del 2015. 
Se proyectaron y enviaron correos al Ministerio de Salud y Protección Social, para el ajuste del cronograma y recolección de información para el proceso de conformación de la red prestadora de servicios de salud. 
Se realizó la preparación de la reunión con la  Dirección de Servicios y Atención Primaria del Ministerio de Salud y Protección Social, para la revisión de los planteamientos metodológicos desarrollados por el MSPS, revisión  de procesos de análisis  de información en salud y presentación de avances.
Participación en reunión con la  Dirección de Prestación de Servicios y Atención Primaria del Ministerio de Salud y Protección Social, con el fin de realizar recolección de la información relacionada con los RIPS, REPS y ECV, y orientación en el desarrollo de la metodología. En fecha 27 de julio del 2015
Se revisó el formulario de la Encuesta de Calidad de Vida –ECV-, para definir las diferentes variables para el análisis de la demanda y la estimación de modelos.
Identificación de variables para el análisis de la demanda y la estimación de modelos.
Proyección y envío de correo para Subsecretaria de Salud Pública, con el fin de concertar y coordinar el trabajo con dicha dependencia, para la información relacionada con SIVIGILA, SISVAN, RUAF, entre otras.
Participación en reunión con el Equipo de Salud Pública, con el fin de concertar y coordinar el trabajo con dicha dependencia, para la información relacionada con SIVIGILA, SISVAN, RUAF, entre otras, en fecha 29 de julio del 2015.
 Participación en reunión con el Ministerio de Salud y Protección Social con el fin de conocer todo lo relacionado con las prioridades que deben realizar las EAPB en la gestión del riesgo, con base en el Plan Decenal de Salud Pública -PDSP y la Resolución 4505, en fecha 14 de julio del 2015.
 Se realizaron  jornadas de trabajo con la referente de la DPSS, para la revisión y orientación de las diferentes  Guías de Práctica Clínica, para la definición de los procesos de flujo, para la identificación de los Hitos, siguiendo la metodología definida por el Ministerio de Salud y Protección Social.
Apoyo en la elaboración de la presentación en PowerPoint para el taller de la Red Prioritaria de Donación y Trasplantes.
Apoyo en la elaboración del taller de la Red Prioritaria de Donación y Trasplantes, para la Jerarquización de problemas y definición de la metodología del taller.
Revisión de los comentarios enviados por el Ministerio de Salud y Protección Social, con relación al taller de socialización de Lineamientos dados por él mismo.
Jornada de trabajo realizada con el equipo materno perinatal de la DPSS, con el fin da revisar, apoyar y orientar en la conformación de la red de prestación de servicios de salud como piloto en el ejercicio con el MSPS.
IMPLEMENTACIÓN RED PÚBLICA DISTRITAL (APORTE DIRECCIÓN DE ANALISIS DE ENTIDADES DISTRITALES DEL SECTOR SALUD-DAEPSS):
Se realizó organización, convocatoria, análisis, conclusiones,  recomendaciones de diferentes  temas relacionados con la gestión de las ESE, para el desarrollo de las  reuniones de gerentes de las subredes : Centro Oriente , Sur, Norte y Suroccidente y para el comité General de Gerentes .
Se realizó seguimiento a los Programas de Saneamiento Fiscal y Financiero y Planes de desarrollo Institucionales Fiscal y Financiero y monitoreo al primer trimestre del año 2015.
Informe de seguimiento, análisis de tendencia de la producción, eficiencia por subred , para los 22 Hospitales, por Nivel de complejidad y Distrital . 
ASISTENCIA TÉCNICA Y SEGUIMIENTO A LAS  IPS, EAPB EN LA CONFORMACIÓN Y ORGANIZACIÓN DE LAS REDES DE INTERES EN SALUD PÚBLICA  
ANÁLISIS DE INDICADORES DEL SIRC,  EN EL COMPONENTE DE PRESTACIÓN DE SERVICIOS DE SALUD, EN EL MARCO DE LAS REDES INTEGRADAS DE SERVICIOS DE SALUD.
Se realizó visita a Clínica Saludcoop sede 104, en la cual se presentó al aplicativo SIRC y se hicieron compromisos para revisión de este tema con las directivas.  
Se realizó documento diagnóstico de evaluación indicadores SIRC año 2013-2014 en coordinación con referente de urgencias de Dirección de análisis de entidades públicas distritales del sector salud- DAEPDSS , como parte el documento de redes presentado al Ministerio de Salud y Protección Social
Se realizó análisis de indicadores SIRC del primer trimestre de 2015 de la  Subred norte. Se avanzó en análisis de indicadores SIRC del primer semestre 2015 de las subredes sur, suroccidente y centro oriente. 
Se realizó reunión de análisis de indicadores SIRC y metadatos con tres referentes SIRC de las ESE (Chapinero. Kennedy y suba)  de cada nivel de atención y los ingenieros de Dirección de TICS con el fin de iniciar la producción de los indicadores a  partir del aplicativo SIRC
VIH- VIRUS DE INMUNODEFICIENCIA HUMANA
Se realizó asistencia técnica a las ESE Suba, Chapinero, Pablo Sexto y Vista Hermosa, en el cumplimiento del modelo de gestión programático. 
Se realizó seguimiento a la ejecución de plan de mejoramiento implementado por la ESE San Blas.
Se llevó a cabo el encuentro de liderazgo mensual de la Red Distrital de VIH SIDA (Julio 15). Este encuentro contó con la participación de representantes de EAPB, IPS y ESE en la atención de VIH SIDA (33 participantes).
Se realizó proceso de capacitación conjunta con la Subsecretaria de Salud Pública a las EAPB y ESE, sobre las nuevas guías de práctica clínica de VIH. Cobertura 277 profesional de la red pública y privada.
Se llevó a cabo proceso de inducción a profesionales de servicio social obligatorio para el modelo de gestión programático VIH SIDA. Cobertura 117 profesionales
Se realizó tres (3) acompañamientos a la ejecución de convenio  1272-2014 suscrito entre la ESE Tunjuelito y el FFDS para el fortalecimiento de la atención integral en salud sexual y salud reproductiva con énfasis en VIH SIDA. Se emite aval a informe final y entrega de productos finales del convenio 1285-2014 suscrito entre el Hospital San Blas y el FFDS para el fortalecimiento de la atención integral en salud sexual y salud reproductiva.
AULAS HOSPITALARIAS 
  Se realizaron reuniones de socialización del Programa Aulas Hospitalarias en la Clínica del Country y Clínica Federmán, para revisión de viablidad de su implementación, propuesta aceptada por parte de la Clínica Federmán. 
Se entrega presentación del Desarrollo e implementación de Programa Aulas Hospitalarias en la ciudad, requerida por Cooperación y relaciones Internacionales de la SDS, con el fin de publicarse en la cartilla de buenas prácticas y experiencias significativas de ciudad en el marco de la cumbre del Clima Bogotá”, por solicitud expresa del Director Distrital de relaciones Internacionales de la Alcaldía Mayor de Bogotá.
Desarrollo del comité general mensual de Aulas Hospitalarias con la presencia de la referente de la Secretarias de Educación Distrital y los 61 docentes. 
</t>
  </si>
  <si>
    <t xml:space="preserve">ACTUALIZACIÓN DEL DX DE SALUD EN LO QUE RESPECTA A LA PROVISIÓN DE SERVICIOS DE SALUD
Matriz de costeo de contratación de especialistas ajustada con valores de la ESE, para la propuesta de fortalecimiento de la red pública. 
Análisis de Suficiencia de Servicios trazadores vigencia 2014” en cual incluye, suficiencia real, Suficiencia teórica, Oferta demanda de consulta externa, urgencias, hospitalización y producción de servicios en Cirugías y Partos, y remisión a la Dirección de Aseguramiento para la solicitud de autorización de contratación de servicios con red complementaria. 
Documento que contiene, el contexto de la red de prestación de servicios de salud de Bogotá D.C, para ser incluida en la actualización del diagnóstico de la red pública adscrita a la SDS, que viene realizando la DAEPDSS, para que la organización, implementación y seguimiento de la red pública adscrita a la SDS, se realice en armonía y en el marco de la conformación, gestión, operación, seguimiento y evaluación de la red de prestación de servicios de salud de Bogotá D.C.
Estructura del diagnóstico para el Análisis de la Situación de Salud – ASIS- de Bogotá D.C, validada con la  Dirección de Prestación de Servicios y Atención Primaria del Ministerio de Salud y Protección Social.
Se diseñó y valido el Plan de Análisis de la Situación de Salud con la  Dirección de Prestación de Servicios y Atención Primaria del Ministerio de Salud y Protección Social., y se avanzó en la definición de indicadores, con los componenetes del diagnóstico del ASIS. 
Se realizó socialización al Equipo de Redes de la Dirección de Provisión de Servicios de Salud de la SDS, los avances al documento de diagnóstico en los capítulos de 1) caracterización del territorio, 2) Comportamiento Demográfico, 3) Situación de Salud de la Población y 4) Aspectos socioeconómicos, además del del Plan de Análisis.
Socialización a la Dirección de Porvisión de Servicios de Salud, en Comité de área en relación con el proceso Conformación de la Red Prestadora de Servicios de Salud de Bogotá D.C, en primera instancia con el análisis de la situación de prestación de servicios de salud.
Plan de Análisis General, de Materno,  Perinatal e Infancia.
ACTUALIZACIÓN DIAGNÓSTICO DE LAS ESE- (APORTE DIRECCION DE ANALISIS E ENTIDADES DISTRITALES DEL SECTOR SALUD-DAEPSS):
Información  de Producción de los años 2013 y 2014 de Consulta Externa, Urgencias, Partos y Cesáreas, Hospitalización, Gestión Hospitalaria, Cirugía, Apoyo y Diagnostico, Laboratorio Clínico y Producción por Red (Oferta Teórica, Demanda Potencial, Superávit o Déficit año 2014),  capacidad instalada actualizada, como insumo para análisis de los grupos  de producción, económico y financiero y para la actualización del documento de Redes de prestación de servicicos de salud.
Actualización del documento de redes en el capítulo de producción 2012-  2014, Producción en U.V.R,  indicadores de eficiencia de las cuatro (4) subredes y Global Distrital.
Análisis de producción actualizado y capacidad instalada de la red pública para las 22 ESE. 
Análisis de producción, productividad,  producción UVR y análisis de eficiencia Distrital, por sub red, por Hospital y capacidad instalada de la red pública de las Vigencias 2011-2014, 2013-2014 y primer trimestre 2011-2014. 
Documento con datos gerenciales de los 22 hospitales descritos, que sirven para la toma de decisiones del Secretario de salud del Distrito y de su equipo Directivo.
Documento con recomendaciones para  adecuación de la capacidad Instalada de los Hospitales La victoria, Simón Bolivar, San Blas, Centro Oriente en el marco de la red aprobada por el MSPS y de los Programas de saneamiento Fiscal y Financiero y los planes de de desempeño Institucional.
LINEAMIENTOS PARA LA CONFORMACIÓN , ORGANIZACIÓN, GESTIÓN, SEGUIMIENTO Y EVALUACIÓN DE LAS REDES INTEGRADAS DE PRESTACIÓN DE SERVICIOS DE SALUD
Adopción y adaptación del Planteamiento Metodológico desarrollado por el Ministerio de Salud y Protección Social para los procesos de Conformación y organización de las Redes de Prestación de Servicios de Salud. 
Se diseño la metodología de análisis  para la Conformación, Organización, Gestión, Operación, Seguimiento y Evaluación de la Red de Prestación de Servicios de Salud de Bogotá D.C.
Socialización a la Dirección de Porvisión de Servicios de Salud, en Comité de área en relación con el proceso Conformación de la Red Prestadora de Servicios de Salud de Bogotá D.C
Recolección y revisión de las bases de información de RIPS, REPS y ECV.
Identificación de variables para la definición de modelos para el análisis de la demanda. 
IMPLEMENTACIÓN Y SEGUIMIENTO A LA OPERACIÓN DE LOS LINEAMIENTOS DE LA RED PÚBLICA DISTRITAL AVALADA POR EL MINISTERIO DE SALUD Y  PROTECCION SOCIAL
14 informes de seguimiento del Programas de Saneamiento Fiscal y Financiero, con corte al primer semestre del 2014, III _ IV trimestre del 2014 y acumulado anual, de las 14 ESE categorizados en riesgo alto y medio Usme, Suba, San Blas, Engativá, del Sur, Centro Oriente, Fontibón, Chapinero, Meissen, Rafael Uribe, Simón Bolívar, Usaquén, Victoria y Bosa, basado en los Lineamientos generados por la DPSS de la SDS (Como apoyo a la Dirección de Análisis de Entidades Públicas Distritales del Sector Salud –DAEPDSS-), en relación con modificación de servicios, producción, productividad, indicadores de gestión de los servicios.
14 ESE categorizados en riesgo alto y medio Usme, Suba, San Blas, Engativá, del Sur, Centro Oriente, Fontibón, Chapinero, Meissen, Rafael Uribe, Simón Bolívar, Usaquén, Victoria y Bosa, con Asistencia Técnica realizada para el seguimiento a los Programas de Saneamiento Fiscal y Financiero. 
Documento con  observaciones a los lineamientos para el proceso de conformación, organización, gestión, seguimiento y evaluación y de habilitación de redes de prestación de servicios de salud del Ministerio de Salud y Protección Social.
Documento y presentación que contiene el plan de trabajo para el proceso de conformación, organización, gestión, seguimiento y evaluación de las redes de prestación de servicios de salud, en Bogotá D.C. Socialización al Equipo de Redes de la Dirección de Provisión de Servicios de Salud de la SDS, sobre el Plan de Trabajo, Conceptualización y la prueba piloto con el Ministerio de Salud y Protección Social, para el desarrollo del Pilotaje de Bogotá, para el proceso de conformación, organización, gestión, seguimiento y evaluación de las redes de prestación de servicios de salud.
(APORTE DIRECCIÓN DE ANALISIS DE ENTIDADES DISTRITALES DEL SECTOR SALUD-DAEPSS):
Se generan  espacios de  discusión y análisis  donde se debaten temas de  interés para la adecuada gestión técnica y financiera de las E.S.E. permitiendo además  la participación transversal de las diferentes Subsecretarias.  
Se coordina semanalmente la realización de la reunión de gerentes por subred y general de gerentes (convocatorias, presentaciones, análisis, conclusiones y recomendaciones  de temas de interés para la adecuada gestión técnica y financiera de las 22  E.S.E), se cuenta con la presencia en las Reuniones de la participación transversal de las diferentes Subsecretarias para realizar abordaje integral a los temas. Así como la orientación dada por el Señor Secretario. 
Presentaciones, análisis, conclusiones,  recomendaciones  e informe de seguimiento los Programas de Saneamiento Fiscal y Financiero de las 14 ESE (Vigencia primer trimestre 2015, por ESE y consolidado Distrito). 
Presentaciones, análisis, conclusiones,  recomendaciones  e informe de seguimiento, los Planes de Desempeño Institucional fiscal y financiero de las 8 ESE (Vigencia 2014 consolidado Distrito y I trimestre del 2015).
Informe de seguimiento, análisis de tendencia de la producción, eficiencia por subred , para los 22 Hospitales, por Nivel de complejidad y Distrital . 
SISTEMA DE REFERENCIA Y CONTRAREFERENCIA EN EL MARCO DE LAS REDES INTEGRADAS DE SERVICIOS DE SALUD
Informe consolidado de producción del SIRC del año 2014 y I trimestre  del 2015  de las cuatro subredes del DC (Norte, Sur, Sur Occidente y Centro oriente) y de la ciudad de Bogotá. 
Documento diagnóstico de evaluación indicadores SIRC año 2013-2014 en coordinación con referente de urgencias de Dirección de análisis de entidades publicas distritales del sector salud- DAEPDSS , como parte el documento de redes presentado al Ministerio de Salus y Proetección Social
Capacitación en el aplicativo SIRC a 5 profesionales de 2 IPS ( Clínica Cafam y clínica del Country).
Visita de asesoría y asistencia técnica a la Clinica Cardioinfantil, Shaio, Country, Fundación Santa Fe y clínica saludcoop, para presentar el aplicativo SIRC
VIH – VIRUS DE INMUNODEFICIENCIA HUMANA
Veintidos (22) instituciones asesoradas y asistidas técnicamente el cumplimiento del modelo de gestión programático VIH Sida (ESE Bosa, ESE Fontibon, ESE San Blas, EPS Sura, IPS Olaya Salud a su Casa, IPS Fundación Adriana Villalba, IPS Corporación Milagroz, ESE Simón Bolívar (dos veces en el año), ESE Tunal, Ese Kennedy (dos veces en el año), ESE Santa Clara, Caprecom, Vihonco, Clinica Country, Saludcoop, IPS Cepain, ESE Suba, ESE Chapinero, ESE Pablo Sexto y ESE Vista Hermosa).
Quince (15) planes de mejoramiento con retroalimentación y seguimiento de las acciones formuladas por las instituciones asesoradas (ESE Tunjuelito, Hospital San Jose, ESE Santa Clara, ESE Rafael Uribe, EPS Sura, Fundación Adriana Villalba, Corporación Milagroz, Nueva EPS, Programa B24X Barrios unidos, Unisalud, San Cristobal, Cruz Roja, ESE Bosa, EPS Famisanar, ESE San Blas).  
Tres (3) procesos de inducción sobre el modelo de gestión programático VIH SIDA dirigido a profesionales asistenciales y de servicio social obligatorio, con cobertura acumulada de doscientos sesenta y cuatro (264) profesionales. 
Un proceso de socialización de las nuevas guías de práctica clínica en VIH SIDA, con cobertura de 277 profesionales de la red pública y privada. 
Siete (7) encuentros de liderazgo de la Red Distrital de VIH SIDA: 1) Enero 21/15: que contó con la participación de 35 representantes de EAPB, IPS y ESE en la atención de VIH SIDA desarrollándose como orden del día el balance de la estrategia distrital Ponte a Prueba (para diagnóstico oportuno de VIH), barreras identificadas en el proceso de laboratorio centralizado para la toma y análisis de muestras de VIH y socialización nuevas contenidos nuevas guias VIH.  2) Febrero 18 de 2015: que contó con la participación de 34 representantes de EAPB, IPS y ESE en la atención de VIH SIDA desarrollándose como orden del día la actualización del Directorio Distrital de VIH, la evaluación del plan de Acción de Red 2014, la formulación plan Red VIH 2015 y la presentación de la Red Nacional de Jóvenes Positivos por Colombia J+COL para la articulación de acciones. 3) Marzo 18 de 2015: Análisis de caso para identificar barreras en la atención de VIH SIDA, definición liderazgo institucional en Red 2015, 4) Abril 15 de 2015: Socialización convenio 1272-2014, Estimación necesidades implementación nuevas guías de atención, 5) Mayo 20 de 2015: socialización matriz de puntos críticos, socialización acciones colaborativas VIH-TB y Circular 007 de 2015 emitida por Minsalud; 6) Junio 17 de 2015: Mesa de trabajo con químicos farmacéuticos de los programas de VIH en el marco de las nuevas guías de atención (33 participantes de EAPB; IPS y ESE).  Estos encuentros tienen como fin dar cumplimiento al Acuerdo 143 de 2005, mediante el acompañamiento a los programas de VIH SIDA para fortalecer la prestación de servicios de salud en este evento de interés en salud pública. 7) Julio 15 de 2015: Fortalecimiento de quimioprofilaxis y TB-VIH, experiencia en el seguimiento farmacoterapuetico en programas VIH y estudio de caso.  Estos encuentros tienen como fin dar cumplimiento al Acuerdo 143 de 2005, mediante el acompañamiento a los programas de VIH SIDA para fortalecer la prestación de servicios de salud en este evento de interés en salud pública
Veintidos (22) encuentros de seguimiento a la ejecución de convenios suscritos en dos (2) ESE de II Nivel –Tunjuelito (convenio 1272-2014) y San Blas (convenio 1285-2014)- que tienen por objeto aunar esfuerzos técnicos, administrativos y financieros para el fortalecimiento de la atención integral en salud sexual y salud reproductiva. Convenio finalizado en el mes de julio: San Blas, con emisión de aval a productos finales.
AULAS HOSPITALARIAS
Formulación del Plan de Acción del  Programa de Aulas Hospitalarias para la vigencia 2015, elaborado en conjunto con la Secretaria de Educación Distrital.  
Posicionamiento del Programa de Aulas Hospitalarias a nivel Nacional e Internacional  en el I Congreso Nacional de Pedagogía Hospitalaria realizada por la Red Colombiana De Pedagogía Hospitalaria y la Fundación Universitaria Monserrat  y en el II Congreso Internacional de Pedagogía Hospitalaria, auspiciado por Colciencias.
Asistencia técnica de seguimiento al Programa de Aulas Hospitalarias en 9 Instituciones Prestadoras de Servicios de Salud (Simón Bolívar, Suba, Hospital Universitario San José Pediátrico, ESE Victoria, ESE San Blas, ESE Centro Oriente, Hospital San Rafael, Meissen y Tunal ).
Apertura de Aula Hospital aria en el Hospital Militar central, para completar en el Distrito un total de 22 Aulas Hospitalarias.
CIP- CAPACIDAD INSTALADA Y PRODUCCION DE SERVICIOS DE SALUD
Información actualizada y validada a junio de 2015 de oferta y demanda y portafolio de servicios de salud, como insumo para los análisis de la situación actual de las 22 Empresas Sociales del Estado.
Consolidación de la información para dar respuesta Trimestral del Decreto 2193 de 2014 (Producción) de las 22 ESE actualizada (corte I Trimestre  2015), información Validada para el cumplimiento al Ministerio de la Protección Social. Ajustado en los ítem Controles de enfermería (Atención prenatal / crecimiento y desarrollo), Otros controles de enfermería de PyP (Diferentes a atención prenatal Crecimiento y desarrollo
Actualización de la Herramienta de inteligencia de negocios con corte de junio de 2015  para el sistema de Información de capacidad instalada y producción (CIP V2.0), para los servicios trazadores de Hospitalización, consulta externa, Urgencias, Partos y Cesáreas, cirugías, Apoyo Dx, Laboratorio clínico, Odontología (actividades, consultas y tratamientos) y Terapias (actividades y consultas). Mejoras al nuevo modelo de inteligencia de negocios para el seguimiento a los programas de saneamiento fiscal y financiero y planes de desempeño institucional fiscal y financiero. 
Se generaron las estadísticas de Análisis de tendencia de la producción a primer semestre de 2014, de los servicios de Enfermería, Medicina General, Medicina Especializada, Servicios de Apoyo y tratamiento, Odontología, Estancia General, Cuidado Intensivo e Intermedio, Salud Mental, Partos, Cirugías, Laboratorio, Imágenes diagnósticas, Medio Ambiente, Urgencias y Otros servicios correspondiente a los hospitales de Bosa, Centro Oriente, Chapinero, Del Sur, Engativá, Fontibón, La Victoria, Meissen, Rafael Uribe, San Blas, Simón Bolívar, Suba, Usaquén y Usme, insumo fundamental para seguimiento  de los programas saneamiento fiscal y financiero adoptados por las ESE categorizadas en riesgo alto y medio
14 informes generados de seguimiento a PSFF ajustados con información a III y IV trimestre 2014 y Distrito para seguimiento al Ministerio de Hacienda y Crédito Publico
Actualización de  la matriz de producción de servicios por UVR incluyendo la discriminación de los días de estancia por cada uno de los pagadores con corte Enero a Diciembre de 2014, teniendo como fuente la  información reportada por las ESE en el sistema de capacidad instalada y producción CIP Versión 2.0.
Diseño del instrumento para el levantamiento de información de las redes de interés en salud pública y redes prioritarias con el fin de caracterizar las diferentes fuentes de información sus salidas (Reportes).
Documento con las  pruebas realizadas para el proceso de migración del Sistema de Información CIP v 2.0 hacia la infraestructura tecnológica de la Secretaria Distrital de Salud de Bogotá en sus módulos de producción, capacidad instalada, administración y Reportes.
Actualización de la herramienta que permite la proyección de la producción y los estados financieros de las Empresas Sociales del Estado. Se actualiza la producción de servicios al año 2014 para cada una de las sedes del Hospital de San Blas, La Victoria, Centro Oriente, San Cristóbal, Rafael Uribe, Santa Clara, Pablo VI, Bosa, Kennedy, Tunal, Vista Hermosa, Nazareth, Del Sur, Fontibón, Usme, Chapinero, Usaquén, Simón Bolívar, Suba, Engativá, Tunjuelito y Meissen.
Soporte tecnológico a las 22 Empresas Sociales del Estado (ESE) en los procesos de generación, validación y consolidación de la información de producción de servicios de salud y capacidad instalada correspondiente al periodo de junio 2015.
Migración del Sistema de Información CIP v 2.0 a  la infraestructura tecnológica de la Secretaria Distrital de Salud de Bogotá en sus módulos de producción, capacidad instalada, administración y Reportes.
Creación de una salida de las instituciones prestadoras de salud (Privadas y Públicas) a fin  de caracterizar aquellas que prestaron servicios en determinado tiempo de acuerdo a la información registrada en el sistema de información SISPRO-REPS. 
Archivo con la base de REPS por servicios adicionándole la localidad. para la actualización de la información de  Distribución de servicios ofertados en la red distrital de prestadores de servicios de salud. Bogotá, D.C
Actualización de la herramienta de simulación para proyectar el comportamiento de la instituciones públicas  actualizada en su componente de producción y ampliando las proyecciones financieras hasta el año 2022 para el Hospital de San Blas, La Victoria, Centro Oriente, San Cristóbal, Rafael Uribe, Santa Clara, Pablo VI, Bosa, Kennedy, Tunal, Vista Hermosa, Nazareth, Del Sur, Fontibón, Usme, Chapinero, Usaquén, Simón Bolívar, Suba, Engativá, Tunjuelito y Meissen.
Se actualizo el módulo de Hospitalización y Observación de Urgencias del sistema de información CIP.
Herramienta Simula con  la información de venta de servicios, costo por perfil asistencial, frecuencia de uso y producción de servicios para cada una de las 22 ESE
ESTRATEGIAS PARA IMPLEMENTAR HERRAMIENTAS DE GESTIÓN, ANALISIS Y VALIDACION DE INFORMACION DE LAS ESE (APORTE DIRECCION DE ANALISIS DE ENTIDADES PUBLICAS DISTRITALES DEL SECTOR SALUD-DAEPDSS):
Indicadores de Producción, Financiero y otros definidos para los análisis de avance de la de la gestión de las ESE. 
Consolidación y validación de información de aspectos financieros y de producción de las ESE correspondiente al primer trimestre de 2015 para su envío al Ministerio de Salud y Protección Social.  
Definición de Indicadores con el grupo de producción, Financiero, Calidad, Administrativos, con el fin de implementar herramientas para la validación de Información  de las ESE.
Definición de la plantilla para el Observatorio de Hospitales Públicos
Informes ejecutivos de las 22 Empresas Sociales del Estado, en las que se incluye información de Talento Humano, territorios, aseguramiento,  producción y componenete financiero de las ESE, como insumo  para las visitas del  Señor Secretario a las ESE
Matriz actuaizada de talento humano, según solicitudes enviadas por las Empresas Sociales del Estado.
Se Generaron planillas para validar la información  de Cartera y Balance General de 2193, de  las 22 ESE   con corte segundo trimestre 2015.
ANALISIS DE EFICIENCIA  DE LAS ESE- (APORTE DIRECCION DE ANALISIS DE ENTIDADES DISTRITALES DEL SECTOR SALUD-DAEPSS):
Documento de análisis, conclusiones y recomendaciones  del comportamiento  de la producción y eficiencia de las E.S.E de la Red Pública Distrital  años 2011 – 2014. 
Análisis de los indicadores de calidad  de los 22 hospitales de la ESE de la red pública Distrital del año 2014 y I trimestre del 2015, que aporta a los planes de mejoramiento que deben ser establecidos por cada ESE, en la consecución de mejores resultados en los indicadores de calidad. 
Información consolidada de producción, presupuestal, contable para el análisis de la gestión integral de las ESE 
Documento de seguimiento a las ESE que se encuentran en  Plan de Desempeño Institucional Fiscal y Financiero, en la red adscrita distrital, año 2014 y I trimestre del 2015
Documento de análisis de logros en producción y eficiencia a nivel Distrital.  Recomendaciones de producción de las 4 subredes, 2014
Identificacion y definición de crietrios para la  formulación de desarrollo de nuevos servicios y optimización de capacidad Instalada de las ESE San Blas y Centro  Oriente.
Proceso de actualización del documento de red prestadora de servicios de salud de Bogotá en lo relacionado con  análisis de producción  de servicios de salud vigencia 2010-2014, por tipo de servicio.
Analisis global de la producción y eficiencia de los Hospitales en función de la evaluación del  primer trimestre 2014-2015 y evaluación histórica 2011-2015, socializado a las ESE. 
Recomendaciones de ajuste a las medidas adoptadas en el marco de los  Programas de Saneamiento Fiscal y Financiero y de los  Planes de Desempeño Institucional Fiscal y Financiero (vigencia 2014),  y del modelo de Red aprobado por el Ministerio de Salud y Protección Social..
Mesas de crisis para los hospitales San Blas,  Centro Oriente y  Meissen, priorizados por el déficit financiero (analisis de los resultados de las ESE, recomendaciones  y asistencia técnica en la reorientación de servicios y gestión administrativa, técnica y financiera)
Análisis de los indicadores de calidad (2013-2014), reportados por las ESE de la red publica distrital adscrita, según Decreto 2193 de 2004 de las subredes Norte, Centro Oriente, Sur occidente y Sur de acuerdo a los lineamientos establecidos en las Resoluciones 056 de 2009 y 1552 de 2013, presentados a  los gerentes de  las ESE .
Definición de indicadores para el observatorio de Calidad (concertados con los integrantes de los diferentes grupos tematicos). Definición de alcance, objetivos y lineamientos generales para  la creación del observatorio de información de los Hospitales, creado para dar información actualizada a usuarios internos y externos de la Secretaria Distrital de Salud.
Actualización del repositorio de Información de la Dirección de Analisis de Entidades Publicas Distritales del sector Salud.- (I Triemstre del 2015). 
Actualización de la Biblioteca Virtual de la Dirección de Análisis de Entidades Públicas Distritales del Sector Salud-
Levantamiento del procedimiento que identifica cada uno de los puntos  a seguir para el ajuste de los Programas de Saneamiento Fiscal y Financiero
SERVICIOS AMIGABLES ADOLESCENTES Y JÓVENES 
Apertura de servicios amigables en la ESE Hospital Usaquén: UPA San Cristóbal, Hospital de Nazareth, para un total de 34 puntos de atención  en las ESE de la red adscrita.
Caracterización de los servicios amigables para adolescentes y jóvenes, de 2 ESE Hospital de Tunjuelito (Unidad Saludable del Hospital de Tunjuelito) (Unidad Amigable para adolescentes y jóvenes), Hospital Usaquén (UPA San Cristóbal: Consulta diferencial). Hospital de Suba: CAMI Suba (Servicio amigable para la mujer) CAMI Suba (Consulta Diferencial) UPA Rincon (Consulta Diferencial) CAMI Gaitana (Consulta Diferencial) CAMI Prado Veraniego (Consulta Diferencial, EAPB Nueva EPS 21 puntos de atención (en modalidad de Consulta Diferencial) Cafesalud 1 punto de atención en modalidad de Unidad Amigable 7 puntos de atención en modalidad de consulta diferencial
Socialización del Documento técnico de contenidos para la atención integral a adolescentes y jóvenes a profesionales de EAPB y ESE, en las instituciones que ya tienen implementado el modelo de atención para adolescentes y jóvenes ESE: Hospital de Tunjuelito (Unidad Saludable del Hospital de Tunjuelito) Hospital Usaquén, Hospital de Suba, Hospital Chapinero, Hospital Simón Bolívar EAPB Nueva EPS, Salud Total, Famisanar y Cafesalud
Documento con análisis del componente de provisión de servicios de salud para la atención integral a población adolescente, en el cual se consolida un análisis de la provisión de servicios de atención para la población adolescente del Distrito Capital.
Ajuste del instrumento de caracterización y seguimiento a los servicios amigables para adolescentes y jóvenes.
HUMANIZACION (APORTE DIRECCION DE ANALISIS DE ENTIDADES DISTRITALES DEL SECTOR SALUD-DAEPSS):
Asistencia técnica y acompañamiento a las ESE Suba, Tunal y Simón Bolívar para la implementación de la Política de humanización.
Definición de  indicadores de medición para los avances del desarrollo de los programas de humanización
Se aplica instrumento de medicion de grado de avance del programa de humanización  aplicado en las ESE Usaquen y Engativa y asistencia técnica en la elaboracion de plan de mejora de las dos ESE.
</t>
  </si>
  <si>
    <r>
      <t>ACTUALIZACIÓN DIAGNÓSTICO DE LAS ESE- (APORTE DIRECCION DE ANALISIS DE ENTIDADES DISTRITALES DEL SECTOR SALUD-DAEPSS):
Se cuenta con información actualizada de la producción de las ESE  y por subred de los años 2013 y 2014, insumo importante para la actualización y ajuste del Documento de Redes aprobado por el Ministerio de Salud y la Protección Social. 
Conocimiento por parte de la SDS y de la gerencia de los 22 Hospitales Adscritos a la SDS, del estado actual de la red Pública en producción y eficiencia por subred, reorganización de los servicios, a traves de las reuniones de  subred y reunión general de gerentes 
Conocimiento por parte de la SDS y de la gerencia de los 22 Hospitales Adscritos a la SDS, del estado actual de la red Pública en producción, productividad, producción UVR y análisis de eficiencia  y eficiencia por subred 2011-2014, y primer trimestre 2011-2015, que le facilitan toma de decisiones.
Información de los años 20013 y 2014 como base para la actualización del documento de Redes aprobado por el Ministerio de Salus y Protección Social.
Socialización a los 22 Gerentes del estado de saneamiento fiscal y financiero, componente Producción y eficiencia (presentación, informe, análisis recomendaciones y conclusiones), que permite la toma de desiciones. 
IMPLEMENTAR LOS LINEAMIENTOS PARA LA ORGANIZACIÓN, SEGUIMIENTO Y EVALUACIÓN  DE LA GESTION DE LA RED DE PRESTACIÓN DE SERVICIOS DE SALUD DE LA RED PUBLICA DISTRITAL ADSCRITA-(APORTE DIRECCIÓN DE ANALISIS DE ENTIDADES DISTRITALES DEL SECTOR SALUD-DAEPSS):
Unidad de criterio</t>
    </r>
    <r>
      <rPr>
        <b/>
        <sz val="8"/>
        <color indexed="10"/>
        <rFont val="Calibri"/>
        <family val="2"/>
      </rPr>
      <t xml:space="preserve"> </t>
    </r>
    <r>
      <rPr>
        <sz val="8"/>
        <color indexed="8"/>
        <rFont val="Calibri"/>
        <family val="2"/>
      </rPr>
      <t xml:space="preserve">en la línea técnica transmitida a las E.S.E desde la Secretaria Distrital de Salud, para el desarrollo de la gestión de los gerentes, mediante lineamientos, documentos técnicos de análisis y de gestión de la ESE y reuniones técnicas, así como la orientación dada por el Señor Secretario.
VIH SIDA
El cumplimiento del Modelo de Gestión Programático de VIH sida, asistido técnicamente en la Red Pública y Privada contribuye a la calidad de la atención en salud, mediante la generación de acciones de mejoramiento según aspectos identificados en la asistencia técnica en los componentes de promoción, prevención, detección, diagnostico, atención en programa ambulatorio, el seguimiento y sistema de información en los términos definidos por el Ministerio de la Protección Social.
Los encuentros de liderazgo de la Red de VIH, permite establecer lineamientos para la atención y seguimiento de la prestación de servicios de los pacientes con VIH, y con ello mejorar la calidad de atención, mediante implementación de lineamientos para asesoría y prueba voluntaria en VIH, contribuyendo aumentar el número de asesores con entrenamiento en asesoría en VIH, en el marco del Modelo de Gestión Programático VIH SIDA 
El proceso de inducción a profesionales asistenciales y de servicio social obligatorio de las ESE en el modelo de gestión programático VIH SIDA, permite fortalecer en los profesionales la capacidad técnica para prestar servicios de promoción, prevención, detección, diagnostico, atención y vigilancia en salud pública, para dar respuesta a los objetivos estratégicos del modelo que se traducen en asegurar calidad de atención en VIH SIDA, fortaleciendo las competencias de profesionales de enfermería  y medicina para la detección temprana y canalización oportuna.   
El proceso de socialización de las nuevas guias de practica clínica para la atención en VIH SIDA favorece el reconocimiento por parte de los administradores de planes de beneficio y de las instituciones prestadoras de servicios de salud, de los aspectos novedosos en temas de diagnostico y manejo de pacientes con VIH SIDA para fortalecer el proceso de atención en VIH en términos de oportunidad y seguridad científica. 
Los convenios suscritos para fortalecer la atención integral en salud sexual y salud reproductiva participan del cumplimiento de las metas del orden internacional, nacional y distrital, interviniendo en el mejoramiento de indicadores de prestación de servicios de salud en VIH, regulación de la fecundidad, salud materna, violencia sexual e interrupción voluntaria del embarazo.
</t>
    </r>
  </si>
  <si>
    <t>DAEPDSS: Aplicativo CIP: El desconocimiento del CIP y de la forma como se utilizan la formulación / Capacitación del CIP y apoyo de los referentes de la Dirección de Provisión de Servicios. Errores en la formulación de los proyectos por parte de las Empresas Sociales del Estado, se brinda acompañamiento tecnico</t>
  </si>
  <si>
    <t xml:space="preserve">DAEPDSS: Diferencia en los resultados de evaluación entre el Ministerio de Hacienda y Credito Púbico (MHCP) y  Ministrerio de Salud y Protección Social con  corte 31 de diciembre de 2014, donde el Ministerio de Salud y protección Social a través de la resolución 1893 de 29 de Mayo de 2015 categorizo de acuerdo a los resultados financieros de las E.S.E que están en PS.F:   1 en riesgo alto,1  en riesgo bajo ,1 en riesgo medio Y  11 sin riesgo. Mientras que el MHCP.  de acuerdo a la evaluación de los PSFF de la vigencia 2014,  califico 3 hospitales en alerta baja (3)  E.S.E, alerta alta: (4) ESE , y 7 E.S.E en alerta media. Lo que genera incertidumbre en el seguimiento y evolución de los PSFF. 
La Secretaria de salud esta realziando un analisis juridico del promunciamiento relacionado con las categorización del MSPS y de la evaluación del Ministerio de hacinda. </t>
  </si>
  <si>
    <t>DESPLAZADOS INDIGENAS</t>
  </si>
  <si>
    <t xml:space="preserve">CAPACIDAD INSTALADA Y PRODUCCION DE SERVICIOS DE SALUD – CIP 
Se realizó la actualización del portafolio de servicios de salud del mes de Junio de 2015 de las 22 Empresas Sociales del Estado (ESE).
Se brindó soporte tecnológico a las 22 Empresas Sociales del Estado (ESE) en los procesos de generación, validación y consolidación de la información de producción de servicios de salud y capacidad instalada correspondiente al periodo de Junio 2015.
Se generó informe para la Personería de Bogotá, correspondiente a la producción de las 21 Empresas Sociales del Estado adscritas a la Secretaría Distrital de Salud del  mes de Mayo de 2015, a excepción de Empresa Social del Estado Nazareth.
Se llevó a cabo el proceso de actualización del modelado de datos para el proceso de inteligencia negocios (cuadro de mando) para los servicios de Consulta Externa, Urgencias, Hospitalización, Partos, Odontología (consultas, tratamientos y actividades), Apoyo DX, Laboratorio Clínico, Terapias (consultas y actividades) y Cirugías a través del complemento de Excel BI PowerPivot.
Se llevó a cabo el proceso de migración del Sistema de Información CIP v 2.0 hacia la infraestructura tecnológica de la Secretaria Distrital de Salud de Bogotá en sus módulos de producción, capacidad instalada, administración y Reportes.
Se generó una herramienta que consolida la base de datos   del Registro Especial de Prestadores de Servicios REPS tomando como fuente la aplicación WEB del Ministerio de Salud y la Protección Social, para tal fin se procesaron 4 tablas (Prestadores, Sedes, Servicios y Capacidad Instalada), generando campos llave para permitir el cruce de datos entre cada una de las tablas. Se generan las salidas del proceso de esta información en tablas dinámicas para la respectiva consulta por parte de los usuarios.
Se actualiza la información de venta de servicios, costo por perfil asistencial, frecuencia de uso y producción de servicios para cada una de las 22 ESE en la herramienta de simulación.
Se inicia  la generación de un modelo de base de datos incluyendo campos que permitan la articulación con la herramienta desarrollada para la consolidación de REPS y el modelo de Datos de los RIPS teniendo en cuenta la resolución 3374 de 2000.
ESTRATEGIAS PARA IMPLEMENTAR HERRAMIENTAS DE GESTIÓN, ANALISIS Y VALIDACION DE INFORMACION DE LAS ESE (APORTE DIRECCION DE ANALISIS DE ENTIDADES DISTRITALES DEL SECTOR SALUD-DAEPSS):
Se definieron los Indicadores con el grupo de producción, Financiero, Calidad, Administrativos de la dependencia de AEPDSS, con el fin de implementar herramientas para la validación de Información 
Se definición la plantilla para el Observatorio de Hospitales Públicos
Se actualizaron los informes ejecutivos de las 22 Empresas Sociales del Estado para las visitas de campo del Señor Secretario
Se realizó la actualización de la matriz de talento humano con respecto a las solicitudes enviadas por las Empresas Sociales del Estado.
Se validó la información  financiera,  presupuestal, de proyectos de inversión, costos, producción, talento humano y   capacidad instalada   reportada a través de los diferentes aplicativos en operación por parte de las ESE.   Se Generaron planillas para validar la información  de Cartera y Balance General de 2193 , de  las 22 ESE   con corte segundo trimestre 2015. 
ANALISIS DE EFICIENCIA  DE LAS ESE- (APORTE DIRECCION DE ANALISIS DE ENTIDADES PÚBLICAS DISTRITALES DEL SECTOR SALUD-DAEPDSS):
Se realizó acompañamiento técnico a los Hospitales en la capacitación del aplicativo PISIS en el Ministerio de Salud y Protección Social. 
Se brindó asistencia técnica  en las mesas de conciliación de cartera entre las IPS y los Hospitales de la red Pública Distrital.
Se brindó asistencia técnica a las subredes Centro Oriente y Norte en materia financiera, económica, indicadores de eficiencia y producción 
Se realizó análisis  de la situación actual de las ESE, derivados de los comités de crisis de los Hospitales San Blas y Centro Oriente.
Se elaboró matriz de metadato de los indicadores de la Resolución 1446 de 2006,  como aporte  a la construcción del Observatorio de Hospitales en lo que tiene que ver con  los  Indicadores de Calidad  de reporte de Decreto 2193 de 2004.
Se realizó análisis de indicadores Hospitalarios 2012- 2015 primer trimestre como insumo para presentación en el Concejo de Bogotá D.C,.
Se realizó análisis de los indicadores hospitalarios  y de gestión Clínica para Bogotá Como vamos.
Actualización de la Biblioteca Virtual de la Dirección de Análisis de Entidades Públicas Distritales del Sector Salud-
Se realizó la entrega del seguimiento por ESE con corte marzo de 2015 de los 14 de  Hospitales que adoptaron Programas de Saneamiento Fiscal y Financiero- PSFF.
Se realizó el análisis  del informe de la evaluación  de los PSFF vigencia 2014, entregado por el Ministerio de Hacienda y Crédito Público y  se presentó a los gerentes de las ESE.
Se asistió a capacitación dictada por el Ministerio de Hacienda y Crédito Público, para el ajuste de los PSFF.
Se  creó  el procedimiento que identifica cada uno de los puntos  a seguir para el ajuste de los PSFF
SERVICIOS AMIGABLES PARA ADOLESCENTES Y JÓVENES
Se realizaron visitas de caracterización de la oferta y demanda de servicios generales y servicios diferenciales existentes para las etapas de ciclo vital de niños, adolescentes y juventud teniendo en el marco de servicios amigables para adolescentes y jóvenes a las EAPB e IPS públicas con cada uno de sus referentes: ESE Usaquén, ESE Suba, EPS Salud Total y Cafesalud.
Se realizaron visitas de seguimiento a los servicios amigables, aplicando el instrumento definido con este fin en las EAPB e IPS públicas que ya lo han implementado (ESE Simón Bolívar, Usaquén, Chapinero, Suba, Salud Total y Cafesalud) y se  realiza visita de seguimiento a  plan de mejoramiento de la ESE Chapinero.
Se realizaron visitas de  seguimiento a la implementación de los servicios amigables en IPS Públicas que aún  no cuentan con el este servicio 
HUMANIZACION
Se realizaron reuniones  con los hospitales y grupo de referentes de humanización de la SDS de inducción y acuerdos en los aspectos técnicos y administrativos,  para el inicio de los Convenios de humanización suscritos con las ESE.  Esta estrategia garantiza el adecuado proceso de inicio de los convenios interadministrativos en los aspectos técnico y administrativos. 
Se participó en  Taller para la Construcción de la Politica de Humanización Nacional de Ministerio de Salud y Protección Social  con la experiencia de Implementación de la Politica de Humanización con la ESE del Distrito desde la SDS. 
HUMANIZACION -(APORTE DIRECCION DE ANALISIS DE ENTIDADES PUBLICAS DISTRITALES DEL SECTOR SALUD-DAEPDSS)
Se recibe  de la DAEPDSS  la supervisión de once (11 ) convenios de humanización correspondientes a los Hospitales Del sur, Usme, Chapinero, Simón Bolívar , Centro Oriente, la Victoria, Tunjuelito, Bosa II Nivel, Usaquén, San Cristóbal, Nazareth
Se brinda asistencia técnica de manera permanente a través de chat creado y presencial  para la presentación de la propuesta  para la implementación de la política de humanización, plan de trabajo y cronograma.
 Se realiza certificación de cumplimiento a las ESE Bosa, san Cristóbal, La Victoria,  Usme y Chapinero (este ultima debe radicar propuesta dando alcance al radicado anterior)  e igualmente se  realiza inducción n con los mismos hospitales Usaquén, Bosa y Nazareth.
 Se presentan documentos a la  Dirección de Provisión de Servicios para el  primer desembolso del Hospital de  Bosa, san Cristóbal, La Victoria y Usme que cumplieron  con los requisitos para el efecto.
Se elaboró matriz  de metadato de indicadores  de humanización como aporte  al Observatorio de Hospitales.
SEGUIMIENTO A CONVENIOS 
Durante el mes de Julio, se continúa con el proceso del seguimiento a los convenios suscritos con las ESE, con el fin de obtener el Informe final, certificación concepto de giro y estado actual en original para poder iniciar el proceso de liquidación de los mismos. De los 135 convenios a cargo de la Dirección de Provisión de Servicios de Salud, se han obtenido 135 Informes finales con sus respectivas certificaciones conceptos de giro y estados de cuentas,  (porcentaje de cumplimiento en el seguimiento del 100%). Para el seguimiento.
A continuación se relacionan los convenios a los cuales se les realizó seguimiento y se obtuvieron los informes y certificados mencionados anteriormente: 
Convenios Redes (18) convenios Planes de Sanemiento Fiscal y Financiero):
1. Hospital  Simón Bolívar (1715/13)
2. Hospital de Engativá (1722/13)
3. Hospital de Suba (1724/13)
4. Hospital de Usaquén (1907/13)
5. Hospital de Chapinero (1909/13)
6. Hospital El Tunal (1723/13)
7. Hospital de  Usme (1908/13)
8. Hospital de Tunjuelito(1713/13)
9. Hospital Santa Clara (1721/13)
10. Hospital  La Victoria (1714/13)
11. Hospital San Blas (1719/13)
12. Hospital Centro Oriente (1728/13)
13. Hospital  Rafael Uribe U (1718/13)
14. Hospital de Kennedy (1716/13)
15. Hospital de  Bosa (1717/13)
16. Hospital de Fontibón (1902/13)
17. Hospital del Sur (1906/13)
18. Hospital de Meissen (1490/13)
Convenios Pediatría (1) en las siguientes ESE: Hospital del  Tunal (1470/14)
Convenios Modelo, Crónicas y Oncológicas (2) convenios:1 Hospital Occidente de Kennedy (1258/14)2. Hospital Fontibón (1305/14)
Convenios de Rehabilitación y Era) Tres convenios: 1.Hospital Tunal (1373/14) 2. Hospital Santa Clara  (1374/2014) 3. Hospital Rafael Uribe ( 1320/14)
Convenios de Humanización: Seis (6) Convenios. 
1. Hospital Occidente de Kennedy  (1327/2014)
2. Hospital Suba  (1360/14)
3. Hospital Tunal  (1321/14)
4. Hospital Santa Clara  (1334/14)
5. Hospital San Blas  (1359/14)
6. Hospital de Meissen (1410/14)
Convenios de MATC y Dolor (5) Convenios. 
1. Hospital de Meissen (1324/14)
2. Hospital Occidente de Kennedy (1326/14)
3. Hospital San Blas  (1358/14)
4. Hospital Usaquén  (1375/14)
5. Hospital Del Sur   (1330/14)
Convenios de Salud Sexual  (5) Convenios. 
1.Hospital La Victoria  (1226/2014)
2. Hospital Tunjuelito (1272/14)
3. Hospital San Blas (1285/14)
4. Hospital Meissen (1232/14)
5. Hospital La Victoria (1413/14)
Convenios de Atención Domiciliaria  (5) Convenios. 
1.Hospital San Blas  (1341/2014)
2. Hospital Usaquén (1322/14)
3. Hospital Pablo VI de Bosa  (1323/14)
4. Hospital Del Sur (1329/14)
5. Hospital Chapinero  (1345/14)
Se realizó seguimiento a los convenios de especialidades de las ESE (16 convenios) 
1. Hospital Fontibon 1255 de 2015
2. Hospital Engativa 1262 de 2015
3. Hospital Suba 1263 de 2015
4. Hospital San Blas 1264 de 2015
5. Hospital Bosa 1265 de 2015
6. Hospital La Victoria 1266 de 2015
7. Hospital Tunjuelito 1267 de 2015
8. Hospital Centro Oriente 1268 de 2015
9. Hospital Pablo VI 1269 de 2015
10. Hospital Nazarteh 1270 de 2015
11. Hospital Engativa 1272 de 2015 
12. Hospital Meissen 1274 de 2015
13. Hospital Simón Bolívar 1276 de 2015
14. Hospital La Victoria 1279 de 2015
15. Hospital Santa Clara 1282 de 2015 y 1 más 
16. Hospital de Occidente de Kennedy 1001 de 2015. 
Se  inició el proceso de planeción para seguimiento de los convenios de especialización mediante: 
Socialización del marco teórico de la estrategia de especialización. Revisión y actualización del procedimiento e  instrumentos de seguimiento. Revisión de las minutas con los representates de las Direcciónes que supervisan estos convenios: Dirección de Análisis de Entidades Públicas de Servicios DAEPSS y  Direccion de Provisión de Servicios de Salud y el soporte jurídicoy Cronograma de reuniones de seguimiento con los referentes de las diferentes dependencias   
</t>
  </si>
  <si>
    <t xml:space="preserve">"AULAS HOSPITALARIAS 
Se beneficiaron en el I Trimestre del 2015: 1565 niños hospitalizados, 77 niños de consulta externa, y 493 padres de familia. (Fuente Secretaria de Educación del Distrito)
CIP- CAPACIDAD INSTALADA Y PRODUCCION DE SERVICIOS DE SALUD
Se cuenta con la información actualizada de Producción y capacidad instalada de las 22 Empresas Sociales del Estado a junio de 2015, y con información de las actividades de enfermería a partir del año 2014, para fines validación y análisis de la oferta, el cual sirve como insumo para la toma de decisiones y respuesta a los diferentes entes internos y externos de oferta y demanda de servicios de salud 
Integración con la fuente de SIHO mediante la conexión a la fuente de datos del REPS (Registro Especial de Prestadores de Servicios de Salud) en sus sub módulos de Prestadores, Sedes, Servicios y Capacidad Instalada con el objetivo de obtener la data correspondiente, y así fortalecer los análisis de oferta y demanda del Distrito capital 
Consolidación y validación de I trimestre Año 2015 de Decreto 2193 (Producción) de las 22 Empresas Sociales del Estado
14 informes generados de seguimiento a programas de Saneamiento Fiscal y Financiero ajustados con información a III y IV trimestre 2014 y Distrito para seguimiento al Ministerio de Hacienda y Crédito Publico
Matriz de producción de servicios por UVR incluyendo la discriminación de los días de estancia por cada uno de los pagadores con corte Enero a Diciembre de 2014, teniendo como fuente la  información reportada por las ESE en el sistema de capacidad instalada y producción CIP Versión 2.0.
Actualización de la Herramienta que permite la proyección de la producción y los estados financieros de las Empresas Sociales del Estado. Para este ejercicio se actualiza la producción de servicios al año 2022 para cada una de las sedes del Hospital de San Blas, La Victoria, Centro Oriente, San Cristóbal, Rafael Uribe, Santa Clara, Pablo VI, Bosa, Kennedy, Tunal, Vista Hermosa, Nazareth, Del Sur, Fontibón, Usme, Chapinero, Usaquén, Simón Bolívar, Suba, Engativá, Tunjuelito y Meissen.
Actualización al módulo de Hospitalización y Observación de Urgencias del sistema de información CIP, el cual permite obtener datos mas reales del servicio de Observación de urgencias, reflejando la problemática real con la que se cuenta en el las ESE Disrito, para la toma de desiciones.
Se fortaleció la información de las IPS incluyendo en la base de tatos de REPS por servicios, adicionando el campo  de Localidad, para la actualización de la información de  Distribución de servicios ofertados en la red distrital de prestadores de servicios de salud. Bogotá, D.C, con el fin de mejorar la información  para estudio de estadísticas.
ESTRATEGIAS PARA IMPLEMENTAR HERRAMIENTAS DE GESTIÓN, ANALISIS Y VALIDACION DE INFORMACION DE LAS ESE (APORTE DIRECCION DE ANALISIS DE ENTIDADES DISTRITALES DEL SECTOR SALUD-DAEPSS):
Indicadores de producción, presupuestales, contables, calidad definidos que permiten estandarizar el seguimiento a la gestión.
Validación y actualización de la Base de datos SIHO  de las ESE  correspondiente al  primer trimestre de 2015 en cuanto a  aspectos financieros y de producción.
Consolidación y validación de información de aspectos financieros y de producción de las ESE correspondiente al primer trimestre de 2015 para su envío al Ministerio de Salud y Protección Social.  
Lineamientos generales con el fin de la creación del observatorio de información de los Hospitales.
Información actualizada de las ESE la cual se encuentra en el repositorio de la Dirección de Analisis de Entidades Públicas Distritales del Sector salud, en el siguiente link:
http://www.saludcapital.gov.co/Paginas2/ProgramadeSaneamientoFiscalyFinanciero.aspx
Presentación consolidada de seguimiento tanto de los P.S.F.F y P.D.I.F.F, con corte al I trimestre del 2015, Analizando el resultado: cumplimiento de las medidas, Estado de resultados, y comportamiento de los pasivos para toma de desiciones 
Se cuenta con acciones de mejora a desarrollar por las ESE de la red publica Distrital adscrita, derivadas del análisis de los indicadores hospitalarios de producción.
ANALISIS DE EFICIENCIA  DE LAS ESE- (APORTE DIRECCION DE ANALISIS DE ENTIDADES DISTRITALES DEL SECTOR SALUD-DAEPSS):
Documento de análisis, conclusiones y recomendaciones  del comportamiento  de la producción y eficiencia de las E.S.E de la Red Pública Distrital  años 2011 – 2014. 
Construcción de  matrices y gráficas , de la tendencia en la producción, producción por U.V.R   , comportamiento de la  composición por servicios trazadores  años 2011- 2014,  que permiten a las ESE y a la SDS generar estrategias para el mejoramiento de los indicadores de eficiencia y productividad.
Actualización de documento de red, para socialización de información ante gerentes de las diferentes subredes.
JÓVENES
Durante el año 2015, se amplió la oferta de los servicios amigables en 2 ESE (Usaquén: -UPA San Cristóbal y Hospital de Nazareth (UPA San Juan - Vereda San Juan) CAMI Nazareth), en 2 EAPB (Nueva EPS - 21 puntos de atención y Cafesalud -8 Puntos de atención),  para un total de 67  puntos de atención con servicios amigables de adolescentes y jóvenes en las ESE y EAPB, que permiten una atención integral a esta población.
Fortalecimiento de los servicios de atención diferenciada para adolescentes y jóvenes con la socialización de la propuesta de contenidos a implementar en los servicios amigables para atención integral a adolescentes y jóvenes del Distrito Capital e incentivar la apertura de nuevos servicios de atención diferenciada para el adolescentes
SEGUIMIENTO CONVENIOS
Durante el mes de mayo, se realizó seguimiento a los hallazgos encontrados en el cierre de los 130 convenios de los 135 convenios, que corresponde al 96% de convenios con seguimiento, lo que permite evaluar, clarificar el cumplimiento de las obligaciones contractuales y el estado actual de los convenios interadministrativos suscritos con el FFDS_SDS
Durante el mes de junio, se realizó seguimiento a los informes finales con sus respectivas certificaciones conceptos de giro y estados de cuentas de los 131 convenios de los 135 convenios, que corresponde al 98% 
Durante el mes de Julio se realizó seguimiento a los informes finales con sus respectivas certificaciones conceptos de giro y estados de cuentas de los 135 convenios de los 135 convenios, que corresponde al 100% 
el seguimiento a los convenios han permitido asegurar el cumplimiento las  obligaciones contractuales de los mismo para que los productos establecidos en los convenios se cumplan y den un aporte en el marco de red 
PROYECTOS DE INVERSION 
De Enero a Julio de 2015, se emitieron 33 conceptos favorables, que permitirá fortalecer la prestación de los servicios de salud en el Distrito Capital, ESE: Santa Clara, El Tunal, Tunjuelito, Usme, Usaquén, Simón Bolívar, San Cristóbal, la Victoria, Centro Oriente Nazareth y Meissen. 1 IPS Privada (HOMI).
De enero a julio de 2015, se emitió 1 concepto favorable a propuesta de servicios. Fortaleciendo la oferta de servicios de salud en el Distrito Capital. ESE La Victoria.
APORTE DIRECCION DE ANALISIS DE ENTIDADAES PUBLICAS DISTRITALES DEL SECTOR SLAUD 
Mayo y Junio de 2015, se emitieron 10 conceptos favorables, que permitirá fortalecer la prestación de los servicios de salud en el Distrito Capital, ESE Simón Bolívar , La Victoria, Centro Oriente, San Blas y Vista hermosa)
En el mes de junio se emitieron 7 conceptos favorables, que permitirá fortalecer la prestación de los servicios de salud en el Distrito Capital, ESE: Rafael Uribe Uribe, Nazareth, Meissen y Engativá, así como los procesos y actividades de la Dirección de Salud Pública Distrital.
PEDIATRÍA
Documento de análisis del componente de provisión de servicios de salud para la atención integral a la infancia y la adolescencia del Distrito Capital, el cual analiza la provisión de servicios de atención para la población adolescente y servirá de insumo para la toma de decisiones.
Sensibilización a los responsables del registro de la información según resolución 1636 de las EPS del régimen subsidiado y contributivo, empresas administradoras de planes de beneficio y de regímenes especiales y excepcionales, para que envíen la información con oportunidad y calidad según la normatividad vigente a las EAPB: Aliansalud, Capital Salud, Compensar, Famisanar EPS Sanitas, Nueva EPS, Salud Total y Unisalud, EPS S.O.S. Cafesalud, Cruz Blanca, y Saludcoop, Salud vida, EPS Sura, EPS Sanitas, fuerza Militares, Unicajas Comfacundi, Policia Nacional, Ecopetrol
</t>
  </si>
  <si>
    <t>DESPLAZADOS ROM</t>
  </si>
  <si>
    <t xml:space="preserve">PROYECTOS DE INVERSION
 Se realizó la emisión de conceptos técnicos de los proyectos de inversión presentados por las ESE asi:
Subred Sur
1. Hospital Meissen. “Reposición de la Infraestructura del Hospital Meissen (Asistencial y Administrativa) y Dotación de la nueva Infraestructura. Concepto favorable (F), radicado 2015IE18696 del 01-07-2015.
2. Hospital El Tunal. “Reordenamiento Médico Arquitectónico del Hospital El Tunal ESE III nivel, ampliación de las unidades de cuidados críticos y urgencias y construcción de la torre de cuidados críticos”, concepto favorable (F), radicado 2015IE18541 del 30-06-2015.
3. Hospital Usme. “Reordenamiento y Reforzamiento sede Santa Librada”, concepto favorable (F), 2015IE18821 del 02-07-2015.
Favorables: 3
Total ESE:   3
ASISTENCIA TÉCNICA A LAS EMPRESAS SOCIALES DEL ESTADO DE LA RED PÚBLICA DISTRITAL ADSCRITA , PARA FORMULACIÓN DE PROYECTOS DE INVERSIÓN EN INFRAESTRUCTURA, DOTACIÓN Y EVALUACIÓN DE PROPUESTAS DE APERTURA Y MODIFICACIÓN DE SERVICIOS. . APORTE DIRECCION DE ANALISIS DE ENTIDADES PUBLICAS DISTRITALES DEL SECTOR SALUD-DAEPDSS)
Desde la Dirección de Analisis de Entidades Públicas Distritales, se realizó la emisión de conceptos técnicos de los proyectos de inversión presentados por las ESE así:
Conceptos Favorables:
1. Sub Red Centro Oriente
Rafael Uribe Uribe. Proyecto: “Construcción, dotación, puesta en funcionamiento del CAMI Diana Turbay, obra nueva-reposición”. Radicado 2015ER15553 del 26-02-15 con concepto favorable del 15-07-15.
2. Sub Red Sur
Hospital Vista Hermosa. Proyecto “Mejoramiento de las Sedes del Hospital Vista Hermosa I Nivel E.S.E”. Radicado 2015ER32969 del 27-04-15 con concepto favorable del 28-07-15
Hospital Nazareth. Proyecto “Adecuación de la Infraestructura Hospitalaria, para el Cumplimiento de Condiciones de Habilitación y Fortalecimiento de Servicios, Centro de Salud CAMI Nazareth Hospital Nazareth Primer Nivel de Atención ESE, Bogotá”. Radicado 2015ER23879 del 25-03-15 con concepto favorable del 07-07-15
Hospital Nazareth. Proyecto “Adquisición de dotación hospitalaria para el fortalecimiento de los servicios de salud en sus dos Centros de Atención, Bogotá Localidad 20 Sumapaz”. Radicado 2015ER23882 del 25-03-15 con concepto favorable del 08-07-15
Hospital Meissen. Proyecto “Adquisición de Dotación para Servicios de Control Especial Segunda Torre Hospital Meissen II Nivel E.S.E.” Radicado 2015ER41056 del 27-05-15 con concepto favorable del 27-07-15
3. Sub Red Norte
Hospital de Engativá.  Proyecto “Dotación tecnológica para el servicio de Consulta Externa de la UPA Ferias del Hospital Engativá II Nivel E.S.E.”. Radicado 2015ER30791 del 20-04-15 con concepto favorable 15-07-2015
4. Dirección de Salud Pública
Dirección de Salud Pública.  Proyecto “Mejoramiento del Acceso y Calidad de Servicios del Centro de Zoonosis Bogotá D.C.”. Radicado 2015IE19438 del 10-07-15 con concepto favorable 23-07-2015
Favorables:   7
Total ESE:     5
IPS Privada:  0
Dependencias del Distrito: 1
Se ha emitido concepto de circular 006 de los Hospitales de San Blas, Chapinero,  Simón Bolívar, Bosa, Usme, Tunjuelito, Fontibón, Rafael Uribe Uribe.
Se realizó el análisis de información para viabilidad de proyectos de inversión desde la  producción, oferta y demanda de 3 Hospitales públicos (La victoria, Simón Bolivar, San Blas)
Se ha emitido conceptos de Red, en proyectos de inversión  Meissen, San Blas, Chapinero, Centro oriente.
Se analizó y entregó concepto  financiero y económico para los siguientes proyectos:
Concepto proyecto de inversión UPA Limonar. Hospital Vista Hermosa
Concepto proyecto de inversión CAPS del Hospital Vista Hermosa
Concepto proyecto de inversión Centro Juvenil del Hospital Vista Hermosa
Concepto proyecto de inversión IMI del Hospital La Victoria.
Concepto proyecto de inversión UPA Las Ferias.
Se elaboró Documento con recomendaciones para  adecuación de la capacidad Instalada de los Hospitales La victoria, Simón Bolívar, San Blas, Centro Oriente en el marco de la red aprobada por el MSPS y de los Programas de saneamiento Fiscal y Financiero y los planes de desempeño Institucional
POLÍTICA DE PROVISIÓN DE SERVICIOS DE SALUD
Se realizó la definición de la metodología para el seguimiento a la implementación de las líneas de acción de la Política Provisión de Servicios de Salud en el 2015.
ATENCION DOMICILIARIA 
Se aplica instrumento para el análisis de la oferta de servicios de Atención Domiciliaria habilitadas en el Distrito en las IPS Instituto Roosevelt, y Hospital Central de la Policía. 
Se avanzó en la revisión y ajustes de la guía de cuidado de enfermería en atención domiciliaria con  las profesionales de enfermería de las IPS: Hospital San Ignacio, Hospital Mederi, Servicios de Vital Health, Sistemas De Terapia Respiratoria, Ascecohe, Hospital el Tunal, Teramed, Rooscelt, en la cual se realiza la revisión de los DX NANDA, y su interrealcion con las intervenciones  NIC y los indicadores de medición NOC. 
Asesoría y apoyo técnico a las ESE que desarrollan el servicio de Atención Domiciliaria (ESE San Blas, ESE Usaquén, ESE Hospital del Sur, ESE Tunal ), en la elaboración de Propuesta Operativa  de Atención Domiciliaria, unificada articulado con los equipos de territorio, en el marco de red. 
Asesoría y asistencia técnica a la ESE Rafael Uribe en la elaboración de Propuesta para Atención Domiciliaria a pacientes con Discapacidad Transitoria.
Se realizó seguimiento a planes de mejoramiento formulados y aplicados en al EPS Sura en lo referente a: Homologación de Procesos y procedimientos aplicados a nivel nacional. Programa IPSA (IPS ambulatoria); Monitoreo a puntos de atención en relación a los 4 valores institucionales: Responsabilidad, Respeto, Seguridad y trasparencia; Proceso de auditoria no programada, seguimiento directo en campo a la gestión; En relación con eventos adversos presentados generan la cultura del reporte y proceso de definición de acciones de mejoramiento; Cuentan con modelo de capacitación a cuidadores que impacta más en pacientes crónicos
Seguimiento a la ejecución de las obligaciones de los Convenios:
1323 de 2014 – ESE Pablo VI Bosa, 1341  de 2015 ESESan Blas, 1329 ESE Sur
1322 ESE Usaquén, los cuales tienen por objeto: “ Aunar esfuerzos para implementar propuesta operativa para atención domiciliaria articulado con los equipos básicos de atención y dentro del marco de las redes integradas de servicios de salud. 
PEDIATRIA 
Se realiza consolidación de informes entregados por las EPS según requerimiento de la resolución 1636 del 2011 de las siguientes EAPB: Aliansalud, Capital Salud, Compensar y Unisalud con corte al mes de Junio del 2015, EPS Sura, S.O.S,  Salud Vida y Unicajas – Comfacundi con corte al mes de mayo del 2015, Policía, Salud Total, con corte al mes de abril del 2015, Sanitas, Famisanar y Fuerzas Militares con corte al mes de marzo del 2015, Ecopetrol y Nueva EPS con corte al mes de septiembre del 2015, Cafesalud y Cruz Blanca con corte a abril del 2013, realizándose consolidación de los aspectos: Actividades de promoción y prevención realizadas, red de atención para niños y niñas e indicadores poblacionales: gestantes, niños menores de 1 año, de 1 – 5 años, 5 – 18 años, niños con bajo peso al nacer, niños y niñas con cualquier tipo de malformación congénita, con condición de discapacidad , con signos y síntomas de maltrato, con diagnóstico de cualquier tipo de cáncer y con diagnóstico de epilepsia.
Se realiza  seguimiento a través de oficios  a las  EPS del régimen subsidiado y contributivo, así como las demás empresas administradoras de planes de beneficio y de regímenes especiales y excepcionales, que operan en el Distrito Capital y al reporte de la información requerida por la Resolución 1636 del 2011: Aliansalud Fuerzas Militares, Caprecom, Ferrocarriles Nacionales (Fondo de Pasivo Social). 
Se realiza visitas de sensibilización a los responsables del registro de la información según resolución 1636 de las EPS del régimen subsidiado y contributivo, empresas administradoras de planes de beneficio y de regímenes especiales y excepcionales, para que se envíe la información con oportunidad y calidad como reza en la norma: Salud Total y Cafesalud
INFANCIA:
Se realizaron visitas de asesoría y asistencia técnica a 3IPS privadas así:  al servicio de hospitalización de Pediatría de CAFAM Calle 51, al servicio Oncología Pediátrica del Hospital Universitario San José Infantil al servicio UCIP del Hospital Universitario San José Infantil, al servicio de Pediatría de la Clínica Federmán
Se realizaron visitas de seguimiento a los compromisos adquiridos , después de la visita de asistencia técnica a los servicios de hospitalización de Pediatría de la Clínica Federmán.
Se socializó  de los derechos de los niños hospitalizados. en 3 IPS privadas: Clínica Federmán, Clínica Cafam y en el Hospital Universitario San José Infantil
Se realizó la socialización y entrega de las guías de Tamizaje visual y auditivo para los recién nacidos menores de 28 días a los referentes de calidad y Pediatría del Hospital San José Infantil, a los referentes de calidad y gerencia  de  Clínica Federmán y Clínica CAFAM Cale 51
Se realizaron visita de seguimiento y Asesoría al Programa Madre Canguro-PMC de IPS públicas y privadas relacionadas:  Clínica Infantil de Colsubsidio (Antigua clínica Orquídeas), Clínica CAFAM Calle 51, Clínica Federmán, Hospital de Engativá.
Se inició de la revisión con las enfermeras del PMC de las ESE de los Talleres dictados a la familia canguro para su unificación. 
Se realizó la socialización del consolidado distrital de los Indicadores del I trimestre del 2015 del PMC a los referentes médicos y enfermeras de los 8 programas madre canguro de la ESEs del distrito . Pendiente incluir los indicadores de Hospital La Victoria y Hospital el Tunal (han tenido inconvenientes para el envío) y se inició el consolidado de los indicadores del II trimestre.
Se realizó la revisión de documentos para complemento de módulo de administración de medicamentos para el fortalecimiento de las competencias  de  las Enfermeras de las ESE que brindan cuidado directo a los niños hospitalizados 
Se inició la elaboración del documento técnico de redes en el  componente Infancia, el cual incluye (indicadores, Revisión de Guías y propuesta de red documento preliminar) 
Se participó en el seguimiento a los convenios: Reunión del cierre de convenio 1911 del 2013 con el hospital del Tunal, el cual tiene por objeto:  “Aunar esfuerzos en el proceso de mejoramiento de la calidad de la atención integral de los niños y niñas en el ciclo de infancia en el marco de las redes de servicios de salud y del modelo de atención integral en salud” 
 Reunión seguimiento convenio 1470-2014 con el hospital el Tunal, que tiene por objeto “Aunar esfuerzos en el proceso de mejoramiento de la calidad de la atención integral de los niños y niñas en el ciclo de infancia en el marco de las redes de servicios de salud y del modelo de atención integral en salud” Hospital Tunal y en la revisión y Reunión Convenios Especialistas los cuales tiene por Objeto: ”Aunar esfuerzos técnicos, administrativos y financieros para el fortalecimiento de la especialización de las empresas sociales del estado de la red pública del Distrito Capital.”
Se avanza en la revisión documental en el abordaje técnico para la atención integral de niños con cáncer,  teniendo en cuenta las leyes y resoluciones que se han centrado en esta población. 
Se participó en Mesas de trabajo con salud pública y referente de EAPB para organizar el apoyo y asistencia técnica a las EAPB interesadas en implementar la estrategia AIEPI y con el grupo de salud publica. 
DIAGNÓSTICO DE LOS SERVICIOS DE URGENCIAS EN EL DISTRITO CAPITAL EN EL MARCO DE LAS REDES INTEGRADAS DE SERVICIOS DE SALUD
Se continúa la caracterización de los servicios de urgencias de la red privada, se realizan vistas de asistencia técnica a  3 IPS Privadas (Clínica Nicolás de Federmán, Hospital Central de la Policía Nacional y Clínica Nueva). Se verifica  y realiza análisis de los indicadores de urgencias (Porcentaje ocupacional, pacientes con más de 24 horas en el servicios de urgencias sin conducta definida, distribución de pacientes con más de 24 horas por especialidad y EPS, motivos de estancia superiores a 24 horas, comportamiento Triage y tiempos de espera Atención inicial de urgencias)
SOCIALIZAR E IMPLEMENTAR LINEAMIENTOS TÉCNICOS PARA EL FORTALECIMIENTO DE LOS SERVICIOS DE URGENCIAS EN EL DISTRITO CAPITAL Y ASESORÍA Y ASISTENCIA TÉCNICA A DE SERVICIOS DE URGENCIAS,  PARA MEJORAR LA PRESTACIÓN DE ESTE SERVICIO.
Se continúan con las visitas de seguimiento al indicador de cero pacientes con estancias superior a 24 horas en el servicios de urgencias sin conducta definida dentro del acuerdo de voluntades, a  9 servicios de urgencias de:  Hospital Materno Infantil, Hospital Universitario san Ignacio, Hospital Militar Central, Cruz roja 68, Clínica Fundadores, Clínica Colombia, Clínica Nicolás de Federmán, Hospital Central de la Policía Nacional y Clínica Nueva.
No se evidencian pacientes que superen las 24 horas sin conducta definida) se verifica que pacientes superan estancias mayores a 24 horas con conducta definida,  se evidencia proceso y se realiza gestión en los casos que fueron necesarios.
Se realiza Comité Distrital de Urgencias con la participación de las E.S.E., EAPB e IPS privadas, la agenda desarrollada en dicho comité fue :Caracterización del Servicio de Urgencias Clínica de Occidente – Dr. Juan Carlos Hernández, Modelo de Atención en Cáncer-–Instituto Nacional de Cancerología. Atención en Urgencias Pediátricas un reto para la Bogotá Humana - Dra Clemencia Mayorga – Clínica San Rafael. Estrategias para servicio de salud mental – EPS Sanitas DR Jorge Macdowall. Ruta de la Salud Clínica Colombia Sanitas- DR Diario Vanegas- Dr. Alberto Lineros Montañez
ASISTENCIA TÉCNICA A DE SERVICIOS DE URGENCIAS DE LAS ESE, DAEPDSS: 
Se visitó el área de urgencias del  hospital  Engativá II Nivel, encontrando un servicio óptimo que sirve de referente Distrital por su infraestructura y procesos.
Se revisó Indicador de seguimiento del tablero de control de la Alcaldía Mayor, Cero pacientes con estancias superiores a 24 horas sin conducta definida y con conducta definida 
Se elaboró documento sobre indicadores  de SIRC en conjunto con  la referente de  SIRC de la Dirección de Provisión de Servicios de Salud, que fue entregado  como aporte a la construcción del Documento de Red.
Se elaboró y se socializo a los  gerentes de cada una de las cuatro (4) subredes distritales, la información de indicadores de urgencias trimestral comparativas 2014-2015, las cuales sirven de insumo para el mejoramiento de este servicio.
</t>
  </si>
  <si>
    <t xml:space="preserve">HUMANIZACION 
Se suscribieron 16 convenios de humanización con las ESE.
HUMANIZACION (APORTE DIRECCION DE ANALISIS DE ENTIDADES DISTRITALES DEL SECTOR SALUD-DAEPSS):
Asistencia técnica y acompañamiento a las ESE Suba, Tunal y Simón Bolívar para la implementación de la Política de humanización.
Definición de  indicadores de medición para los avances del desarrollo de los programas de humanización
Se aplica instrumento de medicion de grado de avance del programa de humanización  aplicado en las ESE Usaquen y Engativa y asistencia técnica en la elaboracion de plan de mejora de las dos ESE.
FORTALECIMIENTO DE LA PRESTACIÓN DE LOS SERVICIOS DE SALUD DE LAS EMPRESAS SOCIALES DEL ESTADO ADSCRITAS A LA SDS, PARA LA OPERACIÓN DE LAS REDES INTEGRADAS. (CONVENIOS)
Actas de cierre final de los convenios suscritos 10 de diciembre 2012 con el FFDS, con la finalidad de iniciar el Proceso de Liquidación. Los convenios son los siguientes: 
Convenios 10 de Diciembre/12 No. 22 convenios PSFF 
1. Hospital  Simón Bolívar (2114/12)
2. Hospital de Engativá (/12)
3. Hospital de Suba (2115/12)
4. Hospital de Usaquén (2118/12)
5. Hospital de Chapinero (2111/12)
6. Hospital El Tunal 
7. Hospital de  Usme (/12)
8. Hospital de  Meissen (2117/12)
9. Hospital Nazareth(2116/12)
10. Hospital Vista Hermosa (2110/12)
11. Hospital de Tunjuelito(2112/12)
12. Hospital Santa Clara (2124/12)
13. Hospital  La Victoria (2130/12)
14. Hospital San Blas (2122/12)
15. Hospital Centro Oriente (2127/12)
16. Hospital  Rafael Uribe (2137/12)
17. Hospital San Cristóbal (2126/12)
18. Hospital de Kennedy (2125/12)
19. Hospital de  Bosa (2120/12)
20. Hospital Pablo VI (2127/12)
21. Hospital de Fontibón (2119/12)
22. Hospital Del Sur (2113/12)
Convenios Diciembre 28/12  (14 convenios):
1. Hospital  Simón Bolívar (2551/12)
2. Hospital de Engativá (2473/12)
3. Hospital de Suba (2556/12)
4. Hospital de Usaquén (2464/12)
5. Hospital de Chapinero (2495/12)
6. Hospital de  Usme (2483/12)
7. Hospital de  Meissen (2451/12)
8. Hospital de  Bosa (2477/12)
9. Hospital del Sur (2441/12)
10. Hospital de Fontibón (2482/12)
11. Hospital  La Victoria (2450/12)
12. Hospital San Blas (2583/12)
13. Hospital Centro Oriente (2486/12)
14. Hospital Rafael Uribe (2497/12)
Programa de Saneamiento Fiscal y Financiero de agosto/12 (17 convenios) en las siguientes ESE:
1. Hospital  La Victoria (1051/12)
2. Hospital el  Tunal (1064/12) 
3. Hospital  Simón Bolívar (1059/12)
4. Hospital de Kennedy (1087/12)
5. Hospital  Santa Clara (1053/12)
6. Hospital de  Bosa (1088/12)
7. Hospital de Engativá (1086/12)
8. Hospital de Fontibón (1089/12)
9. Hospital de  Meissen (1062/12)
10. Hospital de Tunjuelito (1052/12)
11. Hospital San Blas (1054/12)
12. Hospital de Suba (1093/12)
13. Hospital Centro Oriente (1065/12)
14. Hospital de Vista Hermosa (1072/12)
15. Hospital  Rafael Uribe (1091/12)
16. Hospital de  Nazareth (1063/12)
17. Hospital del Sur (1090/12)
Resoluciones para el pago de recursos y pagos de pasivos (8 resoluciones):
1. Hospital Engativá Resolución 996/14
2. Hospital Simón Bolívar Resolución 1000/14
3. Hospital Bosa Resolución 998/14
4. Hospital Suba Resolución 999/14
5. Hospital Chapinero  Resolución 1001/14
6. Hospital San Blas Resolución 1527/14
7. Hospital Centro Oriente Resolución 1528/14
8. Hospital Meissen Resolución 997/14
Resolución de y saldo de Convenios de Aseguramiento cruce de cuentas (9 resoluciones):
1. Hospital Meissen Resolución 2037/14
2. Hospital Rafael Uribe Resolución 2042/14
3. Hospital Suba Resolución 2035/14
4. Hospital Centro Oriente Resolución 2039/14
5. Hospital Bosa  Resolución 2038/14
6. Hospital Simón Bolívar Resolución 2034/14
7. Hospital Engativá Resolución 2036/14
8. Hospital Chapinero Resolución 2041/14
9. Hospital San Blas Resolución 2040/14
Convenios Redes (18) convenios Planes de Sanemiento Fiscal y Financiero):
1) Hospital  Simón Bolívar (1715/13)
2) Hospital de Engativá (1722/13)
3) Hospital de Suba (1724/13)
4) Hospital de Usaquén (1907/13)
5) Hospital de Chapinero (1909/13)
6) Hospital El Tunal (1723/13)
7) Hospital de  Usme (1908/13)
8) Hospital de Tunjuelito(1713/13)
9) Hospital Santa Clara (1721/13)
10) Hospital  La Victoria (1714/13)
11) Hospital San Blas (1719/13)
12) Hospital Centro Oriente (1728/13)
13) Hospital  Rafael Uribe U (1718/13)
14) Hospital de Kennedy (1716/13)
15) Hospital de  Bosa (1717/13)
16) Hospital de Fontibón (1902/13)
17) Hospital del Sur (1906/13)
18) Hospital de Meissen (1490/13)
Convenios Pediatría (1) en las siguientes ESE:
1.Hospital del  Tunal (1470/14)
Convenios Modelo, Crónicas y Oncológicas (2) convenios:
1) Hospital Occidente de Kennedy (1258/14)
2) Hospital Fontibón (1305/14)
Convenios de Rehabilitación y Era) Tres convenios:
1) Hospital Tunal (1373/14)
2) Hospital Santa Clara  (1374/2014) 
3) Hospital Rafael Uribe ( 1320/14)
Convenios de Humanización: Seis (6) Convenios. 
1) Hospital Occidente de Kennedy  (1327/2014)
2) Hospital Suba  (1360/14)
3) Hospital Tunal  (1321/14)
4) Hospital Santa Clara  (1334/14)
5) Hospital San Blas  (1359/14)
6) Hospital de Meissen (1410/14)
Convenios de Medicina Alternativa y Terapias C y Dolor (5) Convenios. 
1) Hospital de Meissen (1324/14)
2) Hospital Occidente de Kennedy (1326/14)
3) Hospital San Blas  (1358/14)
4) Hospital Usaquén  (1375/14)
5) Hospital Del Sur   (1330/14)
Convenios de Salud Sexual  (5) Convenios. 
1.Hospital La Victoria  (1226/2014)
2. Hospital Tunjuelito (1272/14)
3. Hospital San Blas (1285/14)
4. Hospital Meissen (1232/14)
5. Hospital La Victoria (1413/14)
Convenios de Atención Domiciliaria  (5) Convenios. 
1.Hospital San Blas  (1341/2014)
2. Hospital Usaquén (1322/14)
3. Hospital Pablo VI de Bosa  (1323/14)
4. Hospital Del Sur (1329/14)
5. Hospital Chapinero  (1345
Actas de apertura de los convenios suscritos con los Hospitales el 19 de diciembre del 2014 con las ESE : San Blas (convenio No. 1285-14), Tunjuelito (convenio No. 1272-14), Meissen (convenio No. 1324-14), Hospital de Suba (Convenio 1361-14), Chapinero (Convenio No. 1345-14), Rafael Uribe (convenio 1320-14), Hospital la Victoria (convenio 1352-14).Actas de apertura de los convenios suscritos con los Hospitales el 27 de Febrero del 2014 con las ESE : La Victoria  (convenio No. 1413-14), San Blas (convenio No. 1359-14), Usaquén (convenio No. 1322-14), Hospital San Blas (Convenio 1341-14), Meissen (Convenio No. 1324-14), Del Sur  (convenio 1330-14), Hospital Santa Clara (convenio 1334-14).
Seguimiento del convenio 1390 de 2014, suscrito entre el Fondo Financiero Distrital de Salud y el Hospital de Bosa, el cual tiene por objeto: “ Aunar esfuerzos técnicos, administrativos y financieros para fortalecer la referencia de pacientes entre los hospitales públicos de la Subred Suroccidente del Distrito capital. (Por parte del referente técnico)
Seguimiento a la ejecución de los convenios 1285-2014 (ESE San Blas énfasis en salud sexual y salud reproductiva) y 1272-2014 (ESE Tunjuelito énfasis en VIH SIDA), que tienen por objeto: Aunar esfuerzos técnicos, administrativos y financieros para el fortalecimiento de la atención integral en Salud Sexual y Salud Reproductiva. (Por parte del referente técnico).
Seguimiento de los siguientes contratos: Hospital Suba (1093/2014) y Hospital Pablo VI (1065/2014), que tiene por objeto:  “Operación del Programa de Ruta Saludable de las ESE adscritas a la SDS, en el contexto de la conformación  de redes integradas de servicios de salud. 
Seguimiento del convenio 1363 de 2014, suscrito entre el Fondo Fianciero Distrital de Salud y el Hospital de Tunjuelito, el cual tiene por objeto: “ Aunar esfuerzos para la Implementación de unidades para manejo de Dolor, medicina alternativa y terapias Complementarias en las Empresas Sociales del Estado, en el marco de las redes de servicios de salud.
Seguimiento a la ejecución de los convenios 1726-2014 (ESE Bosa énfasis en salud sexual y salud reproductiva) y 1756-2014 (ESE Fontibón énfasis en VIH SIDA), que tienen por objeto: Aunar esfuerzos técnicos, administrativos y financieros para el fortalecimiento de la atención integral en Salud Sexual y Salud Reproductiva. (Por parte del referente técnico).
Seguimiento de las siguientes Resoluciones: Hospital Bosa (998/2014), Hospital Meissen 997/2014, Hospital Vista Hermosa (1096/2014)   y Hospital Chapinero (2041/2014), que tiene por objeto:  “Operación del Programa de Ruta Saludable de las ESE adscritas a la SDS, en el contexto de la conformación  de redes integradas de servicios de salud. 
Actas de seguimientos de los convenios suscrito entre el Fondo Financiero Distrital de Salud y las ESE : Salud Sexual y Reproductiva La Victoria (convenio No. 1226-14), Tunjuelito (convenio No. 1272-14), San Blas (convenio No. 1285-14), Hospital de Meissen (Convenio 1232-14);  cuyo objeto es “ Aunar esfuerzos técnicos, administrativos y financieros para el fortalecimiento de la atención integral en salud sexual y reproductiva, en el marco de las redes integradas de servicios de salud”. Crónicas y Oncológicas: Occidente de Kennedy (Convenio No. 1258-14), Fontibón (convenio 1305-14); cuyo objeto es “Aunar esfuerzos técnicos, administrativos y financieros para el fortalecimiento de la atención integral en enfermedades crónicas, en el marco de las redes integradas de servicios de salud”.   Humanización: Hospital Occidente de Kennedy (convenio 1327-14).Suba ( convenio 1360-14), Santa Clara (convenio 1334-2014), Tunal (convenio 1321-14) y San Blas (convenio 1359-14); cuyo objeto es Aunar esfuerzos técnicos, administrativos y financieros para la implementación de la política de humanización en las Empresas Sociales del Estado bajo en el contexto de las redes integradas de servicios de salud”..
Seguimiento a la ejecución de los convenios 1320-2014 (ESE Rafael Uribe énfasis en Dolor), 1324-2014; 1326-2014 (ESE Occidente de Kennedy) ; 1358-2014 (ESE San Blas); 1375-2014 (ESE Usaquén); 1330-2014 (ESE Del Sur); 1363-2014 (ESE Tunjuelito);  y 1361-2014 (ESE Suba), que tienen por objeto: “Aunar esfuerzos técnicos, administrativos y financieros para el fortalecimiento y mejoramiento de la atención integral de los servicios de  Salud de la Empresa Social del Estado, en el marco de las redes integradas”. (Por parte del referente técnico)
Seguimiento de los contratos: Hospital Santa Clara(1374/2014) y Hospital Tunal (1373/2014), que tiene por objeto:  “ Aunar esfuerzos técnicos, administrativos y financieros para el fortalecimiento de la atención integral de los servicios de salud de la Empresa Social del Estado, en el marco de las redes integradas. (Por parte del referente técnico)
Seguimiento de los convenios suscritos en el año 2015: Hospital Occidente de Kennedy (1001/2015), Hospital Santa Clara (1282/2015),   que tiene por objeto:  “ Aunar esfuerzos técnicos, administrativos y financieros para el fortalecimiento de la especialización de las Empresas Sociales del Estado de la Red Pública del Distrito Capital. ALCANCE AL OBJETO:Fortalecer la especialización del Hospital Occidente de Kennedy y sus sedes asistenciales, en el contexto de la red de servicios de salud del Distrito Capital, con el propósito de incrementar los niveles de resolutividad, mejorar accesibilidad, oportunidad y calidad en los procesos de atención de la población que demanda servicios de salud en la red pública hospitalria del D.C. 
Seguimeinto a los convenios (1272-14) con el hospital de Tunjuelito, (1285-14) con el hospital de San Blas Hospital y (1232-14) con el Hospital de Meissen;  cuyo objeto es “ Aunar esfuerzos técnicos, administrativos y financieros para el fortalecimiento de la atención integral en salud sexual y reproductiva, en el marco de las redes integradas de servicios de salud”.  Seguimeitno a los convenios de Crónicas y Oncológicas: Occidente de Kennedy (Convenio No. 1258-14), Fontibón (convenio 1305-14); cuyo objeto es “Aunar esfuerzos técnicos, administrativos y financieros para el fortalecimiento de la atención integral en enfermedades crónicas, en el marco de las redes integradas de servicios de salud”.  Seguimientoa  los convenios de Humanización: Hospital Occidente de Kennedy (convenio 1327-14).Suba ( convenio 1360-14), Santa Clara (convenio 1334-2014), Tunal (convenio 1321-14) y San Blas (convenio 1359-14); cuyo objeto es Aunar esfuerzos técnicos, administrativos y financieros para la implementación de la política de humanización en las Empresas Sociales del Estado bajo en el contexto de las redes integradas de servicios de salud”..
Actas de seguimientos de los convenios suscrito entre el Fondo Financiero Distrital de Salud y las ESE Años 2015 :
 Ciclo Vital Infancia (convenio No. 1183-15), Tunjuelito cuyo objeto es Aunar esfuerzos técnicos, administrativos y financieros para el desarrollo del proceso de definición del modelo de atención en salud para la población de la etapa de ciclo de adultez, en el contexto de redes de servicios de salud para la ciudad de Bogotá D.C. Ciclo  Vital Infancia: (convenio 1181-15), Pablo VI de Bosa cuyo objeto es Aunar esfuerzos técnicos, administrativos y financieros para el desarrollo del proceso de definición del modelo de atención en salud para la población de la etapa de ciclo de infancia, en el contexto de redes de servicios de salud para la ciudad de Bogotá D.C. 
Ciclo Vital Juventud: (convenio 1190/15) Del Sur cuyo objeto es Aunar esfuerzos técnicos, administrativos y financieros para el desarrollo del proceso de definición del modelo de atención en salud para la población de la etapa de ciclo de juventud, en el contexto de redes de servicios de salud para la ciudad de Bogotá D.C. 
Crónicas: (convenio 1280/15) San Blas cuyo objeto es Aunar esfuerzos técnicos, administrativos y financieros para fortalecimiento de la atención integral en enfermedades crónicas contexto de redes de servicios de salud.
 Cultura Donación de Sangre-Aprendizaje de Niños: Suba (convenio 1192/15)  cuyo objeto es Aunar esfuerzos técnicos, administrativos y financieros para implementar la estrategia de Aprendizaje de Servicio en niños y jóvenes escolarizados, encaminada a fortalecer la Cultura de la Donación Voluntaria y Habitual de sangre en el Distrito 
Dolor: Pablo VI de bosa (convenio 1180/15) - San Criatóbal (convenio 1185/15) Rafael Uribe -(convenio 1182/15)  cuyo objeto es Aunar esfuerzos para la implementación de Unidades para Manejo de Dolor, Medicina Alternativa y Terapias complementarias en las ESE, en el contexto de redes de servicios de salud. 
Eventos de Interés en Salud Pública: Fontibón- (convenio 1256/15) Meissen (convenio 1273/15) cuyo objeto es Aunar esfuerzos técnicos, administrativos y financieros para la respuesta y seguimiento a eventos de interés en salud pública, en el contexto de redes de servicios de salud.
Seguimiento a los convenios de Especialidades de las ESE: que tienen por OBJETO :  “Aunar esfuerzos técnicos, administrativos y financieros para el fortalecimiento de la especialización de las Empresas Sociales del Estado de la Red Pública del Distrito Capital. ALCANCE: Fortalecer la especialización del Hospital Occidente de Kennedy y sus sedes asistenciales, en el contexto de la red de servicios de salud del Distrito Capital, con el propósito de incrementar los niveles de resolutividad, mejorar accesibilidad, oportunidad y calidad en los procesos de atención de la población que demanda servicios de salud en la red pública hospitalria del D.C. (15 convenios ) relacionados a continuación: 
1. Hospital de Fontibon 1255 del 2015
2. Hospital Engativa 1262 de 2015
3. Hospital Suba 1263 de 2015
4. Hospital San Blas 1264 de 2015
5. Hospital Bosa 1265 de 2015
6. Hospital La Victoria 1266 de 2015
7. Hospital Tunjuelito 1267 de 2015
8. Hospital Centro Oriente 1268 de 2015
9. Hospital Pablo VI 1269 de 2015
10. Hospital Nazarteh 1270 de 2015
11. Hospital Engativa 1272 de 2015 
12. Hospital Meissen 1274 de 2015
13. Hospital Simón Bolívar 1276 de 2015
14. Hospital La Victoria 1279 de 2015
15. Hospital Santa Clara 1282 de 2015 y 1 más 
16. Hospital de Occidente de Kennedy 1001 de 2015. 
Se inicia el proceso de planeción para seguimiento de los convenios relacionados anteriormente, mediante: 
• Socialización del marco teórico de la estrategia de especialización.
• Revisión y actualización del procedimiento e  instrumentos de seguimiento.
• Revisión de las minutas con los representates de las Direcciónes que supervisan estos convenios: Dirección de Análisis de Entidades Públicas de Servicios DAEPSS y  Direccion de Provisión de Servicios de Salud y el soporte jurídico.
• Cronograma de reuniones de seguimiento con los referentes de las diferentes dependencias  
PROYECTOS DE INVERSION 
En los meses de enero a julio de 2015, se emitieron 33 conceptos favorables a proyectos de inversión por parte de la Dirección de Provisión de Servicios de Salud, correspondientes a:
1. Hospital El Tunal. “Fortalecimiento de los servicios de cuidado crítico y cirugía compleja” (F). Radicado 2015IE6222 del 05-03-2015.
2. Hospital El Tunal. “Adquisición de dotación hospitalaria para cumplimiento de condiciones de habilitación del servicio de hospitalización del Hospital El Tunal III nivel ESE” (F). Radicado 2015IE6219 del 05-03-2015.
3. Hospital El Tunal. Proyecto de inversión “Dotación y fortalecimiento del servicio de urgencias y servicios especializados del Hospital El Tunal III nivel” (F). Radicado 2015IE7258 del 13-03-2015.
4. Hospital El Tunal. Proyecto de inversión “Adecuación y dotación de la central de mezclas de medicamentos del Hospital El Tunal para la red Sur” (F). Se ratifica concepto del 16 de mayo de 2014, radicado 2015IE7258 del 13-03-2015.
5. Hospital Usme. Proyecto de inversión “Construcción y Dotación Hospital Usme II nivel” (F). Radicado 2015IE7460 del 16-03-2015.
6. Hospital Tunjuelito. Proyecto “Construcción del sistema de alarma, detección y extinción de incendios de las sedes del Hospital Tunjuelito II nivel ESE”. (F), radicado 2015IE8284 del 19-03-2015.
7. Hospital Tunjuelito. “Adecuación de la unidad de cuidados neonatales en la unidad materno infantil el Carmen, Hospital Tunjuelito ESE”. (F). Radicado 2015IE8636 del 25-03-2015.
8. Hospital El Tunal. Proyecto “Adquisición de dotación para reposición de equipos de servicios de control especial: imaginología, alta complejidad obstétrica, UCI neonatos, UCI pediátrica, UCI adultos, cirugía ortopédica y neurológica” (F), radicado 2015IE7267 del 13-03-2015.
9. Hospital Usme. Proyecto “Construcción y dotación CAMI Danubio”. (F), radicado 2015IE10096 del 07-04-2015.
10. Hospital Usme. Proyecto “Construcción y dotación ciudadela de salud mental para atención de niños, niñas y adolescentes con consumo de sustancias psicoactivas. (F), radicado 2015IE11361 del 17-04-2015.
11. Hospital Usme. Proyecto “Reordenamiento y reforzamiento estructural sede Marichuela”. (F), radicado 2015IE11509 del 21-04-2015
12. Hospital Usaquén. “Adquisición de centro de salud y desarrollo humano móvil Usaquén, Verbenal territorio oriental. (F). Radicado 2015IE9645 del 01-04-2015.
13. Hospital Simón Bolívar. Proyecto “Adecuación de las redes técnicas para la Clínica Fray Bartolomé de las Casas (F), radicado 2015IE10699 del 14-04-2015.
14. Hospital de Santa Clara. Proyecto de Inversión: Adquisición de dotación para la reposición del servicios de cirugía, UCI e intermedia, Neonatos, Pediátrica y de Adultos y Cirugía. Concepto de Red  Radicado ER8739 del 040215. Concepto (F) Radicado No. 2014IE6210 del 05-03-15.
Favorable (F). Radicado IE 6822 del 10/03/15.
16. Hospital San Cristóbal. proyecto “Adquisición y reposición de equipos biomédicos para la ESE San Cristóbal I Nivel.  Radicado No. 2015IE9686 del 30-03-15 a la Dirección Planeación Sectorial. Concepto Favorable (F) 27/03/15.
17. Hospital la Victoria. Proyecto Adquisición prioritaria de equipos biomédicos del Hospital la Victoria III Nivel ESE, Bogotá DC. Localidad cuarta. Radicado No. 2015IE7855 del 18-03-15 de la Dirección de Planeación Sectorial. Con concepto Favorable (F) de fecha 20/04/15.
18. Hospital Centro Oriente Dotación Unidad Transfusional para la sede Jorge Eliecer Gaitán Radicado IE170315 del 17/03/15 Concepto Favorable (F) Radicado IE8751 del 24/03/15.
19. Hospital Santa Clara  Reforzamiento Estructural, Reordenamiento Físico Funcional y Ampliación del Hospital.  Radicado IE5271 del 27/02/15 Subsecretaria de Planeación y Gestión Sectorial y Radicado IE8779 del 14/02/15 Recibí el 02/03/15 Reunión con los referentes del Hospital para ajustes 24 y 26 de marzo de 2015.  Concepto Favorable (Con concepto de la referente de Rehabilitación) Radicado 2015IE11444 del 20/04/15.
20. Hospital Usme. Proyecto “Obras de mitigación UPA La Reforma. Concepto técnico favorable (F). Radicado 2015IE11896 del 24-04-2015.
21. Hospital El Tunal. Proyecto “Construcción del Sistema de alarmas, detección, control y extinción de incendios Hospital El Tunal III nivel de atención” Concepto favorable (F) radicado 2015IE13059 del 07-05-2015.
22. Hospital Tunjuelito. Proyecto “Adquisición y reposición de dotación de control especial para los servicios del Hospital Tunjuelito II nivel ESE”. Concepto favorable (F) radicado 2015IE13071 del 07-05-2015.
23. Hospital Nazareth. Proyecto “Adecuación y Dotación del Sistema de Suministro de agua y planta de energía para garantizar las condiciones de habilitación de la UPA San Juan”, concepto favorable (F), radicado 2015IE13542 del 12-05-2015.
24. Hospital Nazareth. Proyecto “Adecuación del sistema de suministro de agua y del sistema de emergencia de energía eléctrica para garantizar las condiciones de habilitación del CAMI Nazareth”, concepto favorable (F), radicado 2015IE13538 del 12-05-2015.
25. Hospital Centro Oriente. Proyecto “Adquisición de una UBA Móvil para el fortalecimiento de la Atención Primaria en Salud CAMAD Hospital Centro Oriente.  Radicado No. 2015IE10617 del 13-04-15 de la Dirección Planeación Sectorial. Concepto Favorable (F), radicado No. 2015IE12074 a la DIT del 28/04/15.
26. Hospital San Blas. Proyecto Reposición y Adquisición de equipos biomédicos para Radiología en el Hospital San Blas ESE”. Radicado No. 2015IE10805 del 14-04-15 de la Dirección de Planeación Sectorial. Con concepto Favorable (F). Radicado No. 2015IE14105 a la DIT del 19/05/15.
27. Hospital La Misericordia HOMI Proyecto “Centro terapéutico y Diagnóstico del Hospital La Misericordia”. Radicado ER22775 del 19/03/15.  Con Concepto Favorable (F). Radicado No. 2015IE2434 del 30/04/15. 
28. Hospital Tunjuelito. Proyecto “Construcción y dotación del nuevo Hospital de Tunjuelito II nivel ESE”. Concepto marco de red (F), radicado 2015IE15286 del 29-05-2015.
29. Hospital Usme. Proyecto “Reordenamiento y reforzamiento sede Santa Librada”. Concepto marco de red (F), radicado 2015IE14420 del 21-05-2015.
Sub Red Centro Oriente 
30. Hospital La Victoria. Proyecto “Adquisición de dotación de Control Especial de la Oferta para la reposición de los equipos en los servicios de Cuidaos Intensivos e Intermedios, imágenes diagnosticas de alta complejidad y cirugía de ortopedia del Hospital La Victoria ESE III Nivel” Radicado No. 2015IE7681 del 17-04-15 de la Dirección Planeación Sectorial.  Concepto en marco de Red (F).  Radicado No. 2015IE16059 a la DIT del 05/06/15.
31. Hospital Meissen. “Reposición de la Infraestructura del Hospital Meissen (Asistencial y Administrativa) y Dotación de la nueva Infraestructura. Concepto favorable (F), radicado 2015IE18696 del 01-07-2015.
32. Hospital El Tunal. “Reordenamiento Médico Arquitectónico del Hospital El Tunal ESE III nivel, ampliación de las unidades de cuidados críticos y urgencias y construcción de la torre de cuidados críticos”, concepto favorable (F), radicado 2015IE18541 del 30-06-2015.
33. Hospital Usme. “Reordenamiento y Reforzamiento sede Santa Librada”, concepto favorable (F), 2015IE18821 del 02-07-2015.
En los meses de enero a julio de 2015, se emitieron 14 conceptos con Recomendación de Ajustes a proyectos de inversión, relacionados a continuación
1. Hospital El Tunal. Proyecto “Reordenamiento Médico Arquitectónico del Hospital El Tunal III nivel Ampliación de las Unidades de Cuidados Críticos y Urgencias y Construcción de la torre de Cuidados Críticos” – Actualización 2014. (RA). Radicado 2015IE242 del 20145-01-07.
2. Hospital Usme. Proyecto “Reordenamiento y Reforzamiento estructural sede Marichuela” (RA). radicado 2015IE445 del 2015-01-09.
3. Hospital Usme. Proyecto “Reordenamiento y Reforzamiento sede Santa Librada” (RA). Radicado 2015IE576 del 2015-01-14.
4. Hospital San Blas. Proyecto "Reforzamiento, reordenamiento y ampliación del Hospital San Blas II Nivel ESE" (Actualización 2014). Radicado por Dirección de planeación sectorial 2014IE35580 del 04-12-14. Traslado de concepto con RA a la Dirección de Infraestructura y tecnología Radicado No. 2015IE45 del 05/01/15.  Traslado de proyecto y concepto con RA a Dirección de Infraestructura y Tecnología Rad. No. 2015IE45 del 05/01/14.
5. Hospital San Blas. Concepto Técnico proyecto  "Reposición y compra de equipos biomédicos para el Hospital San Blas II Nivel- ESE Servicios de Control Especial".  Radicado 2014IE37809 del 19-12-14 de la DPS a DPSS.  Traslado de Proyecto y concepto con RA a Dirección de IF y Tecnología Rad. No. 2015IE100. 05-01-15.
6. Hospital Santa Clara. Proyecto: "Reposición y compra de equipos biomédicos Hospital Santa Clara" (Actualización 2014). Radicado por la Dirección de Provisión de Servicios. No. 2014IE36793 del 12-12-14. Traslado de Proyecto y concepto con RA a Dirección de IF Rad. No. 2015IE553. 13-01-15.
7. Hospital Centro Oriente. Proyecto Unidad Móvil CAMAD Hospital Centro Oriente. Radicado No. 2015IE7820 del 17-03-15 de la Dirección de Salud Colectiva. Concepto Recomendación de ajustes (RA) de fecha 30/03/15.
8. Hospital la Victoria. Proyecto Adquisición prioritaria de equipos biomédicos del Hospital la Victoria III Nivel ESE, Bogotá DC. Localidad cuarta. Radicado No. 2015IE7855 del 18-03-15 de la Dirección de Planeación Sectorial. Con concepto Recomendación de ajustes (RA) de fecha 31/03/15.
9. Hospital la Victoria. Proyecto Adquisición de dotación de control especial de la Oferta para reposición de los equipos en los servicios de Cuidado Intermedios e Intensivos, Imágenes Diagnosticas de Alta complejidad y Cirugía de ortopedia en el Hospital La Victoria ESE III Nivel.. 2015IE7681 del 17-03-15 de la Dirección de Planeación Sectorial. Con concepto Recomendación de ajustes (RA) de fecha 01/04/15
10. Hospital Centro Oriente. Proyecto Adecuación y dotación del CAMI Perseverancia Hospital Centro Oriente II Nivel. 2015IE7848 del 18-03-15 de la Dirección de Planeación Sectorial. Con concepto Recomendación de ajustes (RA) de fecha 21/04/15.
11. Hospital Centro Oriente. Proyecto Unidad Móvil CAMAD Hospital Centro Oriente. Radicado No. 2015IE10617 del 13-04-15 de la Dirección de Planeación Sectorial. Concepto Recomendación de ajustes (RA) de fecha 22/04/15.
12. Hospital La Misericordia HOMI Centro terapéutico y Diagnóstico del Hospital La Misericordia Radicado ER22775 del 19/03/15.  Se remiten documento a la Dirección de Infraestructura y Tecnología Radicado IE8930 del 25/03/15.  Evaluación con observaciones y se cita al Equipo técnico de Hospital para entrega de observaciones y capacitación en el componente de Oferta Demanda.  Acta de Reunión del 26/03/15.
13. Hospital Centro Oriente. Proyecto “Adquisición de una UBA Móvil, para el fortalecimiento de la Atención Primaria en Salud Hospital Centro Oriente”. Radicado No. 2015IE10355 del 10-04-15 de la DPS. Con Concepto recomendación de ajustes (RA). Radicado No. 2015IE13975 a la DIT del 15/05/15.
14. Hospital San Blas. Proyecto Reposición y compra de equipos biomédicos para el Hospital San Blas ESE”. Radicado No. 2015IE10358 del 10-04-15 de la Dirección de Planeación Sectorial. Con concepto Recomendación de ajustes (RA). Radicado No. 2015IE14473 del 21/05/15 la DPS.
En los meses de enero a julio de 2015, se emitio 1 concepto No Favorable a un proyecto de inversión, relacionado a continuación:
1. Hospital Centro Oriente. Proyecto “Adquisicion de Unidad Movil para el Fortalecimiento de la APS”. Radicado IE10355 del 100415 Entrega de modificación en reunion del 28/05/15.  Concepto No Favorable NF con Radicado 16061 del 05/06/15.
En los meses de enero a julio de 2015, se emitió 1 concepto Favorable y 3 Concepto de Recomendación de Ajustes a las propuestas relacionadas a continuación:
1. Hospital de la Victoria Propuesta de modificación del servicio de Ginecología y Obstetricia Radicado ER98207 del 281114 (18/12/14). Visita a la sede Victoria para verificación de las condiciones del servicio actual y proyecciones (06/01/15) Concepto Favorable.
2. Hospital Rafael Uribe Uribe Cierre de camas de hospitalización Chrcales Hospital RUU Radicado ER17789 del 05/03/15 Recibí el 11/03/15 Concepto con Recomendación de ajustes (RA) (con los referentes de Materno Perinatal) Radicado EE22072 del 260315.
3. Hospital Rafael Uribe Uribe. Cierre camas hospitalización chircales Hospital RUU Radicado ER30380 del 17/04/15 concepto de recomendación de ajustes (RA).  Radicado EE30403 del 06/05/15.
4. Hospital Meissen. Propuesta de apertura Medicina Alternativa y cierre de servicios Terapia manual, Cirugía ginecológica laparoscópica y Neuropediatría, circular 006. Concepto de recomendación de ajustes (RA). Radicado 2015EE37386 del 02-06-2015.
En resumen se emitieron (48) Conceptos Técnicos a Proyectos de inversión, de los cuales  Favorables  (33), Recomendación de ajustes (14) y No favorable (1), de 11 ESE (Tunal, Usme, San Blas, Santa Clara, Tunjuelito, Usaquén, Simón Bolívar, San Cristóbal, la Victoria, Centro Oriente, Nazareth y Meissen). 
Se emitieron 4 conceptos técnicos a las propuestas de modificación de servicios:  Se emitió (1) concepto favorable a la propuesta de la ESE (Hospital la Victoria) y de recomendación de ajustes a 3 ESE (Rafael Uribe Uribe 2 y Meissen 1).
Nota: Dentro de los Conceptos favorables, se incluye el de 1 IPS Privada (HOMI)
</t>
  </si>
  <si>
    <t>DESPLAZADOS AFRODESCENDIENTES</t>
  </si>
  <si>
    <t xml:space="preserve">15. Hospital de Santa Clara. Proyecto de Inversión: “Reposición y Compra de equipo biomédico Hospital Santa Clara” Actualización 2015 Radicado ER8746 del 04/02/15  de la DPS IE 5125 del 26/02/14.  Concepto Favorable (F). Radicado IE 6822 del 10/03/15.
16. Hospital San Cristóbal. proyecto “Adquisición y reposición de equipos biomédicos para la ESE San Cristóbal I Nivel.  Radicado No. 2015IE9686 del 30-03-15 a la Dirección Planeación Sectorial. Concepto Favorable (F) 27/03/15.
17. Hospital la Victoria. Proyecto Adquisición prioritaria de equipos biomédicos del Hospital la Victoria III Nivel ESE, Bogotá DC. Localidad cuarta. Radicado No. 2015IE7855 del 18-03-15 de la Dirección de Planeación Sectorial. Con concepto Favorable (F) de fecha 20/04/15.
18. Hospital Centro Oriente Dotación Unidad Transfusional para la sede Jorge Eliecer Gaitán Radicado IE170315 del 17/03/15 Concepto Favorable (F) Radicado IE8751 del 24/03/15.
19. Hospital Santa Clara  Reforzamiento Estructural, Reordenamiento Físico Funcional y Ampliación del Hospital.  Radicado IE5271 del 27/02/15 Subsecretaria de Planeación y Gestión Sectorial y Radicado IE8779 del 14/02/15 Recibí el 02/03/15 Reunión con los referentes del Hospital para ajustes 24 y 26 de marzo de 2015.  Concepto Favorable (Con concepto de la referente de Rehabilitación) Radicado 2015IE11444 del 20/04/15.
20. Hospital Usme. Proyecto “Obras de mitigación UPA La Reforma. Concepto técnico favorable (F). Radicado 2015IE11896 del 24-04-2015.
21. Hospital El Tunal. Proyecto “Construcción del Sistema de alarmas, detección, control y extinción de incendios Hospital El Tunal III nivel de atención” Concepto favorable (F) radicado 2015IE13059 del 07-05-2015.
22. Hospital Tunjuelito. Proyecto “Adquisición y reposición de dotación de control especial para los servicios del Hospital Tunjuelito II nivel ESE”. Concepto favorable (F) radicado 2015IE13071 del 07-05-2015.
23. Hospital Nazareth. Proyecto “Adecuación y Dotación del Sistema de Suministro de agua y planta de energía para garantizar las condiciones de habilitación de la UPA San Juan”, concepto favorable (F), radicado 2015IE13542 del 12-05-2015.
24. Hospital Nazareth. Proyecto “Adecuación del sistema de suministro de agua y del sistema de emergencia de energía eléctrica para garantizar las condiciones de habilitación del CAMI Nazareth”, concepto favorable (F), radicado 2015IE13538 del 12-05-2015.
25. Hospital Centro Oriente. Proyecto “Adquisición de una UBA Móvil para el fortalecimiento de la Atención Primaria en Salud CAMAD Hospital Centro Oriente.  Radicado No. 2015IE10617 del 13-04-15 de la Dirección Planeación Sectorial. Concepto Favorable (F), radicado No. 2015IE12074 a la DIT del 28/04/15.
26. Hospital San Blas. Proyecto Reposición y Adquisición de equipos biomédicos para Radiología en el Hospital San Blas ESE”. Radicado No. 2015IE10805 del 14-04-15 de la Dirección de Planeación Sectorial. Con concepto Favorable (F). Radicado No. 2015IE14105 a la DIT del 19/05/15.
27. Hospital La Misericordia HOMI Proyecto “Centro terapéutico y Diagnóstico del Hospital La Misericordia”. Radicado ER22775 del 19/03/15.  Con Concepto Favorable (F). Radicado No. 2015IE2434 del 30/04/15. 
28. Hospital Tunjuelito. Proyecto “Construcción y dotación del nuevo Hospital de Tunjuelito II nivel ESE”. Concepto marco de red (F), radicado 2015IE15286 del 29-05-2015.
29. Hospital Usme. Proyecto “Reordenamiento y reforzamiento sede Santa Librada”. Concepto marco de red (F), radicado 2015IE14420 del 21-05-2015.
Sub Red Centro Oriente 
30. Hospital La Victoria. Proyecto “Adquisición de dotación de Control Especial de la Oferta para la reposición de los equipos en los servicios de Cuidaos Intensivos e Intermedios, imágenes diagnosticas de alta complejidad y cirugía de ortopedia del Hospital La Victoria ESE III Nivel” Radicado No. 2015IE7681 del 17-04-15 de la Dirección Planeación Sectorial.  Concepto en marco de Red (F).  Radicado No. 2015IE16059 a la DIT del 05/06/15.
31. Hospital Meissen. “Reposición de la Infraestructura del Hospital Meissen (Asistencial y Administrativa) y Dotación de la nueva Infraestructura. Concepto favorable (F), radicado 2015IE18696 del 01-07-2015.
32. Hospital El Tunal. “Reordenamiento Médico Arquitectónico del Hospital El Tunal ESE III nivel, ampliación de las unidades de cuidados críticos y urgencias y construcción de la torre de cuidados críticos”, concepto favorable (F), radicado 2015IE18541 del 30-06-2015.
33. Hospital Usme. “Reordenamiento y Reforzamiento sede Santa Librada”, concepto favorable (F), 2015IE18821 del 02-07-2015.
En los meses de enero a julio de 2015, se emitieron 14 conceptos con Recomendación de Ajustes a proyectos de inversión, relacionados a continuación
1. Hospital El Tunal. Proyecto “Reordenamiento Médico Arquitectónico del Hospital El Tunal III nivel Ampliación de las Unidades de Cuidados Críticos y Urgencias y Construcción de la torre de Cuidados Críticos” – Actualización 2014. (RA). Radicado 2015IE242 del 20145-01-07.
2. Hospital Usme. Proyecto “Reordenamiento y Reforzamiento estructural sede Marichuela” (RA). radicado 2015IE445 del 2015-01-09.
3. Hospital Usme. Proyecto “Reordenamiento y Reforzamiento sede Santa Librada” (RA). Radicado 2015IE576 del 2015-01-14.
4. Hospital San Blas. Proyecto "Reforzamiento, reordenamiento y ampliación del Hospital San Blas II Nivel ESE" (Actualización 2014). Radicado por Dirección de planeación sectorial 2014IE35580 del 04-12-14. Traslado de concepto con RA a la Dirección de Infraestructura y tecnología Radicado No. 2015IE45 del 05/01/15.  Traslado de proyecto y concepto con RA a Dirección de Infraestructura y Tecnología Rad. No. 2015IE45 del 05/01/14.
5. Hospital San Blas. Concepto Técnico proyecto  "Reposición y compra de equipos biomédicos para el Hospital San Blas II Nivel- ESE Servicios de Control Especial".  Radicado 2014IE37809 del 19-12-14 de la DPS a DPSS.  Traslado de Proyecto y concepto con RA a Dirección de IF y Tecnología Rad. No. 2015IE100. 05-01-15.
6. Hospital Santa Clara. Proyecto: "Reposición y compra de equipos biomédicos Hospital Santa Clara" (Actualización 2014). Radicado por la Dirección de Provisión de Servicios. No. 2014IE36793 del 12-12-14. Traslado de Proyecto y concepto con RA a Dirección de IF Rad. No. 2015IE553. 13-01-15.
7. Hospital Centro Oriente. Proyecto Unidad Móvil CAMAD Hospital Centro Oriente. Radicado No. 2015IE7820 del 17-03-15 de la Dirección de Salud Colectiva. Concepto Recomendación de ajustes (RA) de fecha 30/03/15.
8. Hospital la Victoria. Proyecto Adquisición prioritaria de equipos biomédicos del Hospital la Victoria III Nivel ESE, Bogotá DC. Localidad cuarta. Radicado No. 2015IE7855 del 18-03-15 de la Dirección de Planeación Sectorial. Con concepto Recomendación de ajustes (RA) de fecha 31/03/15.
9. Hospital la Victoria. Proyecto Adquisición de dotación de control especial de la Oferta para reposición de los equipos en los servicios de Cuidado Intermedios e Intensivos, Imágenes Diagnosticas de Alta complejidad y Cirugía de ortopedia en el Hospital La Victoria ESE III Nivel.. 2015IE7681 del 17-03-15 de la Dirección de Planeación Sectorial. Con concepto Recomendación de ajustes (RA) de fecha 01/04/15
10. Hospital Centro Oriente. Proyecto Adecuación y dotación del CAMI Perseverancia Hospital Centro Oriente II Nivel. 2015IE7848 del 18-03-15 de la Dirección de Planeación Sectorial. Con concepto Recomendación de ajustes (RA) de fecha 21/04/15.
11. Hospital Centro Oriente. Proyecto Unidad Móvil CAMAD Hospital Centro Oriente. Radicado No. 2015IE10617 del 13-04-15 de la Dirección de Planeación Sectorial. Concepto Recomendación de ajustes (RA) de fecha 22/04/15.
12. Hospital La Misericordia HOMI Centro terapéutico y Diagnóstico del Hospital La Misericordia Radicado ER22775 del 19/03/15.  Se remiten documento a la Dirección de Infraestructura y Tecnología Radicado IE8930 del 25/03/15.  Evaluación con observaciones y se cita al Equipo técnico de Hospital para entrega de observaciones y capacitación en el componente de Oferta Demanda.  Acta de Reunión del 26/03/15.
13. Hospital Centro Oriente. Proyecto “Adquisición de una UBA Móvil, para el fortalecimiento de la Atención Primaria en Salud Hospital Centro Oriente”. Radicado No. 2015IE10355 del 10-04-15 de la DPS. Con Concepto recomendación de ajustes (RA). Radicado No. 2015IE13975 a la DIT del 15/05/15.
14. Hospital San Blas. Proyecto Reposición y compra de equipos biomédicos para el Hospital San Blas ESE”. Radicado No. 2015IE10358 del 10-04-15 de la Dirección de Planeación Sectorial. Con concepto Recomendación de ajustes (RA). Radicado No. 2015IE14473 del 21/05/15 la DPS.
En los meses de enero a julio de 2015, se emitio 1 concepto No Favorable a un proyecto de inversión, relacionado a continuación:
1. Hospital Centro Oriente. Proyecto “Adquisicion de Unidad Movil para el Fortalecimiento de la APS”. Radicado IE10355 del 100415 Entrega de modificación en reunion del 28/05/15.  Concepto No Favorable NF con Radicado 16061 del 05/06/15.
En los meses de enero a julio de 2015, se emitió 1 concepto Favorable y 3 Concepto de Recomendación de Ajustes a las propuestas relacionadas a continuación:
1. Hospital de la Victoria Propuesta de modificación del servicio de Ginecología y Obstetricia Radicado ER98207 del 281114 (18/12/14). Visita a la sede Victoria para verificación de las condiciones del servicio actual y proyecciones (06/01/15) Concepto Favorable.
2. Hospital Rafael Uribe Uribe Cierre de camas de hospitalización Chrcales Hospital RUU Radicado ER17789 del 05/03/15 Recibí el 11/03/15 Concepto con Recomendación de ajustes (RA) (con los referentes de Materno Perinatal) Radicado EE22072 del 260315.
3. Hospital Rafael Uribe Uribe. Cierre camas hospitalización chircales Hospital RUU Radicado ER30380 del 17/04/15 concepto de recomendación de ajustes (RA).  Radicado EE30403 del 06/05/15.
4. Hospital Meissen. Propuesta de apertura Medicina Alternativa y cierre de servicios Terapia manual, Cirugía ginecológica laparoscópica y Neuropediatría, circular 006. Concepto de recomendación de ajustes (RA). Radicado 2015EE37386 del 02-06-2015.
En resumen se emitieron (48) Conceptos Técnicos a Proyectos de inversión, de los cuales  Favorables  (33), Recomendación de ajustes (14) y No favorable (1), de 11 ESE (Tunal, Usme, San Blas, Santa Clara, Tunjuelito, Usaquén, Simón Bolívar, San Cristóbal, la Victoria, Centro Oriente, Nazareth y Meissen). 
Se emitieron 4 conceptos técnicos a las propuestas de modificación de servicios:  Se emitió (1) concepto favorable a la propuesta de la ESE (Hospital la Victoria) y de recomendación de ajustes a 3 ESE (Rafael Uribe Uribe 2 y Meissen 1).
Nota: Dentro de los Conceptos favorables, se incluye el de 1 IPS Privada (HOMI)
APORTE DIRECCION DE ANALISIS DE ENTIDADES PUBLICAS DISTRITALES DEL SECTOR SALUD-DAEPDSS)
En los meses  de mayo y julio de 2015, se emitieron 17 conceptos favorables por parte de la Dirección de Analisis de Entidades Publicas Distritales del Sector Salud, correspondientes a:
1. Hospital Centro Oriente. Proyecto Servicio Puntos por el Derecho a la Salud. Bogotá. Radicado 2015ER39509 del 21-05-2015  con concepto favorable del   25-05-15 
2. Hospital Simón Bolívar. Proyecto. Dotación de la Unidad de Salud Mental  en la Clínica de Medicina Física y Rehabilitación  Fray Bartolomé de las Casas Radicado 2015ER20690 del 13-03-2015 con concepto favorable del   30/04/2015.
3. Hospital Simón Bolívar. Proyecto. Adecuación De Las Redes Técnicas, Obras Y Acabados Complementando La Remodelación Del Servicio De Urgencias Para Su Humanización. Radicado 2015ER36367 del 08/05/2015 con concepto favorable del   19-05-15.
4. Hospital Simón Bolívar. Proyecto. Ampliación del servicio de Medicina Interna del Hospital Simón Bolívar III Nivel ESE. Radicado 2015ER35209 del 06-05-2015 con concepto favorable del   26-05-15 radicado en la Dirección de Infraestructura 2015IE15177 del   28-05-15. 
5. Hospital La Victoria. Proyecto: “Fortalecimiento de la Oferta de Servicios de Salud, para la Atención Materno Perinatal en el Instituto Materno Infantil Bogotá”. Radicado 2015ER22321 del 18-03-15 con concepto favorable del  18-06-15
6. Hospital Centro Oriente. Proyecto : “Adquisición de equipos para la reposición de Cirugía Ortopédica y UCI Pediátrica”. Radicado 2015IE11128 del 16-04-15 con concepto favorable del 14-06-15.
7. Hospital San Blas. Proyecto: “Reposición y compra de equipos biomédicos para el Hospital San Blas II Nivel ESE”. Radicado 2015ER17475 del 04-03-15 con concepto favorable del 17-06-15.
8. Hospital Vista Hermosa. Proyecto “Adecuación y  Dotación CAPS Programas Juveniles”. Radicado 2015ER16131 del 27-02-15 con concepto favorable del 24-06-15
9. Hospital Vista Hermosa. Proyecto “Adecuación y  Dotación Centro Juvenil”. Radicado 2015ER36237 del 08-05-15 con concepto favorable del 24-06-15
10. Hospital Vista Hermosa. Proyecto “Adecuación y Dotación UPA El Limonar”. Radicado 2015IE15499 del 02-06-15 con concepto favorable del 24-06-15
11. Rafael Uribe Uribe. Proyecto: “Construcción, dotación, puesta en funcionamiento del CAMI Diana Turbay, obra nueva-reposición”. Radicado 2015ER15553 del 26-02-15 con concepto favorable del 15-07-15.
12. Hospital Vista Hermosa. Proyecto “Mejoramiento de las Sedes del Hospital Vista Hermosa I Nivel E.S.E”. Radicado 2015ER32969 del 27-04-15 con concepto favorable del 28-07-15
13. Hospital Nazareth. Proyecto “Adecuación de la Infraestructura Hospitalaria, para el Cumplimiento de Condiciones de Habilitación y Fortalecimiento de Servicios, Centro de Salud CAMI Nazareth Hospital Nazareth Primer Nivel de Atención ESE, Bogotá”. Radicado 2015ER23879 del 25-03-15 con concepto favorable del 07-07-15
14. Hospital Nazareth. Proyecto “Adquisición de dotación hospitalaria para el fortalecimiento de los servicios de salud en sus dos Centros de Atención, Bogotá Localidad 20 Sumapaz”. Radicado 2015ER23882 del 25-03-15 con concepto favorable del 08-07-15
15. Hospital Meissen. Proyecto “Adquisición de Dotación para Servicios de Control Especial Segunda Torre Hospital Meissen II Nivel E.S.E.” Radicado 2015ER41056 del 27-05-15 con concepto favorable del 27-07-15
16. Hospital de Engativá.  Proyecto “Dotación tecnológica para el servicio de Consulta Externa de la UPA Ferias del Hospital Engativá II Nivel E.S.E.”. Radicado 2015ER30791 del 20-04-15 con concepto favorable 15-07-2015
17. Dirección de Salud Pública.  Proyecto “Mejoramiento del Acceso y Calidad de Servicios del Centro de Zoonosis Bogotá D.C.”. Radicado 2015IE19438 del 10-07-15 con concepto favorable 23-07-2015
Propuesta de procedimiento de  evaluación, validación,  actualización y registro de proyectos de inversión de las ESE.
Asistencia técnica y acompañamiento a las ESE (Tunal, Meissen, Engativa, Centro oriente, Simón Bolívar, La Victoría), para la revisión de los proyectos de inversión
Documento  informe de recomendación para la adecuación de la capacidad Instalada de los Hospitales La victoria, Simón Bolívar, San Blas, Centro Oriente en el marco de la red aprobada por el Ministerio de Salud y Protección Social y de los Programas de saneamiento Fiscal y Financiero y los planes de de desempeño Institucional.
Conceptos formalizados  de circular 006 de los hospitales de Nazareth, Del sur, San Blas, Simón Bolívar, Engativá, Chapinero, pablo VI Bosa, Bosa, usme, Tunjuelito y Fontibón.
Conceptos favorables  de Red, en proyectos de inversión de las ESE Meissen, San Blas, Chapinero, Centro oriente.
Documento con recomendaciones para  adecuación de la capacidad Instalada de los Hospitales La victoria, Simón Bolivar, San Blas, Centro Oriente en el marco de la red aprobada por el MSPS y de los Programas de saneamiento Fiscal y Financiero y los planes de de desempeño Institucional
POLITICA DE PROVISION DE SERVICIOS DE SALUD
Elaboración de propuesta de estudios previos para la evaluación de la Política de Provisión de Servicios de Salud para Bogotá.
Metodogía para el seguimiento a la implementación de las líneas de acción de la Política Provisión de Servicios de Salud en el 2015.
ATENCION DOMICILIARIA
Socialización de la Guía de Cuidados de Enfermería en Atención domiciliaria a enfermeras de EAPB, IPS y ESE (aproximadamente  12 profesionales) 
Asistencia técnica al servicio de tención domiciliaria de 3 IPS privadas:  Salud Positiva  Fisosalud, en lo relacionado con la normatividad de responsabilidad del auxiliar de enfermería en el cuidado de paciente en el domicilio, IPS UNISALUD, en el desarrollo del programa de atención domiciliaria al paciente crónico no ventilado. IPS Innovar Salud, en lo relacionado con  a aspectos críticos a mejorar en el servicio.
Diagnóstico de la Atención Domiciliaria a nivel del Distrito en IPS Públicas y Privadas  habilitadas para la prestación del servicio, en el marco de las Redes Integradas de Servicios de Salud 
Asesoría y asistencia técnica a las ESE de San Blas, Pablo VI Bosa , Tunal y Usaquen en el cumplimiento de las obligaciones definidas en los convenios suscritos por las mismas y el Fondo Financiero Distrital. Asesoría y asistencia técnica a las ESE Rafael Uribe y Tunal en lo referente a Atencion Domiciliaria de pacientes con discapacidad transitoria y permanente.
Documento resumen de los aspectos a considerar para el análisis de la oferta de Atención Domiciliaria a nivel del Distrito 
Vinculación del servicio de atención domiciliaria  a las actividades de gestión de medicamentos adelantadas por los servicios farmacéuticos.
Instrumento de diagnóstico de los servicios de Atención Domiciliaria del Distrito para la captura de la información requerida para el análisis de la oferta de los servicios de Atención Domiciliaria del Distrito en el marco de red. Aplicación de instrumento para el análisis de la oferta de servicios de Atencion Domiciliaria habilitadas en el Distrito en 7 IPS:  Instituto Roosevelt, Hospital Central de la Policía, Hospital San Ignacio, Servicio de Hospitalización domiciliaria saludcoop, Teramed, Compensar, Unisalud.  
Seguimiento a la ejecución de las obligaciones de los Convenios:1323 de 2014 – ESE Pablo VI Bosa, 1341  de 2014 ESE San Blas, 1329-14 ESE Sur 1322-14 ESE Usaquen y asesoría y apoyo técnico a las ESE en la elaboración de Propuesta Unificada de Atencion Domiciliaria articulada con los equipos de territorio, en el marco de red. 
INFANCIA Y ADOLESCENCIA 
PEDIATRIA 
Documento de análisis del componente de provisión de servicios de salud para la atención integral a la infancia y la adolescencia del Distrito Capital, el cual analiza la provisión de servicios de atención para la población adolescente y servirá de insumo para la toma de decisiones.
Base de datos consolidada actualizada con información recopilada de las EPS desde enero del 2012 en cumplimiento de la resolución 1636 del 2011,fecha en la que se inicia la recepción de informes emitidos por la EPS la cual consolida información sobre: Actividades de promoción y prevención, Red de prestadores para la atención integral a la infancia., Indicadores poblacionales: gestantes, niños menores de 1 año, de 1 – 5 años, 5 – 18 años, niños con bajo peso al nacer, niños y niñas con cualquier tipo de malformación congénita, con condición de discapacidad, con signos y síntomas de maltrato, con diagnóstico de cualquier tipo de cáncer y con diagnóstico de epilepsia. Información actualizada de pediatría de las EPS: Aliansalud, Capital Salud, Compensar, Famisanar EPS Sanitas, Nueva EPS, Salud Total y Unisalud, Cafesalud, Cruz Blanca, y Saludcoop, Salud vida, EPS Sura, EPS Sanitas, fuerza Militares, Unicajas Comfacundi, Policia Nacional, Ecopetrol, S.O.S,  Salud Vida y Unicajas
INFANCIA 
Indicadores del programa madre canguro definidos para su implementación en los 7  programas (Hospital de Suba, Hospital de Engativá, Hospital de Meissen, Hospital de Kennedy, Hospital de la Victoria, Hospital del Tunal, IMI), reorganización del tablero de mando.
Consolidación de los indicadores del Programa Madre Canguro del primer trimestre del año 2015 de las ESE, subred (Red Norte: Hospital Simón Bolívar, Hospital de Suba, Hospital de Engativá; Red Sur: Hospital el Tunal, Hospital de Meissen; Red Centro Oriente: Hospital de la Victoria, IMI; y  Red Sur Occidente: Hospital Occidente de Kennedy) y total Distrito.
Modificación del paquete Canguro (última modificación 2011), segun consenso con los referentes de los PMC de las ESE: Red Norte (Hospital Simón Bolívar, Hospital de Suba, Hospital de Engativá; Red Sur: Hospital el Tunal, Hospital de Meissen: Red Centro Oriente: Hospital de la Victoria, IMI; Red Sur Occidente: Hospital Occidente de Kennedy.
Visita de asesoría y asistencia técnica a el Programa Madre Canguro de 5 ESE:  IMI, Hospital Occidente de Kennedy, Hospital el Tunal, Hospital de Engativa, Hospital Meissen  y en 5 IPS Privadas:  Hospital Universitario Mayor Mederi, Hospital San José Infantil (Fundación Canguro), Clinica Cafam 51, Clinica Materno Infantil Colsubsidio, Clinica Federman y al programa de crecimiento y desarrollo: en 6 ESE Hospital de Chapinero ( UPA San Fernando, UPA san Luis),  Pablo VI bosa y sus 16 puntos de Crecimiento y Desarrollo),  y al Hospital Vista hermosa ( Upa Candelaria, CAMI Vista Hermosa), al Hospital de Engativá (UPA española, UPA quirigua), y al Hospital Rafael Uribe (CAMI Diana Turbay),  Hospital de Centro Oriente (Cami Samper Mendoza, Persevereancia, Jorge Eliecer Gaitan, Laches, Candelaria, Lafayete, Cruces)
Visita de seguimiento a los hallazgos encontrados en la visita de asesoría y asistencia técnica a los servicios de hospitalización de Pediatría de las ESE del Hospital Occidente de Kennedy, Hospital  el  Tunal y a la Unidad de Cuidado intensivo Pediatrico del Hospital el Tunal y Hospital de Tunjuelito (Punto de atención Unidad Materno Infantil el Carmen), Hospital del Sur (Cami Trinidad Galan y Cami Patio Bonito) e IPS Clinica Federman.
Evento En la Bogotá humana “Prevenir es vivir”, en conjunto con Aseguramiento y la Dirección de Salud Pública, el día 16 de Febrero del 2015 :, con la asistencia aproximada de 360 personas de IPS Publicas y privadas. 
Socialización de las guías de Tamizaje Auditivo y Visual (acuerdo 507 del 2012) a 74 profesionales  (Gerentes y profesionales que brindan atención a los Recién Nacidos  de las 21 ESE), con apoyo de la dirección de Salud Pública y Aseguramiento.  se realizó entrega de las guías a los participantes para ser adoptadas por las instituciones. 
Cartilla elaborada con los derechos de los niños hospitalizados para su implementación en los hospitales públicos y privados del D.C.
Posicionamiento del Programa Madre carnguro de las ESE con las IPS privadas como experiencia exitosa para su adopción. 
SERVICIOS DE URGENCIAS 
Se visitaron a 20 instituciones prestadoras de servicios de salud de las cuales  12 IPS públicas y 8 privadas, realizándose un total de 26 visitas a las instituciones prestadoras de servicios de salud públicas y privadas de seguimiento y apoyo técnico a los servicios de urgencia,mejorando los tiempos de atención del Triage y  ampliación de infraestructura en servicios de urgencias 
Documento de caracterización de  13  IPS Privadas (Clínica VIP, Clínica la Colina, Clínica los Nogales, Saludcoop 104, Clínica Juan N Corpas, Clínica Reina Sofía, Clínica Partenón, Fundación Cardio Infantil, Colsubsidio Roma y Fundación Santa fe,  Clínica Nicolas de federman ,Hospital Central de la Policia Nacional, Clinica Nueva). 
Actualización del diagnóstico de los servicios de urgencias de las IPS Públicas adscritas a la SDS
Visitas de Seguimiento al indicadores de cero pacientes con estancias superior a 24 horas en el servicios de urgencias sin conducta definida dentro del acuerdo de voluntades, se inician vistas a los servicios de  urgencias  20 IPS privadas y 1 Públicas : Hospital San Ignacio, Clínica  Juan N Corpas, Hospital de Suba, Clínica Saludcoop 104, Fundación Santa Fe de Bogotá, Clínica Reina Sofía, Clínica Colsubsidio Roma, Clinica Shaio, Fundacion CardioInfantil, Hospital San Rafael , HOMI, Cancerologico, Clinica de occidente Hospital Materno Infantil, Hospital Militar Central, Cruz roja 68, Clinica Fundadores, Clinica Colombia, Clinica Nicolas de federman , Hospital Central de la Policia Nacional y Clinica Nueva
APORTE DIRECCION DE ANALISIS DE ENTIDADES PUBLICAS DISTRITALES DEL SECTOR SALUD-DAEPDSS)
Seguimiento al indicadores de cero pacientes con estancias superior a 24 horas en el servicios de urgencias sin conducta definida dentro del acuerdo de voluntades, se inician vistas a los servicios de  urgencias de 7 ESE (Simón Bolivar,  Suba, Occidnete de Kennedy, Tunal, Santa Clara, Bosa y Engativa),  adicionalmente se realiza seguimiento a tiempos Triage.
DOLOR Y MEDICINA ALTERNATIVA 
Socialización   de los lineamientos técnicos  para la implementación  de las unidades de dolor a los referentes de rehabilitación del Distrito Capital.
Articulación con la mesa de trabajo del ministerio de salud y protección social en el desarrollo de la medicina alternativa en el distrito capital, se realiza cronograma de trabajo para el 2015.
Identificación de las EAPB e IPS que ofertan  dolor y cuidados paliativos en la ciudad con el fin de iniciar el proceso de caracterización. Consolidado por régimen subsidiado y contributivo de los programas de dolor en la ciudad datos recolectados de REPS- EAPB
Asistencia técnica al desarrollo de las unidades de dolor de las ESE de Kennedy, Victoria, Suba Usaquén, Sur.
Socialización del estado del arte de las unidades de dolor y de los servicios de medicina alternativa a los referentes de las ESE de Chapinero, Suba, Kennedy, Meissen, Victoria y se realizan ajustes al documento de seguimiento a los servicios implementados.
Avances en la Articulacion con el Ministerio de Salud y Protección Social en las mesas de trabajo en el fortalecimiento de la formación del talento humano en salud que participa en la prestación de servicios de las MTAC (definición de perfiles y competencias profesionales de especialistas en MTAC, competencias académicas relacionadas con MATC a incluir en la formación técnica y de pregrado, y el diseño de lineamientos de los certificados de formación en MTAC a los que hace referencia la Resolución 2003 de 2014 para la habilitación de servicios de salud).
Caracterización de las unidades de dolor y cuidado paliativo con Medicanestesia S.A, Fundación Santa Fe de Bogotá y Hospital Universitario San Ignacio.
Socialización los lineamientos técnicos para el desarrollo del programa de medicina alternativa y terapias complementarias.
</t>
  </si>
  <si>
    <t xml:space="preserve">DOLOR
Se inició proceso de  caracterización de las unidades de dolor y cuidado paliativo con Medicanestesia S.A, Fundación Santa Fe de Bogotá y Hospital Universitario San Ignacio, se revisa Recurso Humano, Ambiente Físico Dotaciones e Insumos, Procesos
Se realizó reunión de seguimiento y acompañamiento técnico en el desarrollo de los convenios a las ESE:
Usaquén: convenio 1375/2014, San Blas: Convenio 1358/2014, Sur : Convenio 1330/2014, Kennedy convenio 1326/2014, Meissen convenio1324/2014 y Suba convenio 1361/2014 y San Cristóbal convenio1182/2015, Meissen convenio 1324/2014, Kennedy convenio 1326/2014, Suba Convenio 1361/2014 y Tunjuelito convenio 1363 reunión 16/07/2015
MEDICINA ALTERNATIVA 
Se socializaron a los referentes del programa de medicina alternativa de las ESE los lineamientos técnicos para el desarrollo del programa de medicina alternativa y terapias complementarias,  a quienes se les aplico PRE-TEST Y POST-TEST  para evaluarla adherencia  del programa de medicina alternativa. Se participó en reunión con el Ministerio de Salud y protección Social, como parte del proceso de fortalecimiento de competencias del talento humano la agenda desarrollada incluyó: Plan de trabajo consolidado, avances en las propuestas para el desarrollo de las líneas de trabajo, definición de perfiles y competencias profesionales de especialistas en Medicina alternativa y Terapias complementarias.
Diseño de lineamientos de los certificados de formación en  Medicina alternativa y Terapias complementarias, a los que hace referencia la Resolución 2003 de 2014, para la habilitación de servicios de salud.
SALUD ORAL
Se realizó la apertura del centro de salud oral especializada en la sede asistencial Candelaria del Hospital Centro Oriente, abriendo los servicios de ortodoncia, Odontopediatría, cirugía oral, endodoncia, rehabilitación. 
Capacitación en red de salud oral  a 10 odontólogos rurales que inician el servicio Social Obligatorio de las ESE adscritas. 
RUTA DE LA SALUD:
Se actualizaron las bases de datos de  los indicadores de producción y de proceso de la operación de la ruta incluyendo la ruta de interconexión, con corte al mes de junio/2015 y se actualizó el cuadro consolidado de los  indicadores de producción de la ruta relacionado con el transporte de los usuarios desplazados, insumo que permite contar con la información de la operación de la ruta por subred.
Se realizaron reuniones con referentes de ruta de las subredes Norte, Sur Occidente y Centro Oriente, en el marco de los contratos 1260-15, 1259/2015 y 1179-15, con el fin de evaluar operación, socializar indicadores y establecer estrategias de mejora.  Se realizó visita de campo a la subred centro oriente (contrato 1259/2015) y subred suroccidente (1179/2015) para evaluar operación de ruta de la salud en la subred, para dar inicio a los nuevos contratos.
GESTION ADMINISTRATIVA
Se escaneó el memo de solicitud de elaboración de contrato y Acta de inicio y se subió  al sistema la NUBE.  (sistema de información de jurídica y contratación para el seguimiento precontractual y poscontractual) 
Recepción de informes por parte de las ESE. Entrega de informes a los referentes técnicos según las obligaciones del objeto contratado para sus respectivas revisiones, coordinando pagos con la profesional encargada y liquidación si es el caso.
Se realizó seguimiento administrativo y se alimentó matriz de seguimiento con toda la información relacionada con la ejecución de los convenios. Reuniones de inducción de los convenios suscritos y legalizados
Se finalizó el proceso de revisión de Carpetas  y elaboración de acta de liquidación, certificación de cumplimiento y soportes de los convenios:    1713 de 2013 H. Tunjuelito, 1714 de 2013 H. la victoria. 1715 de 2013 H Simón Bolívar, 1716 de 2013 H. Occidente de Kennedy, 1717 de 2013 H. Bosa,  1718 de 2013 H Rafael Uribe Uribe. 1719 de 2013 H. San Blas. 1721 de 2013 H Santa Clara, 1722 de 2013 H. Tunal, 1724 de 2013 h. Suba, 1728 de 2013 H. Centro Oriente
</t>
  </si>
  <si>
    <t xml:space="preserve">SALUD ORAL 
Definición y Socialización del Plan de Acción del 2015 de los servicios de salud oral en el marco de las redes integradas de Servicios de Salud a los 18 referentes de las  ESE que oferta el servicio de Salud Oral. 
2 concepto técnico Favorable a la Circular 006 relacionado con la apertura de servicios especializados de salud oral en el Hospital Centro oriente (1) avalando la apertura de los servicios especializados de salud oral (ortodoncia, ortopedia maxilar, periodoncia, rehabilitación y cirugía oral), (2) avalando el servicio de odontopediatria.
Primera jornada Distrital de aplicación de Barniz de Flúor, en el marco de la estrategia del Ministerio de Salud y Protección Social “ Soy Generación sonriente” implementada en el Hospital de San Cristóbal y Hospital del Sur
Consolidaron los indicadores de producción del I trimestre del 2015 de la red Centro Oriente Norte, Sur y Suroccidente. 
Socialización de los avances de la gestión desarrollada en la SDS, para el fortalecimiento de la red distrital de Salud Oral a los subgerentes y referentes de salud oral de 13 ESE ( Sur, Pablo VI Bosa, Rafael Uribe, Centro oriente, San Cristobal, Tunjuelito, Meissen, Usme, Vista Hermosa, Nazareth, Usaquen, Chapinero, Simón Bolívar). 
Puesta en funcionamiento del centro de salud oral especializada en la sede asistencial Candelaria del Hospital Centro Ortiente, abriendo los servicios de ortodoncia, odontopediatria, cirugía oral, endodoncia, rehabilitación. 
RUTA DE LA SALUD 
Base de datos de los indicadores de producción y de proceso, actualizada con corte al mes de Junio de 2015, se cuenta con series históricas del año 2007 a Junio del 2015. 
Base de datos de indicadores de producción con respecto a la operación de interconexión con corte al mes de Junio 2015, se cuenta con serie histórica de 2013 a Junio 2015, la cual permite evaluar el comportamiento de la operación de la ruta para la toma de decisiones. 
GESTION ADMINISTRATIVA 
Ajuste a la reformulación del proyecto de inversión 876  para la vigencia 2015 (Ficha EBI; Proyecto y matriz del Ministerio).
Actualización de los informes de capacidad instalada de las 22 ESE según los lineamientos del Despacho del Señor Secretario de Salud. 
Reporte de circular Única de indicador de tecnología biomédica correspondiente al II periodo del 2014.
Ficha Ente Territorial correspondiente al IV trimestre del 2014 i y II trimestre del 2015, en lo relacionado con la Dirección de Provisión de Servicios de Salud,
Presentación Rendición de cuentas Proyecto 876 vigencia 2014.
Informe de evaluación del MECI (periodo noviembre del 2014 a febrero del 2015. 
Informe de rendición de cuentas 2012 a abril del 2015, según requerimiento de la Dirección de Planeación y Sistemas.
</t>
  </si>
  <si>
    <t xml:space="preserve">INFANCIA 
Fortalecimiento de las competencia técnicas de los médicos generales y pediatras de las ESE, en la atención del recién nacidos mediante la implementación de las guías de Tamizaje Auditivo y Visual (acuerdo 507 del 2012) 
Mejoramiento de la calidad de la atención de los niños hospitalizados, mediante la implementación por parte de los Hospitales del Distrito de la Cartilla de  los derechos de los niños hospitalizados del D.C.
Integracion de los Programa Madre Canguro de las ESE e IPS para fortalecimiento de la atención de los niños prematuros y de bajo peso al nacer  
SERVICIO DE URGENCIAS- APORTE DIRECCION DE ANALISIS DE ENTIDADAES PUBLICAS DISTRITALES DEL SECTOR SLAUD 
Las visitas a los servicios de urgencias permiten monitorear la implementación y cumplimiento del acuerdo de voluntades de las ESE, definición de conducta y promueven el mejoramiento de este servicio tanto en el triage, la gestion administraiva y gestión asistencial.  
URGENCIAS (APORTE DIRECCION DE ANALISIS DE ENTIDADES PUBLICAS DISTRITALES DEL SECTOR SALUD)
El monitoreo de los indicadores para el servicio de urgencias  de las ESE, sirven como insumo para la toma de decisiones ,  mejoramiento continuo, y como herramientas de referenciacion entre las ESE, Asi mismo, permite visibilizar los servicios de urgencias como puerta de entrada a los diversos servicios de las ESE.
ATENCION DOMICILIARIA 
Se cuenta con la información del diagnóstico de los servicios de la Atención Domiciliaria a nivel Distrital en IPS Públicas y Privadas,  habilitadas para la prestación del servicio, en el marco de las Redes Integradas de Servicios de Salud, lo cual permite generar la propuesta de conformación y operación de la Red de Atención Domiciliaria en el Distrito Capital. 
SALUD ORAL 
La puesta en funcionamiento del centro de salud oral especializada en la sede asistencial Candelaria del Hospital Centro Ortiente, mejora el acceso de la población a los servicios de salud oral, en respuesta a las necesidades de atenciones especializadas en odontología de mediana complejidad tanto para niños como adultos.
RUTA DE LA SALUD
Se cuenta con 36 vehículos en el Distrito Capital, con una capacidad máxima de 438 usuarios sentados y 72 sillas de ruedas para personas en condición de discapacidad y 28 vehículos con rampa, con lo cual en el mes de Junio de 2015 se realizaron 6.089 traslados a los puntos de atención de la red adscrita que corresponden a 2.662 usuarios. 
Para un total entre enero y junio del 2015 de 136.818 traslados que corresponden a 70.819 usuarios, de estos traslados 361, corresponden a la ruta de interconexión (149 usuarios), mejorando el acceso a la prestación de los servicios de salud. (Falta por reportar indicadores de junio la ESE Suba, además la producción de este mes de julio fue baja debido a que estaban en tramite los nuevos contratos).
Entre los años 2006 y 2014 hemos realizado 1.386.021 traslados, para un total de traslados entre el 2006 y Junio 2015 de 1.522.839 traslados.
La ruta de interconexión inicio su operación en el año 2013, la cual permite mejorar el acceso de los usuarios a los servicios de salud cuando estos requieren servicios que son ofertados en otra subred, realizándose entre Enero 2013 a Junio del 2015 43.465 traslados en la ruta de interconexión, ruta que es coordinada por las ESE (Suba, Pablo Sexto Bosa, Vista Hermosa y Rafael Uribe y opera en toda la Ciudad.  
</t>
  </si>
  <si>
    <t>DESPLAZADOS RAIZAL</t>
  </si>
  <si>
    <t>DESPLAZADOS PALENQUERO</t>
  </si>
  <si>
    <t>DESPLAZADOS (OTROS)</t>
  </si>
  <si>
    <t>TOTAL DESPLAZADOS</t>
  </si>
  <si>
    <t>DESPLAZADOS CABEZA DE FAMILIA</t>
  </si>
  <si>
    <t>INDIGENAS</t>
  </si>
  <si>
    <t>ROM</t>
  </si>
  <si>
    <t>AFRODESCENDIENTES</t>
  </si>
  <si>
    <t>RAIZAL</t>
  </si>
  <si>
    <t>PALENQUERO</t>
  </si>
  <si>
    <t>NINGUNO DE LOS ANTERIORES</t>
  </si>
  <si>
    <t>TOTAL DE LA POBLACION</t>
  </si>
  <si>
    <t>POBLACION VINCULADA</t>
  </si>
  <si>
    <t>e04o01m02</t>
  </si>
  <si>
    <t>02</t>
  </si>
  <si>
    <t>Meta 2. Reducir a 31 por 100.000 nacidos vivos la razón de mortalidad materna, en coordinación con otros sectores de la Administración Distrital, al 2016.</t>
  </si>
  <si>
    <t xml:space="preserve">22 muertes Maternas Dato Preliminar, RUAF Salud Pública. 
</t>
  </si>
  <si>
    <t>39,1 por 100.000 nacidos vivos, Sistema de Estadisticas Vitales de la Secretaria Distrital de Salud de Bogotá D.C. Certificado de Defuncion-Preliminar. (2010)</t>
  </si>
  <si>
    <t xml:space="preserve">Razon de Mortalidad Materna por 100.000 nacidos vivos </t>
  </si>
  <si>
    <t xml:space="preserve">14Muertes Maternas (Fuente : bases de datos SDS-RUAF.-preliminares Sistema de Estadísticas Vitales SDS). Corte junio </t>
  </si>
  <si>
    <t xml:space="preserve">SEGUIMIENTO A LOS LINEAMIENTOS TÉCNICOS Y ESTRATEGIAS PARA FORTALECER LA ATENCIÓN DE LAS GESTANTES EN EL DISTRITO CAPITAL, EN EL MARCO DE LAS REDES INTEGRADAS DE SERVICIOS DE SALUD
Participación en las reuniones de gerentes de las ESE de la Red norte, donde se  socializa resultados de indicadores del plan de acción de la Red materno perinatal. 
Reunión de profesionales de enfermería grupo materno donde se realizan avances en la reestructuración y ajuste del curso de preparación para la maternidad y paternidad, distribuyéndose por grupos los temas de las sesiones propuestas. 
Participación en reunión: “comité institucional de responsabilidad en la prestación de servicios de salud con representantes de la Personería, Procuraduría y Fiscalía.
Organización y participación en reuniones de la  sub Red materna perinatal del Norte, Sur, Sur Occidente y Centro Oriente, de donde presentan los siguientes temas: socialización de resultados de adherencia a guías de atención materno perinatal e indicadores materno perinatales del plan de acción.
Participación en debate de control político “El Aborto en Bogotá” realizado en el Consejo de Bogotá. 
Concertación y participación en reunión con decano y referente legal de la Facultade de Medicina de la  Universidad Nacionalcon el fin de concertar uso por parte de la SDS del programa virtual de capacitación en  planificación familiar.
Organización y participación en reuniones de la red materno perinatal por subredes, donde, se trataron los siguientes temas: socialización de resultados de adherencia a guías de atención materno perinatal, socialización de resultados de indicadores materno perinatales del plan de acción y presentación de estrategia de reducción del embarazo en adolescentes
CARACTERIZACIÓN DE LA RED MATERNA  Y BRINDAR  ASISTENCIA TÉCNICA A LOS ACTORES PÚBLICOS Y PRIVADOS PARA EL DESARROLLO Y FUNCIONAMIENTO DE LA RED MATERNA EN EL D.C
Se organiza y se participa en reunión del grupo funcional materno perinatal donde se elaboraron los siguientes temas trazadores: Capacidad instalada IPS privadas, avances, Política cero indiferencia con la Mortalidad Materno y Perinatal, diligenciamiento tablero de control Alcaldía Mayor de Bogotá.   
Elaboración de indicadores y borrador de documento de caracterización y análisis de las Redes de Prestación de Servicios de Salud materna y perinatal. 
ASISTENCIA TÉCNICA A LAS IPS,  EAPB Y OTROS ACTORES, PARA EL FORTALECIMIENTO DE LOS SERVICIOS Y PROCESOS DE ATENCIÓN A LAS GESTANTES EN EL DISTRITIO CAPITAL.
COVE (Comités de vigilancia epidemiológica)
Se brinda asistencia técnica en 9 Cove de morbilidad materna extrema y 3 de mortalidad materna.
VISITAS DE ASISTENCIA TÉCNICA
Clínica Corpas: Revisión caso de muerte materna, se realizó simulacro preeclampsia – eclampsia, se aplican instrumentos para medir adherencia a guías de atención del parto y código rojo, revisión de kit de adaptación neonatal y flujograma de reanimación. 
Hospital Chapinero: Se realizan simulacros de preeclampsia – eclampsia y código rojo; se verifica ruta de atención de las gestantes que ingresan por urgencias por medio de instrumento “guía del observador”, verificación ruta para interrupción voluntaria del embarazo, y revisión del curso de preparación para la maternidad.
Hospital El Tunal: Revisión caso de muerte materna, se realiza simulacro preeclampsia - eclampsia y simulacro de sepsis.  Revisión procedimiento para interrupción voluntaria del embarazo, revisión casos sífilis congénita y gestacional, se revisa adherencia a guías de atención materna. 
Hospital Pablo VI Bosa sede CAMI: se realiza simulacro de código rojo. 
Clínica Eusalud: Revisión caso de muerte materna aplicación de instrumentos de adherencia a guía de atención materna de hemorragia post-parto en atención por personal médico y de enfermería
Hospital San José Infantil: Revisión caso de muerte materna aplicación de instrumentos de adherencia a guía de atención materna: instrumentos en trabajo de parto, de preeclampsia –eclampsia y control prenatal. 
Policlínico del Olaya: Revisión caso de muerte materna.  Revisión procedimiento para interrupción voluntaria del embarazo, revisión casos sífilis congénita y gestacional, verificación implementación de lineamiento de nacimiento humanizado, revisión proceso de planificación familiar post evento obstétrico. 
CAMI Chircales: Simulacro de preeclampsia -  eclampsia, código azul neonatal, se revisa ruta de atención a gestantes por medio de aplicación de instrumento “guía del Observador”, se aplica instrumento de adherencia a guías de trabajo de parto, control prenatal y adaptación neonatal. 
EAPB Sanidad de la Policía Nacional: Seguimiento a curso de preparación para la maternidad, seguimiento a casos de sífilis gestacional y congénita y coordinación de capacitación en talleres teóricos prácticos en emergencias obstétricas. 
FORTALECIMIENTO DE COMPETENCIAS DE PROFESIONALES DE LOS SERVICIOS MATERNOPERINATALES EN LOS SIGUIENTES TEMAS:
Capacitación Red Sur Occidente: Tema: infección de vías urinarias. 24 médicos y enfermeras de la Red. 
Taller teórico práctico por medio de maniquí de simulación para emergencias obstétricas: temas: código rojo, preeclampsia y sepsis, atención del parto humanizado, dirigido a 41 colaboradores (médicos, enfermeras y auxiliares de enfermería) del hospital  Vista Hermosa. 
Hospital Rafael Uribe Uribe: Taller teórico práctico por medio de maniquí de simulación para emergencias obstétricas: temas: código rojo, preeclampsia, shock séptico, atención del parto humanizado, adaptación y reanimación neonatal dirigido a 7 médicos y enfermeras.
Taller teórico práctico por medio de maniquí de simulación para emergencias obstétricas: temas: código rojo, preeclampsia y sepsis, atención del parto humanizado, dirigido a 2 médicos residentes de ginecobstetricia. 
PS Virrey Solís: Fortalecimiento de competencias en control prenatal, dirigida a 210 profesionales de medicina y enfermería. 
Clínica Cafam calle 51: Tema morbilidad materna extrema. 38 médicos y enfermeras. 
Hospital Militar Central: Capacitación sífilis gestacional y congénita y VIH: 17 médicos internistas y pediatras.
Cruz Roja: Tema sífilis gestacional y VIH: 19 médicos y enfermeras.
Fortalecimiento de competencias de  66  profesionales de medicina y enfermería que inician año de Servicio Social Obligatorio, en los siguientes temas: Morbilidad materna extrema, adherencia a guías de atención materna: hemorragia pos-parto, pre-eclampsia y eclampsia, sepsis obstétrica, control prenatal, trabajo y atención de parto, planificación familiar e IVE, sífilis gestacional y congénita, humanización de la atención del parto, adaptación y reanimación neonatal.
</t>
  </si>
  <si>
    <t xml:space="preserve">Elaboración del lineamiento distrital de planificación familiar en menor de 14 años, el cual se entrega a oficina jurídica para revisión y aprobación con el fin de ser socializado.
Articulación con el  CRUE con el fin de concertar acciones conjuntas en el tema de emergencias obstétricas.
Elaboración y entrega a las E.S.E de indicadores concertados de la Red Materno Perinatal.
Realización de mesa de trabajo con aseguradoras donde se inicia proceso para suministrar métodos anticonceptivos en el post-evento obstétrico a mujeres atendidas en IPS de II y III nivel, como una de las estrategias para impactar la mortalidad materna de causas indirectas. Segunda mesa de trabajo con Aseguradoras que han tenido casos de mortalidad materna durante el año 2015, donde cada EAPB presenta las acciones y estrategias desarrolladas con el fin de reducir casos de mortalidad materna de sus afiliadas. 
Inclusión de métodos anticonceptivos para pacientes con cargo al FFDS en el post-evento obstétrico en la matriz de contratación de la SDS con las E.S.E. 
Socialización en evento distrital de guías de enfermería: riesgo psicosocial, consulta preconcepcional, control prenatal,  guía de cuidado de enfermería a la familia gestante durante el trabajo de parto y parto y cuidados en el postparto con la participación de ESE, IPS, EAPB, academia, Agremiaciones de enfermería y enfermeras vinculadas a la Secretaría Distrital de Salud a 513 participantes. 
Fortalecimiento de competencias del talento Humano de instituciones públicas y privadas, en temas relacionados con la calidad de la atención materna, específicamente en los siguientes temas: 
Hemorragia pos-parto, trastornos hipertensivos y sepsis, se capacitaron 1028 profesionales distribuidos así: E.S.E. Hemorragia  pos parto (393 profesionales) así: 15 en el  Hospital San Ignacio, 15 en Clínica Materno Infantil de Saludcoop, 13 en Clínica Magdalena, 15 en el  Hospital Militar, 8 en la Clínica Palermo, 46 en el Hospital Jorge Eliecer Gaitán y 10 profesionales en el Hospital Pablo VI Bosa, 19 profesionales de enfermería de la Clínica Eusalud, 65 enfermeras del Hospital de Engativá,  152 enfermeras de clínica de La Mujer,  17 enfermeras del hospital  Bosa II Nivel y 18 profesionales del hospital San Cristóbal entrenados con simulador de emergencias obstétricas; Trastornos Hipertensivos del embarazo a (314 profesionales) distribuidos así:  a 19 en la Clínica Eusalud y 8 en la Clínica Palermo. 15 en Clínica Materno Infantil de Saludcoop, 20 Hospital Bosa II Nivel, 65 enfermeras del hospital de Engativá, 152 enfermeras clínica de La Mujer,  17 enfermeras en Bosa II Nivel, 22 profesionales de medicina y enfermería de las ESE de Red Sur Occidente  y 18 profesionales del hospital San Cristóbal entrenados con simulador de emergencias obstétricas; en Sepsis se capacitaron a (321) profesionales así: 19 profesionales de enfermería en la Clínica Eusalud, hospital El Tunal: 50 profesionales, 65 enfermeras Engativá, 152 enfermeras clínica de La Mujer:, 17 enfermeras en Bosa II Nivel y 18 profesionales del hospital San Cristóbal entrenados con simulador de emergencias obstétricas.
  Control prenatal para enfermería y medicina 562 profesionales distribuidos así: Hospital Centro Oriente (sede Jorge Eliécer Gaitán) a 40 profesionales, Engativá (UPA Quirigua) a 13 profesionales, Hospital Chapinero a 7 profesionales, Nuestra IPS (IPS primaria Saludcoop) a 112 profesionales, Hospital de Usaquén a 41 profesionales y en el Hospital del Sur a 50 profesionales, hospital Usme 45 profesionales y 44 profesionaels de ESE pertencientes a la Red Sur Occidente e IPS Virrey Solis a 210 colaboradores (enfermeras y médicos). 
  Sífilis gestacional a 469 profesionales, distribuidos así: Hospital Centro Oriente (sede Jorge Eliécer Gaitán) a 40 profesionales, Hospital Chapinero a 7 profesionales,  Hospital Usaquén a 67, Hospital San José Infantil a 34 profesionales, en la Clínica Marly a 12 profesionales, 23 profesionales asistenciales y administrativos en clínica Saludcoop calle 94, 15 profesionales en Clínica Colina y  30 hospital Militar Central, hospital Samaritana a 31 profesionales, clínica Cafam a 10 profesionales, clínica Colsubsidio Roma a 10 profesionales, clínica San Rafael 22 profesionales e IPS Corvesalud a 40 profesionales, hospital Usme 45 profesionales, 67 profesionales de ESE de la Red Sur, hospital Militar 17 médicos y Cruz Roja 19 colaboradores.  
  Atención de parto en ambulancia, domicilio o vía pública, manejo inicial de las emergencias obstétricas y traslado de maternas críticas,  dirigido a tripulantes de ambulancias: se capacitaron a 140 profesionales (médicos, enfermeros y auxiliares de enfermería). 
  Interrupción Voluntaria del Embarazo- IVE: IPS, se capacitaron a 612 profesionales distribuidas así: clínica Partenón a 15 profesionales, hospital San Ignacio a 40 profesionales, Clínica del Country a 30 profesionales, Nuestra IPS (IPS primaria Saludcoop) a 112 profesionales, hospital Centro Oriente ( sede Jorge Eliécer Gaitán) a 40 profesionales, hospital Usaquén a 67 profesionales  Coordinadores de Promoción y prevención de las ESE del Distrito Capital a 38 profesionales , Clínica Eusalud a 29 profesionales, 77 médicos y paramédicos del CRUE, 10 profesionales de Red Sur Occidente y 13 corporación Saludcoop, 15 profesionales de Red Sur y 20 profesionales de Red Norte, 17 profesionales de la subsecretaría de Salud Pública de la SDS, Hospital Usme: 45 funcionarios, equipos territoriales de Red Sur Occidente: 44 profesionales.
  Morbilidad materna extrema (53): clínica Country: 15 participantes, clínica Cafam 38 colaboradores. 
  Humanización en atención de enfermería se capacitarona 60 profesionales distribuidos asi: En Hospital de Usaquén a 41 profesionales, Clínica Eusalud a 19 profesionales.
  Atención del parto humanizado con simulador anatómico y manejo de emergencias obstétricas en sala de simulaciones de la SDS, se capacitaron 306 profesionales, así: 18 profesionales del hospital San Cristóbal, 78 colaboradores de clínica El Bosque y 85 de IPS de primer nivel de Salud Total, 82 de clínica Veraguas, 41 colaboradores de hospital Vista Hermosa, 7 colaboradores hospital Rafael Uribe Uribe y 2 médicos residentes de ginecobstetricia.
  Seguridad Materna: 15 profesionales en clínica Colina. 
  Planificación familiar, se capacitaron a 150 profesionales distribuidos así:  Hospital del Sur: servicios amigables: 16 profesionales, a 45 profesionales de Territorios Saludables hospital Suba, 45 profesionales de hospital Usme, 44 profesionales de Territorios Saludables Red Sur Occidente. 
  Infección de vías urinarias. 24 médicos y enfermeras de la Red Sur Occidente.
  Fortalecimiento de competencias de  159  profesionales de medicina y enfermería que inician año de Servicio Social Obligatorio en los siguientes temas:  morbilidad materna extrema, adherencia a guías de atención materna:  hemorragia pos-parto, pre-eclampsia y eclampsia, sepsis, control prenatal, trabajo y atención de parto, planificación familiar e IVE, sífilis gestacional, humanización de servicios de salud.
Asistencia técnica a 28 Instituciones Prestadoras de Servicios de Salud, para  mejorar la calidad de la prestación de los servicios de salud a mujeres gestantes y puérperas del Distrito asi: (21) vistas a IPS privadas: clínica Nogales: (2 vistas),  cínica Colina, clínica Roma, clínica de la Policía, Clínica Federmán, Clínica Mujer, Clínica Country, Clínica Eusalud (2 visitas),  Fundación Cardioinfantil, Cafam Calle 51, San Ignacio, Clínica Materno Infantil Saludcoop, Clínica Occidente, Magdalena, Hospital Militar, Clínica Palermo, hospital San José Infantil (2), Policlínico del Olaya (2), clínica Corpas  y (15) visitas a IPS públicas: E.S.E Engativá (sede calle 80), La Victoria, El Tunal (4 visitas), Suba (sede CSES),  Occidente Kennedy, Meissen (2 visitas), Fontibón). Hospital Simón Bolívar, hospital Tunjuelito (sede El Carmen), hospital Pablo VI Bosa (2), hospital Bosa II Nivel, ESE Chapinero, CAMI Chircales.
Se realizaron veinticinco (25) simulacros de código rojo en instituciones prestadoras de servicios de salud públicas y privadas, con el fin de entrenar a médicos, enfermeras, auxiliares de enfermería y personal de apoyo en el manejo de la hemorragia obstétrica así: (17) simulacros en IPS privadas (clínica Nogales,  clínica de la Mujer, clínica Orquídeas,  clínica Federmán, clínica de La Mujer, clínica El Country, clínica Eusalud y Cafam Calle 51, Hospital San Ignacio, Clínica Materno Infantil Saludcoop, Clínica Magdalena, Hospital Militar, Clínica Palermo, clínica El Bosque, Clínica El Bosque, Policlínico del Olaya, hospital Universitario Méderi) y 7 simulacros en las IPS Públicas (hospital Engativá-sede calle 80, hospital Bosa, hospital Suba- sede CSES, Occidente de  Kennedy, El Tunal, hospital Bosa II Nivel, hospital Simón Bolívar, hospital Chapinero).
Para el año 2015 se implementaron  las estrategias de simulacros en emergencia obstétrica por preclampsia –eclampsia, se realizaron 24 simulacros en IPS públicas y privadas  así: (14) en IPS privadas (clínica Orquídeas, hospital Universitario Méderi (2), Clínica Federmán, clínica de La Mujer, clínica El Country, clínica Eusalud, Clínica Materno Infantil Saludcoop, Hospital San Ignacio, Clínica Palermo, clínica El Bosque (2),  Policlínico del Olaya, clínica Corpas) y (10) IPS públicas  (Hospital Bosa, Hospital de  Suba, Occidente de  Kennedy y Tunal (3), hospital Vista Hermosa, Simón Bolívar, hospital Chapinero, CAMI Chircales; y la estrategia de simulacros por choque séptico en paciente obstétrica en (3) IPS públicas y privadas  así: (1) IPS privada (clínica El Bosque) y (3) en IPS públicas  (hospital Vista Hermosa, hospital El Tunal (2). 
Seguimiento de la ruta de atención de las gestantes que ingresan por urgencias por medio de la aplicación de instrumento “Guía del observador” en  (19) IPS públicas y privadas  así: (14) IPS privadas (clínica Orquídeas, clínica de la Mujer (2 veces), clínica El Country, clínica Cafam Calle 51, Hospital San Ignacio, Clínica Materno Infantil Saludcoop, Clínica Magdalena, Hospital Militar, Clínica Palermo, clínica El Bosque, clínica San Rafael y Policlínico del Olaya)  y en (7) IPS públicas  (Hospital Bosa, hospital Suba sede CSES, hospital Occidente de Kennedy Hospital Tunjuelito - sede El Carmen, hospital Vista Hermosa, ESE Chapinero y CAMI Chircales).
Visita de asesoría y asistencia técnica a EAPB de sanidad de la Polícia Nacional para verificar proceso de atención a las maternas. 
</t>
  </si>
  <si>
    <t xml:space="preserve">El fortalecimiento de las competencias del talento humano que inicia el servicio social obligatorio en las ESE tanto a profesionales de medicina como de enfermería (169),  en la atención a mujeres gestantes, mejora las competencias de estos profesionales en el ejercicio profesional de atención a la población materna en las instituciones prestadoras de servicios de salud .
El fortalecimiento de las competencias del talento humano en las instituciones prestadoras de servicios de salud públicas y privadas a 3.270 profesionales (no incluye los profesionales del servicio social obligatorio), mediante capacitaciones a  profesionales en los diferentes temas de salud sexual y reproductiva y de atención a mujeres gestantes (Sentencia C:355, control prenatal, hemorragia obstétrica, sepsis obstétrica, preeclampsia, planificación familiar, atención del parto y en morbilidad materna extrema) contribuye al mejoramiento de la calidad de la atención de las maternas y a la eliminación barreras de acceso a la Interrupción Voluntaria del Embarazo que se dan por desconocimiento de la Ley. 
La asistencia técnica y la asesoría brindada en las visitas a las Instituciones prestadoras de servicios de salud visitadas, contribuye a mejorar la calidad de la atención a las mujeres gestantes y puérperas en el Distrito Capital,  en eventos de hemorragia posparto, trabajo de parto, posparto, control prenatal, desde el ingreso hasta la resolución de la situación en salud de las maternas.
La inclusión de métodos anticonceptivos en la matriz de contratación del FFDS con las ESE de II y III nivel de atención garantiza el acceso de las mujeres de la población pobre no asegurada a disponer inmediatamente en el post-evento obstétrico de métodos anticonceptivos lo cual disminuye barreras de acceso e impacta positivamente en la disminución de la mortalidad materna por causas indirectas. 
El lanzamiento y socialización de las guías de cuidado en enfermería basadas en evidencia, brinda nuevas herramientas a los profesionales de enfermería en la atención y orientación del cuidado al binomio madre – hijo.
</t>
  </si>
  <si>
    <t>Ningun a</t>
  </si>
  <si>
    <r>
      <t xml:space="preserve">El fortalecimiento de las competencias del talento humano que inicia el servicio social obligatorio en las ESE tanto a profesionales de medicina como de enfermería (169),  en la atención a mujeres gestantes, mejora las competencias de estos profesionales en el ejercicio profesional de atención a la población materna en las instituciones prestadoras de servicios de salud .
El fortalecimiento de las competencias del talento humano en las instituciones prestadoras de servicios de salud públicas y privadas a 3.270 profesionales (no incluye los profesionales del servicio social obligatorio), mediante capacitaciones a  profesionales en los diferentes temas de salud sexual y reproductiva y de atención a mujeres gestantes (Sentencia C:355, control prenatal, hemorragia obstétrica, sepsis obstétrica, preeclampsia, planificación familiar, atención del parto y en morbilidad materna extrema) contribuye al mejoramiento de la calidad de la atención de las maternas y a la eliminación barreras de acceso a la Interrupción Voluntaria del Embarazo que se dan por desconocimiento de la Ley. 
La asistencia técnica y la asesoría brindada en las visitas a las Instituciones prestadoras de servicios de salud visitadas, contribuye a mejorar la calidad de la atención a las mujeres gestantes y puérperas en el Distrito Capital,  en eventos de hemorragia posparto, trabajo de parto, posparto, control prenatal, desde el ingreso hasta la resolución de la situación en salud de las maternas.
La inclusión de métodos anticonceptivos en la matriz de contratación del FFDS con las ESE de II y III nivel de atención garantiza el acceso de las mujeres de la población pobre no asegurada a disponer inmediatamente en el post-evento obstétrico de métodos anticonceptivos lo cual disminuye barreras de acceso e impacta positivamente en la disminución de la mortalidad materna por causas indirectas. 
El lanzamiento y socialización de las guías de cuidado en enfermería basadas en evidencia, brinda nuevas herramientas a los profesionales de enfermería en la atención y orientación del cuidado al binomio madre – hijo.
</t>
    </r>
    <r>
      <rPr>
        <sz val="8"/>
        <color indexed="10"/>
        <rFont val="Calibri"/>
        <family val="2"/>
      </rPr>
      <t>S</t>
    </r>
  </si>
  <si>
    <t>e04o01m03</t>
  </si>
  <si>
    <t xml:space="preserve">Meta 3. Reducir la tasa de mortalidad perinatal a 15 por 1.000 nacidos vivos, en coordinación con otros sectores de la Administración Distrital, a 2016. </t>
  </si>
  <si>
    <t>18.1 por 1.000 nacidos vivos Sistema de Estadisticas Vitales de la Secretaria Distrital de Salud de Bogotá D.C. Certificado de Defuncion-Preliminar. (2010)</t>
  </si>
  <si>
    <t xml:space="preserve">Tasa de Mortalidad Perinatal. </t>
  </si>
  <si>
    <t>724muertes perinatales-(Fuente : bases de datos SDS-RUAF.-preliminares Sistema de Estadísticas Vitales SDS) corte junio</t>
  </si>
  <si>
    <t xml:space="preserve">SEGUIMIENTO A LOS LINEAMIENTOS TÉCNICOS Y ESTRATEGIAS PARA FORTALECER LA ATENCIÓN PERINATAL EN EL DISTRITO CAPITAL, EN EL MARCO  DE LAS REDES INTEGRADAS DE SERVICIOS DE SALUD.
Participación en las reuniones de gerentes de las ESE de la Red norte, donde se  socializa resultados de indicadores del plan de acción de la Red materno perinatal. 
Participación en debate de control político “El Aborto en Bogotá” realizado en el Consejo de Bogotá. 
socialización de la propuesta metodológica para el seguimiento a la calidad de atención de la Morbilidad Neonatal Extrema en la Clínica Saludcoop Veraguas y se logró su inclusión en el proyecto como UPGD.
Se brinda respuesta requerimiento Hospital San Cristobal sobre la Guia de atencion del recien nacido sano.
CARACTERIZAR LA RED PERINATAL Y BRINDAR  ASISTENCIA TÉCNICA A LOS ACTORES PÚBLICOS Y PRIVADOS PARA EL DESARROLLO Y FUNCIONAMIENTO DE LA RED PERINATAL EN EL D.C
Organización y participación en reuniones de la  sub Red materna perinatal del Norte, Sur, Sur Occidente y Centro Oriente, de donde presentan los siguientes temas: socialización de resultados de adherencia a guías de atención materno perinatal e indicadores materno perinatales del plan de acción.
Se organiza y se participa en reunión del grupo funcional materno perinatal donde se elaboraron los siguientes temas trazadores: Capacidad instalada IPS privadas, avances Política cero indiferencia con la Mortalidad Materno y Perinatal, diligenciamiento tablero de control Alcaldía Mayor de Bogotá.   
Elaboración de indicadores y borrador de documento de caracterización y análisis de las Redes de Prestación de Servicios de Salud materna y perinatal.
ASISTENCIA TÉCNICA A LAS IPS,  EAPB Y OTROS ACTORES , PARA EL FORTALECIMIENTO DE LOS SERVICIOS Y PROCESOS DE ATENCIÓN PERINATAL EN EL DISTRITO CAPITAL. 
 COVE (Comités de vigilancia epidemiológica)
Morbilidad Neonatal Extrema: 4 COVE
Mortalidad perinatal: 6 COVE
Visitas de asesoría y asistencia técnica: 
Clínica Santa Teresita del Niño Jesús: Asistencia técnica en atención neonatal, sonde se realiza seguimiento mortalidad perinatal, se aplican instrumento por enfermería para asfixia perinatal, se revisan procesos y procedimientos en la UCIN
Hospital Suba: Visita por parte del personal de enfermería donde se revisan procesos de enfermería en unidades neonatales, revisión casos muertes perinatales y sífilis congénita y se aplican instrumentos de adherencia a guías por parte del personal de enfermería.
Hospital Chapinero: Se realizan simulacros de código azul neonatal, revisión del proceso de adaptación y reanimación neonatal y revisión del curso de preparación para la maternidad.
Hospital Pablo VI Bosa sede CAMI: se realiza simulacro de código azul neonatal, , verificación del proceso y del kit de adaptación neonatal. 
Clínica Eusalud: en atención neonatal: se realiza simulacro de código azul neonatal, se aplican instrumentos de adherencia a guías sepsis neonatal, asfixia perinatal, prematurez.
CAMI Chircales: Simulacro de código azul neonatal, se aplica instrumento de adherencia a guía de adaptación neonatal. 
Fortalecimiento de competencias en los siguientes temas:
 Clínica Colsubsidio Roma: Taller teórico práctico de reanimación neonatal  22 profesionales de medicina y enfermería. 
Clinica Veraguas: Minuto de ORO 13 colaboradores.  
Servicio Social Obligatorio Sifilis congénita, adaptación y reanimación neonatal 66 médicos y enfermeras. 
Clínica Colsubsidio Roma:  soporte vital avanzado 24 profesionales de medicina y enfermería. 
Taller práctico con simulador neonatal: Hospital Rafael Uribe Uribe: Reanimacion Neonatal  8 colaboradores y 33 colaboradores de la clínica Veraguas.
</t>
  </si>
  <si>
    <t xml:space="preserve">Lineamiento de tamizaje visual y auditivo elaborado y avalado por la Sociedad Colombiana de otrorrinolaringología, el cual es socializado en evento distrital y entregado a todos los referentes de las unidades de recién nacidos de las IPS públicas del Distrito, con el fin de ser aplicado en población pobre no asegurada, a 74 participantes.
Elaboración de acuerdo de voluntades entre la SDS y Asociación Colombiana de Neonatología para la firma de un convenio marco de cooperación dirigido a lograr un trabajo conjunto para la puesta en marcha y operativización del lineamiento distrital para el manejo de la asfixia perinatal. 
Asistencia técnica en 39 oportunidades a Instituciones Prestadoras de Servicios de Salud distribuidas así:  (16) visitas a IPS públicas:  Hospital Occidente de Kennedy (2 visitas), Hospital Bosa II Nivel (2), Hospital Pablo VI Bosa (2), Hospital La Victoria – IMI,  hospital Engativá (4 visitas), hospital San Blas, hospital Simón Bolívar, Hospital Tunjuelito - sede El Carmen, hospital Suba y hospital San Cristóbal sede CAMI Altamira. (18) visitas IPS Privadas: Clínica La Colina, Clínica Colsubsidio Roma, Clínica Santa Teresita del Niño Jesús (2), clínica Federmán, Clínica Palermo (2), Clínica Materno Infantil de Saludcoop, Clínica Veraguas, san Ignacio, Hospital Militar Central, Clinica Cafam.- Calle 51, clínica de occidente, Clínica Magdalena, clínica El Bosque (2), clínica Juan N Corpas, Hospital Universitario Mayor Mederi, hospital Universitario, Clínica San Rafael y Policlínico del Olaya, hospital Suba, hospital Chapinero, hospital Pablo ViI Bosa, clínica Eusalud y CAMI Chircales,  en estrategia “Minuto de Oro”, adaptación neonatal y reanimación neonatal, verificación de kit de reanimación eficaz, y proceso de atención a neonatos que presentaron sepsis, asfixia y prematurez extrema. 
Simulacro código azul neonatal: hospital Centro Oriente – sede asistencial Jorge Eliécer Gaitán, hospital del Sur – CAMI Trinidad Galán, clínica El Bosque y hospital San Cristóbal sede CAMI Altamira, CAMI Chicales, hospital Chapinero y clínica Eusalud.
Elaboración y entrega a las E.S.E de indicadores concertados de la Red Materno Perinatal para su implementación en el 2015.
Fortalecimiento de competencias de  169 profesionales de medicina y enfermería que inician año de Servicio Social Obligatorio en los siguientes temas:  adaptación y reanimación neonatal y sífilis congénita.
Fortalecimiento de competencias de 140 tripulantes de ambulancias (profesionales de medicina, enfermería y auxiliares de enfermería) en estrategia “Minuto de Oro” y reanimación neonatal.
Fortalecimiento de competencias en Soporte Vital Avanzado Neonatal: a 108 personas hospitales de I y II Nivel. 
Taller práctico de reanimación neonatal:  dictado a 50 médicos, enfermeras y terapeutas respiratorios de las ESE: Hospital Fontibón, hospital Pablo VI Bosa, hospital del Sur. Capacitación (teórica) en reanimación neonatal, dirigida a 25 médicos y enfermeras de la Red Sur Occidente y 33 colaboradores de la clínica Veraguas.
Adaptación y reanimación neonatal – Minuto de Oro: taller teórico práctico en sala de simulación de la SDS con simulador neonatal dictado a 69 colaboradores: hospital San Cristóbal 18 médicos y enfermeras, 12 profesionales de medicina y enfermería IPS de Salud Total y clínica El Bosque: 39 colaboradores.
</t>
  </si>
  <si>
    <t xml:space="preserve">La asistencia técnica y la asesoría brindada a  las Instituciones prestadoras de servicios de salud visitadas, contribuye a mejorar la atención a los neonatos atendidos en las unidades neonatales del Distrito, favoreciendo el mejoramiento de la calidad de la prestación de los servicios brindada a esta población. 
Fortalecimiento de competencias de  103 profesionales de medicina y enfermería que inician año de Servicio Social Obligatorio en los siguientes temas:  sífilis congénita, adaptación y reanimación neonatal, humanización de servicios de salud, El fortalecimiento de las competencias del talento humano que inicia el servicio social obligatorio en las ESE tanto a profesionales de medicina como de enfermería así como a 368 profesionales que trabajan en IPS públicas y privadas de Distrito,  en la atención a los neonatos, mejora las competencias de estos profesionales en el ejercicio profesional de atención a la población neonatal  en las instituciones prestadoras de servicios de salud del Distrito lo que impacta positivamente en la disminución de la mortalidad y morbilidad neonatal. 
</t>
  </si>
  <si>
    <t>No se cuenta con el quipo completo de pediatras para disponer de uno por red, sólo se cuenta con dos pediatras para todo el distrito.</t>
  </si>
  <si>
    <t>e04o02m01</t>
  </si>
  <si>
    <t>Meta 4. Formular la política territorial de equipamiento en salud, al 2016.</t>
  </si>
  <si>
    <t xml:space="preserve">Porcentaje de avance en la formulación de la Politica Territorial de Equipamientos en Salud. </t>
  </si>
  <si>
    <t xml:space="preserve">DIAGNÓSTICO DE ACCESIBILIDAD GEOGRÁFICA A LOS EQUIPAMIENTOS DE SALUD EN EL DISTRITO CAPITAL, EN EL MARCO DE LAS REDES INTEGRADAS DE SERVICIOS DE SALUD
Evaluación de Oferta de Servicios de salud red privada en nuevos proyectos de equipamientos:
Se evaluó propuesta desde el componente urbano-territorial presentada por el grupo sanitas para una IPS nueva (Clínica Pediátrica Colsanitas),  en predio localizado en la calle avenida calle 127 por carrera 20., con el fin de ampliar la oferta de servicios hospitalarios y de urgencias con servicios de alta complejidad,  para una cobertura especialmente urbana por su tamaño medio, pero de carácter metropolitano regional por su alto nivel de complejidad, adicionalmente se realizó análisis de la propuesta presentada por la Clínica Fundación Santa Fe (ampliación de servicios especializados, unidades de cuidados intensivos, hospitalización y aspectos complementarios como Helipuertos y ampliación de espacio público), propuestas a financiar con recursos de FINDETER,  emitiéndose conceptos a partir del análisis ciudad-región y de los lineamientos de Política Territorial en salud ( en construcción) 
Se avanzó en el análisis territorial de las IPS privadas (Clínica Pediátrica Colsanitas, Fundación Santa Fe y   Bosque – Compensar),  en el marco de red, realizando análisis de accesibilidad  en tiempo distancia de estos equipamientos con respecto a la población de referencia, que orientara la ampliación de cobertura en el Distrito Capital.
Se continuó con la elaboración del análisis de accesibilidad al servicio IVE (Interrupción Voluntaria del Embarazo), en las localidades de la red sur, teniendo como referencia su población y los aspectos de accesibilidad a los servicios en los equipamientos de las ESE, Meissen, Vista Hermosa y Tunjuelito (Hospital del Carmen), avanzando en la construcción del análisis cartográfico con base en los  estudios de accesibilidad que reposan en la Dirección de Provisión de Servicios de Salud en forma comparativa, con el fin de  seleccionar el equipamiento en el cual se pondrían en funcionamiento dicho servicio. 
Se continúa con la actualización del plano de situación de emergencias y zonificación de territorio con redes públicas y privadas con servicios de urgencias y hospitalización de 1º 2do y 3er nivel de complejidad de cobertura zonal, urbano, metropolitano y regional, al igual que la matriz de diagnóstico, donde se ha adicionado la aplicación de un indicador de conectividad por cada zona o sector planteado en este estudio.
FORMULACIÓN DE LA POLÍTICA TERRITORIAL DE EQUIPAMIENTOS EN SALUD.
Se realizaron los primeros acercamientos con las dependencias  de la SDS con el fin de  socializar el análisis y lineamientos preliminares de la política territorial de equipamientos de servicios de salud, con el fin de ajustar y construir de manera conjunta La Politica Territorial de equipamientos de servicios de salud, asi: DCRUE o Dirección de Urgencias y Emergencias en Salud, con la cual se planteó mesa de trabajo para definir lineamientos definitivos sobre el tema de urgencias, y la programación en la participación de un foro de emergencias en el mes de septiembre con los referentes de los hospitales especialmente en urgencias; Con la Dirección de Planeación y Gestión Sectorial mesas de trabajo para la planeación de los equipamientos de servicios de salud públicos y privados con el enfoque territorial ; Con la Dirección de Infraestructura con el fin de definir los parámetros regionales urbano y su incidencia en los aspectos arquitectónicos de la política, así como en la armonización a futuro en normas de carácter físico relacionadas directamente con equipamientos de servicios de salud, desarrollándose documento técnico de soporte de socialización de la Política Territorial.
Se continúa con la ampliación, del texto sobre política territorial de equipamientos, incluyendo aspectos de armonización con normas nacionales y distritales tales como: Habilitación y PMES.
Se inició la construcción de documento memoria (resumen) de la Política territorial de salud desde caracterización del territorio hasta la construcción de los lineamientos de Política. 
</t>
  </si>
  <si>
    <t xml:space="preserve">Se desarrollaron en su totalidad la aplicación de los indicadores de acceso y fricción, así como los análisis y conclusiones de los puntos de atención de la red pública adscrita, agrupando por redes y por localidades. (100%)
Se culminó el documento general del análisis de la accesibilidad de la red pública en todo el Distrito Capital. Se asoció información por niveles de complejidad de equipamientos; por localidad y por subred (100%)
Se finalizó la versión actualizada de la Matriz de análisis de Bogotá en situación de emergencia con la revisión de 84 sectores repartidos por cada una de las cuatro subredes y por localidad. (100%) y se culminó igualmente el plano general de análisis de soporte (100%) de estos 84 sectores determinados y delimitados por diferentes factores a saber: La malla vial arterial principal teniendo en cuenta las vías  TIPO v0 – v1 v2 y v3 (mayor jerarquía vial) como elementos de limite en condición de barrera urbana; los ríos y quebradas de mayor tamaño como límites físicos y determinantes de las barreras naturales; los elementos de topografía considerable y todos aquellos elementos urbanos que por su uso se presentan como fracturas de la malla vial conectante de la población a los servicios de salud, y entre los propios servicios.
Formulación y aplicación de indicador de conectividad (prueba piloto), que permitó complementar y evaluar cuales son los sectores más criticos en temas de emergencias, indicando cual de los 84 sectores se encuentra en estado más critico y cual presenta mayor oportunidad de conexión y suficiencia de servicios, con énfasis en hospitalización y urgencias. 
Se editaron y generaron los planos finales de ISOCRONAS de los tres niveles de complejidad, con coordenadas geográficas y convenciones correspondientes. (100%). Se actualizaron y editaron a un 100% todas las fichas técnicas de medición, indicadores, planos de soporte y resultados de accesibilidad geográfica de toda la red pública, por localidad, por subred y pro Distrito. 
Se elaboró el documento de visión de modelo integrado de redes con el concepto regional, y con nuevos elementos basados en los resultados de los otros dos estudios realizados: el análisis de accesibilidad y lineamientos de política, y el análisis de Bogotá en situación de emergencia. 100% 
Se consolidó el documento general de análisis y política territorial de  equipamientos en salud, red pública. El contenido total desarrollado tiene los antecedentes y la problemática, los argumentos de base; el marco general de la propuesta con el marco conceptual y teórico; la metodología del trabajo de campo y la tecnología; la interpretación y lectura de aplicación de los resultados de información y su cartografía de soporte, un esbozo inicial de aplicación de los estándares urbanos; la aplicación de los análisis en la planeación estratégica regional y el modelo y la formulación de lineamientos de política en una primera versión, en un 100% de desarrollo a este nivel de red pública. Este documento se constituye como el avance consolidado de todo el tema de política territorial de equipamientos de salud, hasta la fecha
Documento de análisis de accesibilidad conectividad de los servicios de salud asociados y referenciados al sistema de trasplante de órganos y su relación en estos aspectos con los aeropuertos internacional El dorado y Guaymaral del Distrito capital. 
Inclusión de los indicadores de accesibilidad y fricción simple, al cuadro de mando para la conformación, organización, gestión, seguimiento y evaluación de las redes de prestación de servicios de salud, del MSPS y para la elaboración de la guía metodológica del ASIS.
Primeros logros, a manera de ejercicio o prueba piloto; como punto de partida para aplicar lineamientos de política en forma real y pragmática en proyectos especificas de ciudad a un nivel de alta complejidad; representados en los conceptos descriptivos de equidad geográfica representados en las observaciones y recomendaciones realizadas al proyecto de la clinica El Bosque y su asociación cob compensar, para llevar a cabo este proyecto.
</t>
  </si>
  <si>
    <t xml:space="preserve">Con el documento general de análisis y política territorial de  equipamientos en salud, red pública, se constituye un documento general relacionado con la distribución de una red en un territorio específico, como el avance consolidado de todo el tema de política territorial de equipamientos de salud, hasta la fecha. Este documento se presenta como una primera herramienta que consolida un tema físico de análisis, para la formulación de política, planes, acciones, estrategias, intervenciones y proyectos que logren consolidar a futuro una red más equitativa en la distribución de los equipamientos de servicios de salud.
De otra parte se cuenta con una visión de modelo de red de servicios de salud a nivel distrital con planteamientos de carácter regional que complementan el análisis de la red pública, y sirve de base para consolidar desde la teoría de la planeación estratégica, los lineamientos de política y las acciones que de este se desprenden, tanto para la red pública como para la red privada.
Con el análisis de escenarios en situación de emergencia, matriz y cartografía se cuenta también con un instrumento de análisis del Distrito Capital desde la base de la localización de la oferta de servicios públicos y privados con servicios de urgencias y hospitalización; dentro de un esquema de sectorización de la ciudad por factores de vulnerabilidad enfocados a una supuesta o potencial situación de emergencia por riesgo sísmico. Por lo anterior esta información convierte en otro instrumento e insumo para la planificación y condicionamiento de los servicios en un evento de este nivel desde el enfoque de la conexión de la red y sus posibilidades de accesibilidad y relación con la población que sirve.
El documento de análisis de accesibilidad en el transporte de órganos, aporta líneas de lectura del territorio para optimizar, y mejorar el uso de estos elementos para la salud de pacientes en estado crítico, y para logar encontrar salidas que mitiguen el alto impacto del tráfico urbano para el empleo oportuno de estos elementos, y evitar perdidas considerables de estos y por ende de vidas humanas que dependen de ellos.
</t>
  </si>
  <si>
    <t>Ninguna</t>
  </si>
  <si>
    <t>e04o02m02</t>
  </si>
  <si>
    <t xml:space="preserve">Meta 5. Garantizar la atención para la interrupción voluntaria del embarazo (IVE), en el 100% de las mujeres que lo soliciten, en el marco de la Sentencia C-355 de 2006, al 2016. </t>
  </si>
  <si>
    <t>656 mujeres atendidas y con IVE (preliminar- no hay dato es indicador nuevo)</t>
  </si>
  <si>
    <t xml:space="preserve">Porcentaje de interrupción voluntaria del embarazo - IVE realizadas </t>
  </si>
  <si>
    <t xml:space="preserve">ASESORÍA Y ASISTENCIA TÉCNICA A LAS ESE, IPS Y EAPB EN EL CUMPLIMIENTO DE LA SENTENCIA C-355 DE 2006
Se realizó asistencia técnica en interrupción voluntaria del embarazo a las ESE Pablo Sexto y ESE Nazareth.
Se realizó seguimiento a la ejecución de plan de mejoramiento IVE formulado por la ESE Nazareth.
Se realizó seguimiento al reporte de indicadores IVE a las ESE de la red norte (Simon Bolivar y Chapinero) 
Se realizaron dos encuentros de seguimiento a la ejecución de nuevo convenio 1277-2015 suscrito entre el Hospital La Victoria III Nivel y el FFDS, que tiene por objeto aunar esfuerzos para el fortalecimiento de la atención integral en salud sexual y salud reproductiva con énfasis en IVE.
Se realizó proceso de inducción a profesionales de servicio social obligatorio en interrupcion voluntaria del embarazo. Cobertura 67 profesionales.
Se ajustó presentación de IVE para debate en el Concejo, Debate surtido el 31 de Julio de 2015.
La Dirección de Planeación y Sistemas emite el dato preliminar de procedimientos de interrupción voluntaria del embarazo mes de junio 2015 :  741 (preliminar).
</t>
  </si>
  <si>
    <t xml:space="preserve">Dieciseis (16) instituciones asesoradas y asistidas técnicamente para el cumplimiento de la Sentencia C-355 de 2006 (EPS SOS, IPS Oriéntame,  IPS Colsubsidio, ESE San Cristobal, ESE Rafael Uribe, EPS Compensar,  EPS Sura y ESE Meissen, Nueva EPS,  Unisalud, ESE kennedy, ESE Simon Bolivar, ESE Usaquen, ESE Sur, ESE Pablo Sexto y ESE Nazareth).
Siete (7) instituciones con retroalimentación de plan de mejoramiento (ESE Tunjuelito, EPS SOS, ESE Suba, ESE San Blas, EPS Compensar, Unisalud y ESE Nazareth). 
Cuatro (4) subred Materno - perinatal con seguimiento (Red Centro Oriente,  norte,  sur, sur occidente) para el cumplimiento a indicadores de atención en IVE
Tres  (3) procesos de inducción a profesionales de servicio social obligatorio para el reconocimiento de la Sentencia C-355 de 2006 y aspectos técnicos asociados al lineamiento Distrital para la atención de solicitudes de interrupción voluntaria del embarazo. Cobertura acumulada:  219  profesionales de medicina y enfermeria.
Tres (3) procesos de capacitación en IPS (Hospital San Ignacio y a la IPS Clínica Country y CRUE), para incorporar el lineamiento Distrital para la atención en IVE, capacitándose a 112 profesionales del área de la salud. 
Un (1) convenio suscrito entre el Fondo Financiero Distrital de Salud con la ESE Victoria III Nivel (convenio No. 1277-2015) para el fortalecimiento de la atención integral en salud sexual y salud reproductiva, interrupción voluntaria del embarazo y aspiración manual endouterina, con dos (2) seguimientos a la ejecución de compromisos.
La Dirección de Planeación y Sistemas emite el dato preliminar de procedimientos de interrupción voluntaria del embarazo de enero a junio de 2015:  4.657 procedimientos (Dato Preliminar)
</t>
  </si>
  <si>
    <t xml:space="preserve">
La asesoría y asistencia técnica en el cumplimiento de la Sentencia C-355 de 2006, contribuye a la garantía del ejercicio de los Derechos Sexuales y Reproductivos de las mujeres, mediante la ejecución de planes de mejoramiento, producto de los aspectos asistidos con las instituciones prestadoras de servicios de salud y el seguimiento a la ejecución de las actividades implementadas.
El lineamiento técnico para la prestación de servicios de salud de interrupción voluntaria del embarazo en Bogotá D.C., orienta a las EAPB e IPS el modelo de atención de la Sentencia C-355 del 2006 y el sistema de información, con el objeto de garantizar la mejor atención a las mujeres. Los procesos de capacitación en este lineamiento fortalecen la prestación del servicio en el marco de la celeridad establecida por la Corte Constitucional
El acompañamiento a las ESE de I, II y III nivel que conforman las subredes materno perinatales fortalece aspectos técnicos para el cumplimiento del lineamiento IVE y la meta del plan de desarrollo Bogotá Humana para este evento.
El convenio suscrito para fortalecer la atención integral en interrupción voluntaria del embarazo –IVE- y aspiración manual endouterina, participa en la provisión de servicios de salud con conocimiento científico y garantía del derecho, aportando con dicho fortalecimiento al cumplimiento de la meta de garantizar la atención en IVE a las mujeres en la ciudad sin barreras de acceso. 
</t>
  </si>
  <si>
    <t xml:space="preserve">Los seguimientos en red con los Gerentes de las ESE favorecieron colocar al día el reporte de RIPS IVE año 2014. Se encuentra aún en validación información del año 2015.
</t>
  </si>
  <si>
    <t>e04o02m03</t>
  </si>
  <si>
    <t>Meta 6. Ajustar, implementar y seguir la Política Distrital de Medicamentos, al 2016.</t>
  </si>
  <si>
    <t>Política Distrital de Medicamentos actual, 2011</t>
  </si>
  <si>
    <t xml:space="preserve">Porcentaje de avance en la implementación y seguimiento a la Política Distrital de Medicamentos. </t>
  </si>
  <si>
    <t xml:space="preserve">Estrategias para garantizar el acceso a medicamentos en el marco de las redes generales, prioritarias y de interés en salud pública:
Programa de VIH: Reunión con 1 IPS privada y presentación de la experiencia exitosa del Hospital Simón Bolívar, relacionada con la implementación del seguimiento farmacoterapéutico a los pacientes del Programa.
Medicamentos programas de patologías de interés en salud pública: gestión para conocer el proceso de entrega de medicamentos dentro de los programas de la Dirección de Salud Pública e inicio de articulación de los referentes con los profesionales de los servicios farmacéuticos de las ESE de la red adscrita.
Socialización del programa de TBC de la SDS a los referentes de las 22 ESE de la red adscrita para inicio de unificación del proceso de gestión con enfoque de calidad y con el objetivo de garnatizar el acceso a los medicamentos por parte de los usuarios de éste programa
Diagnóstico de Provisión de servicios farmacéuticos en el Distrito:
Se realizó ajuste del documento “Propuesta metodológica para realizar el diagnostico de provisión de servicios farmacéuticos en las IPS del Distrito”, y en el marco de las actividades de Atención domiciliaria se elabora cronograma de visitas para el mes de Julio En este contexto, se realizan visitas a cuatro prestadores privados y 1 IPS Pública: Hospital Central de la Policía Nacional (2 visitas), Instituto de Ortopedia Infantil Roosevelt (2 visitas), Suramericana (1 visita) y Saludcoop (1 visita); y una ESE (Hospital El Tunal – 1 visita)
Definición y desarrollo de propuestas y estrategias prioritarias para la implementación de la Política Distrital de Medicamentos
Medicamentos de Alto riesgo (MAR): se realiza mesa de trabajo correspondiente al período de julio: se avanza en la revisión de las versiones preliminares de los capítulos de revisión bibliográfica, normatividad, estrategias de implementación y metodología de elaboración del listado MAR institucional. Se realiza la Elaboración de Guía distrital de medicamentos de alto riesgo
- Comité Técnico Distrital de Gestión Farmacéutica: Se realiza la reunión correspondiente al mes de julio. Actividades realizadas, entre otras:  se realiza presentación de: Programa Distrital de Tuberculosis, de la Guía de Sífilis, generalidades de la Resolución 1479-2015 del MSPS y de la 1016-2015 de la SDS; todas las actividades descritas se realizan con el objetivo de unificar criterios e iniciar la concertación de procesos para garantizar el acceso continuo a medicamentos en el marco de las actividades de los servicios farmacéuticos del Distrito.
Otras actividades: listado de precios de medicamentos:
Como apoyo a la Dirección de Aseguramiento, se elabora un análisis general de los costos y tiempos que se emplearían en la actualización del Manual Tarifario de Medicamentos de la SDS,  y se realiza la revisión del contenido del Manual Tarifario de medicamentos vigente de la SDS, para incluirlo como anexo a la Resolución 1016-2015 de la SDS. Adicionalmente se apoya la socialización de dicha norma y su proceso de implementación, con las EPS y ESE.
ASISTENCIA TÉCNICA Y ACOMPAÑAMIENTO PARA EL DESARROLLO DE ESTRATEGIAS DE SEGUIMIENTO A LA IMPLEMENTACIÓN DE PLANES DE TRABAJO ELABORADOS POR LAS 22 ESE, PARA EL FORTALECIMIENTO DE LA GESTIÓN DE CALIDAD DE MEDICAMENTOS (APORTE DE LA DIRECCIÓN DE ANALISIS DE ENTIDADES DISTRITALES DEL SECTOR SALUD - DAEDSS)
Se realizó la Socialización del informe de visita del servicio farmacéutico del hospital el Tunal con las directivas de la ESE.
Atención a la solicitud realizada por los referentes de liquidación de convenios de la Dirección de provisión, se gestionó con el gerente y la referente de planeación de la ESE Suba el lleno de un requisito pendiente para trámite de liquidación del convenio 2524.
Reunión Mesa Farmacéutica de las subredes Centro Oriente, Sur y Sur Occidente, para el desarrollo de los planes de trabajo establecidos.
Se participo en la Mesa de Medicamentos de Alto Riesgo, en la cual se definieron objetivos, alcance y se revisó información presentada por  la ESE Santa Clara.
</t>
  </si>
  <si>
    <t xml:space="preserve">Desarrollo de estrategias para la implementación de la Política Distrital de medicamentos (1. apoyo a la conformación de las Redes de servicios farmacéuticos, 2. Caracterización de los servicios farmacéuticos en el marco de las redes integradas de servicios de salud (RISS), 3. Propuesta metodológica y levantamiento de información de IPS privadas (Fundación San Carlos, Instituto Nacional de Cancerología y Hospital San Ignacio), para levantamiento de información de provisión de servicios en el marco de redes integradas de servicios de salud).
Actualización del diagnóstico de provisión servicio farmacéutico con corte de información al II semestre de 2014 en las 22 ESE de la red adscrita y se realizaron las reuniones de los meses de enero, febrero y marzo del Comité Técnico Distrital de Gestión Farmacéutica.
Visitas de seguimiento a protocolos de gestión de oseltamivir a seis (6) ESE (El Tunal, Engativá, San Cristóbal, Simón Bolívar, Suba y Santa Clara) y visitas de asesoría y asistencia técnica de gestión de calidad a seis (6) ESE (Meissen, San Cristóbal, San Blas, La Victoria, Chapinero, y Santa Clara)
Se inicia el desarrollo de estrategias de implementación de las RISS: Articulación de actividades con las referentes de las redes de interés en salud pública (Patologías crónicas no trasmisibles y programa de VIH), para identificar estrategias orientadas a mejorar las condiciones de acceso a medicamentos: revisión documental y visitas a dos ESE
Inicio de articulación de actividades de del Programa de Farmacovigilancia y de Seguridad del paciente (Servicio de Atención domiciliaria y Programa de Farmacovigilancia de la EPS Capital Salud)
En el contexto de fortalecimiento de la gestión de medicamentos, se realiza articulación intersectorial (con CTI) e intrasectorial (Laboratorios Pisa), y se conforma mesa de trabajo para elaboración de guía distrital de medicamentos de alto riesgo. 
Diseño del instrumento “Gestión institucional de medicamentos”, para realizar el diagnóstico de gestión de medicamentos en IPS de manejo de Dolor, programa de medicina alternativa y terapias complementarias, telemedicina y atención domiciliaria. 
Aplicación de encuesta en el Hospital del Tunal para establecer el grado de avance del Programa de Farmacovigilancia. 
Definición de Estrategias de acceso a medicamentos: Definición de estrategias para garantizar acceso a medicamentos de forma completa, oportuna y continua en el Programa de VIH y Enfermedades crónicas no transmisibles (ECNT).
Socialización del programa de TBC de la SDS a los referentes de las 22 ESE de la red adscrita para inicio de unificación del proceso de gestión con enfoque de calidad y con el objetivo de garnatizar el acceso a los medicamentos por parte de los usuarios de éste programa
Definición de metodología para fortalcer la gestión de medicamentos en los programas de Atención Domiciliaria y Unidades de dolor. se realizan siete visitas a prestadores (6 a prestadores provados y 1 a una ESE) para aplicación de instrumento definido e inicio de las actividades de diagnótico de provisión de servicios farmacéuticos en el contexto de las redes de prestación de servicios.
Medicamentos de alto riesgo: conformación mesa de trabajo y definición de Objetivo, Alcance y Antecedentes de la guía distrital de medicamentos de alto riesgo. Versión preliminar de los capítulos: revisión bibliográfica, normatividad, estrategias de implementación y metodología de elaboración del listado MAR institucional.
ASESORÍA Y ASISTENCIA TÉCNICA EN LA GESTIÓN DE MEDICAMENTOS A LAS ESE ADSCRITAS- (APORTE DIRECCION DE ANALISIS DE ENTIDADES DISTRITALES DEL SECTOR SALUD-DAEPSS):
Instrumento de autoevaluación del estándar de selección y adquisición de medicamentos elaborado y aplicado en la red Norte (Simón Bolívar, Suba, Engativá, Usaquén y Chapinero). 
Instrumento  de provision del servicio farmacéutico para caracterización  ajustado.
Autoevaluación del estándar de selección y adquisición en 8 ESE Kennedy Fontibón, Bosa, del Sur, Meissen, Usme, Tunal y Vista Hermosa.
Socialización del informe de visita del servicio farmacéutico del hospital el Tunal con las directivas de la ESE, generándose compromiso gerencial para implementación y ajuste al plan de trabajo del hospital el Tunal.
</t>
  </si>
  <si>
    <t xml:space="preserve">Para la implementación de la Política Distrital de medicamentos se definieron como estrategias 1. apoyo a la conformación de las Redes de servicios farmacéuticos, 2. Caracterización de los servicios farmacéuticos en el marco de las redes integradas de servicios de salud (RISS), en las 22 ESE por subredes, modelo para su implementación en las IPS privadas, en el marco de las redes integradas de servicios de salud. 3. Programa de farmacovigilancia: desarrollo de éste programa en el contexto de seguridad al paciente en los servicios de atención domiciliaria para establecer desarrollo del programa de farmacovigilancia e identificación de estrategias de implementación del mismo en éste servicio. 
Definición de estrategia de acceso continuo e integral a medicamentos a los pacientes del programa de VIH. Definición de estrategia para unificación de procesos de gestión para garantizar el acceso a los medicamentos utilizados para las patologías de interés en salud pública en el Distrito.
Elaboración de Guía distrital de medicamentos de alto riesgo, como estrategia priorizada para disminuir la incidencia de eventos adversos relacionados con este grupo de medicamentos, en el contexto de acreditación en salud y seguridad al paciente. 
</t>
  </si>
  <si>
    <t>e04o03m01</t>
  </si>
  <si>
    <t>Meta 7. Diseñar, implementar y seguir la política de dispositivos médicos para la atención en salud en el Distrito Capital, al 2016.</t>
  </si>
  <si>
    <t xml:space="preserve">Porcentaje de avance en el diseño implementación y seguimiento a la Política de dispositivos médicos. </t>
  </si>
  <si>
    <t xml:space="preserve">ASESORÍA Y ASISTENCIA TÉCNICA A LAS ESE ADSCRITAS PARA FORTALECER LA GESTIÓN DE LOS DISPOSITIVOS MÉDICOS-(APORTE DIRECCION DE ANALISIS DE ENTIDADES PUBLICAS DISTRITALES DEL SECTOR SALUD-DAEPSS):
Se avanzó en la consolidación de los reportes del indicador de negociación conjunta de dispositivos médicos correspondientes al mes de junio del 2015
</t>
  </si>
  <si>
    <t xml:space="preserve">Artículo para publicación en la revista de investigaciones de la SDS,  donde se presenta el resultado de la identificación de necesidades para la formulación de la Política Distrital de Dispositivos Médicos.
Informe consolidado para presentación a la Directivas de la SDS y de las ESE, de los resultados de reporte del ahorro en la compra de dispositivos médicos obtenido en los procesos de negociación conjunta realizados por subredes del año 2014 
Desarrollo de propuesta para seguimiento al proceso de adquisiciones de dispositivos médicos en las IPS.
Definición de estrategia y metodología para realizar el análisis de la gestión de compras de dispositivos médicos en el Distrito Capital 
Inicio de la consolidación de información sobre el ahorro obtenido de la participación en los procesos de negociación conjunta por subredes, desarrollados por las ESE de la red adscrita, para retroalimentar a las Directivas de la SDS y de las ESE, sobre el impacto de las mismas dentro del proceso de adquisición.
Definición de estrategias de articulación entre los servicios farmaceúticos y la política distrital de dispositivos médicos.
ASESORÍA Y ASISTENCIA TÉCNICA A LAS ESE ADSCRITAS PARA FORTALECER LA GESTIÓN DE LOS DISPOSITIVOS MÉDICOS-(APORTE DIRECCION DE ANALISIS DE ENTIDADES PUBLICAS DISTRITALES DEL SECTOR SALUD-DAEPSS):
Información de cartera relacionada con proveedores de medicamentos consolidada correspondiente al 55% de los hospitales públicos (12 ESE: Bosa, Chapinero, Del Sur, Meissen, Nazareth, Rafael Uribe, San Blas, San Cristóbal, Santa Clara, Simón Bolívar, Usaquén y Usme).
Actualización de informe de compras de dispositivos médicos a través de negociación conjunta reportados por las ESE, con corte junio de 2015
</t>
  </si>
  <si>
    <t xml:space="preserve">Base de datos sistematizada con precios de compra de los Dispositivos Médicos en 21 ESE de la red Adscrita, como insumo para  la definición de estrategias que permitan fortalecer el proceso de adquisición de estos  insumos en las ESE de la  red Adscrita.
Elaboración de documento con estrategias para articulación entre la Política distrital de dispositivos médicos y los referentes de los servicios farmacéuticos del Distrito, en el marco normativo y con base en las competencias técnicas de los mismos.
</t>
  </si>
  <si>
    <t>e04o03m02</t>
  </si>
  <si>
    <t>Meta 8. Diseño e implementación de la Red Distrital para la atención de personas con enfermedades crónicas (énfasis en diabetes, nefrología, hipertensión y degenerativas) que incluye la conformación del Instituto de Enfermedades Crónicas.</t>
  </si>
  <si>
    <t xml:space="preserve">Porcentaje de avance en el diseño e implementación de la Red Distrital para la atención de personas con enfermedades crónicas. </t>
  </si>
  <si>
    <t xml:space="preserve">ASISTENCIA TÉCNICA A LAS IPS Y EAPB PARA LA IMPLEMENTACIÓN DEL MODELO DE PRESTACIÓN PARA MEJORAR LA CALIDAD DE LOS SERVICIOS PARA LA ATENCIÓN DE LAS PERSONAS CON CONDICIONES CRÓNICAS Y CÁNCER EN EL DISTRITO CAPITAL.
Participación en actividades programadas por el equipo interdirecciones para la interacción institucional con las EAPB, durante la que se realizó presentación de Observatorios en Salud  y seguimiento al plan de acción del grupo interdirecciones elaborado para el año 2015. 
Se participó en capacitación realizada por el Ministerio de Salud y Protección Social sobre Herramientas para Entes territoriales para el Seguimiento a la Gestión de Riesgo Individual por parte de las EAPB.  Metodología que será adoptada por el equipo interdirecciones dentro del proceso de seguimiento institucional a las EAPB.
ANÁLISIS DE PROVISIÓN DE SERVICIOS A PERSONAS CON CONDICIONES CRÓNICAS Y CÁNCER EN EL DISTRITO CAPITAL.
Se realizó avance en la consolidación de documento (preliminar) de análisis de mortalidad por condiciones crónicas presentadas en la ciudad de Bogotá, incluyendo actualización de información reportada en el SISPRO a 31 de diciembre de 2014, para condiciones crónicas priorizadas y cáncer (Diabetes Mellitus, Enfermedades Hipertensivas). Enfermedades crónicas de las vías respiratorias inferiores, Insuficiencia Renal, Enfermedades glomerulares y túbulo intersticiales, Enfermedades cardiacas reumáticas crónicas, Aterosclerosis, Enfermedad Cardiopulmonar y enfermedades de la Circulación Pulmonar, Enfermedades cerebro vasculares, Enfermedades del pulmón debidas a agentes externos, Enfermedades Isquémicas del Corazón, Hiperplasia de la próstata, Insuficiencia cardíaca)
SEGUIMIENTO A CONVENIOS INTERADMINISTRATIVOS
CONVENIO 1258 2014 (ONCOLOGÍA - KENNEDY): Suscrito con el Hospital Occidente de Kennedy: OBJETO: “Aunar esfuerzos técnicos, administrativos y financieros para el fortalecimiento de la atención integral en cáncer, en el marco de las redes integradas de servicios de salud”.  Se realizaron reuniones de acompañamiento técnico para revisión del avance en el proceso de implementación de las redes de atención en oncología en la Subred Suroccidente de la ciudad y el avance en el ajuste de los documentos técnicos definidos como producto del cumplimiento de los compromisos de la ESE pactados en el convenio interadministrativo; entrega de documentos de referencia para ajuste de diagnóstico y Fortalecimiento institucional del Hospital Occidente de Kennedy para la implementación de la red de atención en oncología en la red Suroccidente y  Gestión para elaboración y entrega por parte de la ESE de segundo informe de gestión entregado por la ESE mediante oficio 2015ER54932 del 17 de julio de 2015, el cual se revisó con aprobación del contenido desde el punto de vista técnico y se elaboraron las certificaciones correspondientes para dar soporte al tercer desembolso de recursos.
CONVENIO 1305 2014 (CRÓNICAS - FONTIBÓN): Suscrito con el Hospital de Fontibón.  OBJETO: “Aunar esfuerzos técnicos, administrativos y financieros para el fortalecimiento de la atención integral en enfermedades crónicas en el marco de las redes integradas de servicios de salud”. Se realizó acompañamiento técnico a la ESE para elaboración de informes de gestión (primero y segundo) y revisión en el avance de la elaboración de los productos del cumplimiento de los compromisos de la ESE pactados en el convenio interadministrativo y en el proceso de implementación de la Red de atención a personas con condiciones crónicas en la Red Suroccidente.  La ESE hizo entrega de primer informe de gestión correspondiente al primer trimestre de ejecución del convenio interadministrativo, mediante radicado 2015ER52295 del 08 de julio de 2015, el cual se revisó y aprobó su contenido desde el punto de vista técnico, lo cual se comunicó a la ESE mediante el oficio 2015EE4972 del 22 de julio de 2015.  Con este soporte se elaboró la correspondiente certificación de cumplimiento de requisitos para realizar segundo desembolso de recursos a la ESE y se hizo entrega de dichos soportes a las referentes administrativas de Dirección de Provisión de Servicios para el trámite correspondiente para desembolso de recursos.
CONVENIO INTERADMINISTRATIVO 1280 DE 2015: Suscrito con el Hospital San Blas.  OBJETO: “Aunar esfuerzos técnicos, administrativos y financieros para fortalecimiento de la atención integral en enfermedades crónicas contexto de redes de servicios de salud”.  Se realizó acompañamiento técnico para la Inducción al equipo técnico de la ESE relacionado con la ejecución del convenio (julio 16 de 2015); Concertación del plan de trabajo y cronograma para la ejecución del convenio interadministrativo.  En respuesta a lo anterior, la ESE entregó a la ESE plan de trabajo y cronograma de actividades (Radicado 2015ER55727 del 21 de julio de 2015), el cual se aprobó desde un punto de vista técnico.
CONVENIO INTERADMINISTRATIVO 1255 DE 2015: Suscrito con el Hospital Fontibón.  OBJETO: “Aunar esfuerzos técnicos, administrativos y financieros para fortalecimiento de la especialización de las Empresas Sociales del Estado para la atención integral en enfermedades crónicas contexto de redes de servicios de salud”, el cual tiene dentro de sus componentes: “Mejorar la disponibilidad de especialistas y supraespecialistas para la atención presencial de la población con enfermedades crónicas y para la implementación de una central de orientación y asistencia técnica clínica especializada en el manejo de personas adultas con enfermedades crónicas, a través de canal virtual y telefónico”.  Se participó en reunión de inducción para el seguimiento a convenios interadministrativos de especialización2. 
</t>
  </si>
  <si>
    <t xml:space="preserve">Desarrollo de documentos técnicos de retroalimentación al 100% de las EAPB que operan en el Distrito Capital respectos a la gestión adelantada y resultados de la atención a personas con diagnósticos priorizados de condiciones crónicas y cáncer, durante el periodo 2012 a 2014.  Documentos realizados en conjunto con la Dirección de Aseguramiento, y las Subdirecciones de Vigilancia en Salud Pública y Determinantes en Salud
Documento actualizado de provisión de servicios a personas con condiciones crónicas, según diagnósticos priorizados, actualizado al 2014.
Definición de instrumentos para caracterización y acompañamiento técnico a las IPS públicas y privadas, realizadas con integrantes del equipo interdirecciones de la SDS para la atención a personas expuestas o afectadas por condiciones crónicas en el Distrito Capital, dentro del proceso de implementación de las propuestas operativas de las redes de servicios de salud
Inicio de la implementación de la red de atención integral en oncología en la subred Suroccidente de la ciudad e Bogotá incluyendo el desarrollo de aspectos específicos para fortalecimiento de la atención en oncología ofrecida por el Hospital Occidente de Kennedy, como prueba piloto. 
Concertación de  actividades para la implementación de la red de atención a personas con condiciones crónicas en la Red Centro Oriente de la Ciudad, cuya IPS articuladora es el Hospital San Blas.
Consolidación de documento (preliminar) de análisis de mortalidad por condiciones crónicas presentadas en la ciudad de Bogotá
Consolidación de documento (preliminar) de análisis de morbilidad atendida por condiciones crónicas presentadas en la ciudad de Bogotá
</t>
  </si>
  <si>
    <t>Implementación de la Red de atención integral en oncología en la ciudad en la subred Suroccidente, para mejorar la respuesta a los pacientes con cáncer en la ciudad, mejorar la oportunidad y  calidad de la atención de los servicios brindados; para su posterior implementación a nivel distrital.</t>
  </si>
  <si>
    <t>COMO INSTITUTO NO SE CONFORMARA PORQUE EL CONCEPTO DE AVAL  DE LA RED A LA PROPUESTA DE LA RED PUBLICA HOSPITALARIA EMITIDO POR EL MINISTERIO DE SALUD NO AUTORIZA INSTITUCIONES NUEVAS, POR LO CUAL SE TRABAJO TODO EL TEMA DE ESPECIALZIACIÓN DE SERVICOS DE SALUD ASI PUES EN DE CRONICAS ASI: Fortalecimiento del servicio especializados en Kennedy ( cancer), Fontibon Cronicas y San Blas ( Diabetes)</t>
  </si>
  <si>
    <t>e04o99m01</t>
  </si>
  <si>
    <t>99</t>
  </si>
  <si>
    <t>Meta 9. Diseño e implementación de la Red Distrital de Salud Mental que incluye una Ciudadela Distrital en salud mental para atención de niños, niñas y adolescentes con consumo de sustancias psicoactivas y enfoque diferencial, al 2016.</t>
  </si>
  <si>
    <t xml:space="preserve">Porcentaje de avance en el diseño e implementación de la Red Distrital de Salud Mental. </t>
  </si>
  <si>
    <t xml:space="preserve">
ASISTENCIA TÉCNICA Y SEGUIMIENTO A LAS IPS Y EAPB EN LA IMPLEMENTACIÓN   DE LA POLÍTICA DE SALUD MENTAL EN EL COMPONENTE DE PRESTACIÓN DE SERVICIOS DE SALUD Y EN EL MARCO DE LAS REDES INTEGRADAS DE SERVICIOS DE SALUD.
Apoyo técnico a la Dirección de Aseguramiento y Garantía del Derecho a la Salud, con el análisis de oferta/demanda para conocer la capacidad instalada en talento humano que requiere la prestación de servicios de salud mental para 75 personas declaradas jurídicamente inimputables, en el marco de los estudios previos para la contratación con la IPS del D.C que pueda prestar dichos servicios.
Participación en la socialización y procesos de gestión con la Red Suroccidente, para la implementación del programa de  atención en salud mental comunitaria que se encuentra en fase de pilotaje con la red hospitalaria pública y privada, liderado por la Dirección de  Salud Colectiva –Subdirección de Determinantes en Salud.
Se realizó gestión con las ESE para apoyo de profesionales en Psicología del POS para situación de emergencia en Salud Mental y con 10 EPS según afiliación de los integrantes del Cuerpo de Bomberos para promover la atención prioritaria en Salud Mental ;  reunión con equipo Salud Mental  para definir plan de trabajo y para evaluación de la gestión de acuerdo a la competencia de cada Dirección. En ese mismo sentido, se realizó acompañamiento psicológico en campo ante la eventualidad de una posible emergencia en Salud Mental , de acuerdo a directrices de la Direccion de Urgencias y Emergencias en Salud.
Se participó en alrededor de diez (10) reuniones con diferentes profesionales de la Dirección de Provisión de Servicios de Salud con el fin de abordar los siguientes temas: Definición de  actividades y competencias de la profesional especializada para el tema de Política de Salud Mental y fuentes de información para obtenerla; Definición de formatos a implementar en Salud Mental y su escalamiento en el proceso de codificación del sistema de gestión de calidad.
Se participó en el comité de Urgencias en el que se realizó la presentación desde la EPS SANITAS respecto a su Modelo de atención en Salud Mental.
Se participó en el marco de las competencias referidas especificamente a Salud Mental en la reunión de  seguimiento al convenio 1268-CAMAD Centro Oriente, a la que también se convocó a los profesionales de Salud Pública.
Se partició en reunión conjunta con la profesional especializada para el tema de Política de Salud Mental y la subsecretaría de Salud Pública en la que se revisó el tema del Programa de Salud Mental Comunitaria y las competencias específicas de la Dirección de provisión de servicios de Salud.
Se partició en la Mesa Distrital de Personas en Proceso de Reintegración en donde se asumen compromisos para la respectiva gestión, de acuerdo a la competencia de la Dirección
Se asistió a la reunión en la que se realizó, bajó el direccionamiento de la Subsecretaría de Salud Pública, la socialización de los lineamientos para la atención a mujeres victimas de violencia intrafamiliar.
Apoyo a Red Distrital de VIH/SIDA examinando los componentes psiquiátricos de cara a las novedades de las guías de atención.
VICTIMAS DE VIOLENCIA DEL CONFLICTO ARMADO 
 Se realizó la definición de las actividades de salud mental de acuerdo a las medidas de asistencia y rehabilitación en salud consignadas en el Protocolo de atención integral en salud con enfoque psicosocial para las personas víctimas del conflicto armado en Colombia.
Gestión de capacitación a través del CRUE para personal de casa violeta como primer respondiente en primeros auxilios (institución que provee cuidados a mujeres víctimas del conflicto armado). 
</t>
  </si>
  <si>
    <t xml:space="preserve">
Contenidos específicos definidos según la competencia de la Dirección de Provisión de Servicios de Salud para los temas de Víctimas del Conflicto y del estado del arte en Salud Mental.
Asesoría y asistencia técnica a las ESE Usme y Centro Oriente para la generación de propuestas en pro del fortalecimiento de la oferta de servicios de salud mental en el D. C. 
Concepto favorable al proyecto de la  ESE Usme (“Construcción y dotación Ciudadela de Salud Mental para atención de niños, niñas y adolescentes con consumo de sustancias psicoactivas”- Actualización del proyecto vigencia 2015).
Definición de criterios específicos para la consolidación de la información sobre producción y capacidad instalada en salud mental y discapacidad mental que permitan disponer de la información pertinente.
Coordinación interinstitucional para el posicionamiento de los temas de Salud Mental, Habitante de Calle y Sustancias Psicoactivas en las agendas para la toma de decisiones.
Coordinación interinstitucional e intersectorial para el posicionamiento de la gestión en torno a poblaciones vulnerables como lo son las mujeres víctimas de violencia intrafamiliar.
Asesoría y asistencia técnica a las ESE Usme (“Construcción y dotación Ciudadela de Salud Mental para atención de niños, niñas y adolescentes con consumo de sustancias psicoactivas”- Actualización del proyecto vigencia 2015) y Centro Oriente (“Adquisición de una UBA Móvil para el fortalecimiento de la Atención Primaria en Salud Hospital Centro Oriente”)para la generación de propuestas en pro del fortalecimiento de la oferta de servicios de salud mental en el D. C. 
Se consolidó y analizó la información de las consultas de urgencias en salud mental de las ESE para el 2014 y I trimestre del 2015.
Contenidos específicos definidos según la competencia de la Dirección de Provisión de Servicios de Salud para los temas de Víctimas del Conflicto y del estado del arte en Salud Mental.
Asesoría y asistencia técnica en manejo de casos puntuales relacionados con población víctima de la violencia por conflicto armado, que se ventilan al interior de la mesa técnica de la Secretaría de Salud encargada de este tema. 
Identificación de las características propias de la atención a la población vítima del conflicto, en la contrucción de una propuesta teórica sobre la cual desarrollar la propuesta de la ruta de atención en salud mental.
Análisis de oferta/demanda para definir talento humano que requiere la prestación de servicios de salud mental para 75 personas declaradas jurídicamente inimputables, en el marco de los estudios previos para la contratación con la IPS del D.C que pueda prestar dichos servicios como insumo para aseguramiento.
Concertación interdirecciones para la articulación de procesos de gestión al interior de la SDS y actores del SGSSS (ESE, IPS y EAPB) para la atención integral e integrada en salud mental, prestada en el D.C, para la implementación articulada de un programa de atención en salud mental comunitaria, para la formulación y desarrollo de un diagnostico situacional en salud mental y propuestas dirigidas a la reorganización e integración de los servicios, modelo de prestación de servicios, rutas de atención y evaluación de la calidad.
</t>
  </si>
  <si>
    <t xml:space="preserve">Se ha dado continuidad al proceso de coordinación intersectorial (además de otros sectores, también con las EAPB) a fin de responder a las necesidades de y demandas de la población perteneciente a grupos especiales y/o vulnerables, así como a las acciones de fortalecimiento de la oferta de servicios de salud mental.
Fortalecimiento en la capacidad de respuesta desde la Subsecretaría de Servicios de Salud frente a las necesidades y prioridades para Salud Mental y para Poblaciones Especiales. 
</t>
  </si>
  <si>
    <t xml:space="preserve">Se viene fortaleciendo la red de salud metal en la ciudad con prestadores publicos y privados para la atención de la población del Distrito Capital ,  actualemnte se cuenta con actualización del proyecto de usme para la ciudadela de salud mental con concepto de red. </t>
  </si>
  <si>
    <t>e04o99m10</t>
  </si>
  <si>
    <t>Meta 10. Diseño e implementación de la Red Distrital de Atención Integral a Personas con Discapacidad que incluye puesta en funcionamiento de la Clínica Fray Bartolomé de las Casas.</t>
  </si>
  <si>
    <t xml:space="preserve">Porcentaje de avance en el Diseño e implementación de la Red Distrital de Atención Integral a Personas con Discapacidad </t>
  </si>
  <si>
    <t xml:space="preserve">REHABILITACIÓN:
Se reviso y retroalimentó del documento de propuesta de lineamientos para la atencion domiciliaria en rehabilitacion para las personas con discapacidad permanente. Se reviso y retroalimentó del documento ficha técnica para el pilotaje de la implementación de la propuesta de lineamientos para la atención domiciliaria en rehabilitación, asi como el documento ficha técnica para el desarrollo de acciones de fortalecimiento institucional frente a la ruta para la atención domiciliaria en rehabilitación.
Se reviso y retroalimentó el documento de propuesta de lineamientos de operación de los servicios de rehabilitacion en el marco de las unidades de dolor y el documento de ficha técnica para el pilotaje de la implementación de la propuesta de lineamientos de operación de los servicios de rehabilitación en el marco de las unidades de dolor.
Con el equipo técnico del convenio 1320 de 2014, se desarrollaron acciones para la actualización de la caracterización de la oferta de los servicios de rehabilitación y aplicación del instrumento de evaluación de la calidad de la atención en  puntos de atención públicos y privados.
EVENTOS DE INTERES EN SALUD PUBLICA:
Se participó en dos reuniones de comité institucional de ERA, en las cuales se hizo revisión de la circular de respuesta integral a la ERA y se planeó el comité Distrital de ERA.
Se participó en el comité Distrital de ERA, en el cual se presentaron los lineamientos de  respuesta integral a la ERA y se resolvieron inquietudes de los participantes frente a la operación de las salas ERA, la documentación de planes de respuesta y documentación de planes de mejoramiento producto de las unidades de análisis de mortalidad por ERA.
Se realizó revisión y alimentación de la base de unidades de análisis de mortalidad por ERA, incluyendo los análisis realizados en el periodo así como los planes de respuesta recibidos a la fecha.
Se envió a los prestadores de servicios de salud públicos y privados, priorizados desde la Dirección de Provisión de Servicios de Salud la circular 017 de 2015  del  Ministerio de Salud y Protección Social, relacionada con  la intensificación de acciones de vigilancia y manejo de la Infección Respiratoria Aguda.
Se envió a los prestadores de servicios de salud públicos y privados, priorizados desde la Dirección de Provisión de Servicios de Salud la circular 0009 de 2015 frente a la respuesta integral a la ERA.
Se realizó revisión y alimentación de las bases de unidades de análisis de mortalidad por EDA, IRAG, Tuberculosis, Tuberculosis/VIH  y Chikunguya, incluyendo los análisis realizados en el periodo así como los planes de respuesta recibidos a la fecha.
Se revisó y alimentó la base de datos de seguimiento a la recepción de planes de respuesta rutinaria y de contingencia ante ESPI de las IPS del D.C,  incluyendo los planes radicados y los recibidos por correo electrónico, Adicionalmente se direcciono la información para que el equipo técnico del convenio 1320 de 2014 realice la evaluación documental y el seguimiento en campo correspondiente a cada uno de los planes.
Se actualizó el consolidado de talento humano que ha manifestado de manera voluntaria su interés en hacer parte del equipo élite asistencial ante casos de Enfermedad por Virus de Ébola – EVE,  en el D.C, así mismo se respondieron inquietudes manifestadas vía correo electrónico por personal interesado en el proceso.
Se envió a los prestadores de servicios de salud públicos y privados, priorizados desde la Dirección de Provisión de Servicios de Salud la información remitida por el Ministerio de Salud y Protección Social, relacionada con  la alerta con Coranavirus del Medio Oriente (MERS – CoV).
Se participó en tres reuniones  de comité operativo de Ébola, en las cuales se hizo seguimiento al proceso y se identificaron acciones a desarrollar para continuar con la preparación del Distrito capital ante este evento.
Se revisaron los procedimientos de postura y retiro de elementos de protección personal  para ébola y se emitieron observaciones y sugerencias.
Con el equipo técnico del convenio 1320 de 2014 celebrado con la ESE Rafael Uribe Uribe, se asistió a unidades de análisis de mortalidad por ERA, Mortalidad por TBC y mortalidad por IRAG.
Se revisaron  actas de las unidades de análisis de mortalidad, identificando ajustes en las demoras.
Se evaluaron planes de mejoramiento producto de unidades de análisis de mortalidad por EISP.
Las profesionales del equipo técnico del convenio 1320 de 2014  realizaron visitas de seguimiento a la implementación de planes de mejoramiento producto de unidades de análisis de mortalidad por Eventos de Interés en Salud Pública- EISP de los años 2014 y 2015.
Se desarrollaron acciones de fortalecimiento institucional con IPS publicas y privadas.
CONVENIOS:
Se realizó reunión con las referentes de rehabilitación de la ESE El Tunal del convenio 1373 de 2014, en la cual  se revisaron y aclararon algunos aspectos incluidos en las observaciones emitidas vía correo electrónico y se revisaron los avances en los documentos realizados por la ESE. 
Se realizó una reunión de asesoría y asistencia técnica con las referentes del convenio 1128 de 2015, celebrado con la ESE Fontibón,en la cual se  revisó el objeto del convenio, el valor,  la forma de pago y se definió el alcance de cada uno de los compromisos de las partes, así mismo se explicó la documentación  y entrega del plan de trabajo y cronograma y de los informes de avance e informe final. 
Se realizó una reunión de asesoría y asistencia técnica con las referentes del convenio 1273 de 2015 en la cual se  revisó el objeto del convenio, el valor,  la forma de pago y se definió el alcance de cada uno de los compromisos de las partes, así mismo se explicó la documentación  y entrega del plan de trabajo y cronograma y de los informes de avance e informe final. 
Se consolidó la información semanal remitida por el convenio 1320 de 2014, en lo relacionado al componente de rehabilitación.
Se realizó seguimiento a los avances del componente de rehabilitación  en el marco de los convenios 1320 de 2014 celebrado con la ESE Rafael Uribe Uribe, 1373 de 2014 celebrado con la ESE El Tunal, 1374 de 2014 celebrado con la ESE Santa Clara, 1118 celebrado con la ESE Simón Bolívar, 1125 celebrado con la ESE Tunjuelito y 1128 celebrado con la ESE Fontibón, diligenciando las matrices definidas.
Se realizó seguimiento a los avances del componente de eventos de Interés en Salud Pública  en el marco de los convenios 1320 de 2014 celebrado con la ESE Rafael Uribe Uribe, 1374 de 2014 celebrado con la ESE Santa Clara, 1256 celebrado con la ESE Fontibón, 1273 celebrado con la ESE Meissen, 1255 celebrado con la ESE Fontibón y 1217 celebrado con la ESE Fontibón, diligenciando las matrices definidas.
</t>
  </si>
  <si>
    <t xml:space="preserve">REHABILITACION
Plan de acción del equipo técnico de Discapacidad de la SDS del año 2014, propuesto para la implementación de la respuesta Distrital, desde lo competente al sector salud, para las personas con discapacidad, sus familias o cuidadores, con seguimiento a la ejecución con corte a Diciembre de 2014.
Plan de acción del equipo técnico de Discapacidad de la SDS, para la respuesta sectorial para la población en situación de discapacidad del D.C. a desarrollarse durante el año 2015.
Identificación de los indicadores reportados por los referentes de rehabilitación de la ESE.
Presentación a los referentes de rehabilitación de las ESE adscritas a la SDS,  de los avances de la red de rehabilitación y las proyecciones de trabajo para el año 2015, las estrategias para articular el proceso con otras modalidades y programas de atención como la atención domiciliaria, las unidades de dolor y de medicina alternativa y captura de información que orienta la estructuración de la ruta de atención en rehabilitación.
Georreferenciación de  los servicios de rehabilitación habilitados en el Distrito Capital  con corte a febrero de 2015, contando con información por servicio, subred territorial, Localidad, UPZ y total Distrito Capital.
10 formatos de captura de información relacionada con la caracterización de los servicios de rehabilitación del D.C., con sus respectivos instructivos de diligenciamiento, revisados y ajustados.
4 formatos de captura de información de la calidad de la atención de los servicios de rehabilitación y los formatos de captura de información relacionada con los niveles de complejidad en rehabilitación revisados y ajustados.
Actualización de la caracterización de la oferta de los servicios de rehabilitación y aplicación del instrumento de calidad en 113 Puntos de atención visitados, con un acumulado de 240 Puntos de atención visitados de enero a julio del 2015: UPA Bravo Páez del Hospital Rafael Uribe Uribe ESE,  Innovar Salud SAS, Bhm IPS SAS, Centro De Terapias Ocufilen, Arcángeles Fundación para la Rehabilitación Integral, Salud House SAS, Hospital En Casa, Instituto de Ortopedia Infantil Roosevelt Sede Integrada Propace, Home Salud S.A.S., Cuidarte Unidad de Rehabilitación, Corporación IPS Saludcoop - Centro de Terapias Calle 80, Unidad de Rehabilitación Integral Normandía, Linde Colombia Agencia Remeo Center Bogotá, Rehabilitando LTDA Sede Palermo, Vivirsalud Unidad Medico Quirúrgica de Especialistas, Unidad de Servicios Médicos IPS Mevisalud SAS, Centro de Terapias Complejo Sur, Vida Hogar Pad SAS, Síes Salud-Cemev Bogotá, Fisioexpress LTDA, IPS San Ángel, Fénix Sev Sav, Liga Colombiana de Autismo Lyca, IPS Sura Américas, Therapy Childrens, Clínica Infantil Colsubsidio, Clínica Colsubsidio El Lago, Colmédica Santa Bárbara, Clínica Nogales, Fundación Hospital San Carlos, Clínica  Nueva, UPA Boyacá Real- Hospital Engativá ESE, Virrey Solís IPS S.A, Clínica  de Marly, Centro de Atención Salud Cafam Floresta, Instituto Médico de Especialistas Fundadores, Unidad De Servicios Calle 42 Compensar, Hospital la Victoria III Nivel ESE, Sede Materno Infantil- Hospital la Victoria III Nivel ESE, UPA San Juan de Sumapaz- ESE Nazareth, CAMI I Nazareth-ESE Nazareth, Centro de Desarrollo del Potencial Humano, UPA Estrada, Clínica Partenon LTDA Consulta Externa,  Centro Policlínico del Olaya, Sistema de Terapia Respiratoria SAS ,  Asistir Salud LTDA Candelaria, Fundación Hospital de la Misericordia Homi, Unidad Médica Olaya Sede 2 Servimed, Hospital Militar Central, Centro de Atención Salud Cafam Calle 51, Sociedad de Consultoría y Prestación de Servicios Andar Kennedy, Clinica  de Paciente Crónico Eusalud, Sociedad de Cirugía de Bogotá - Hospital de San José, Fisosalud (Fisioterapia Salud Ocupacional) SAS Sigla Fisosalud SAS, Hospital Central Policía Nacional, Unidad Médica Santafé LTDA - Kennedy, Unidad de Servicios Kennedy (Compensar), Clínica  San Rafael, Servicios Médicos Vital Health SAS, Hospital Infantil Universitario San José, Hospital Occidente de Kennedy  III Nivel ESE, Fundación Clínica  Megasalud, IPS Cafam Kennedy, Ish Integral Solution In Health, Hospital Santa Clara, Unidad Terapéutica Integral Bita, Ancestros SA, Clínica Occidente., IPS Jah Rafa SAS, Salud Domiciliaria P Y M, Hospital El Tunal E.S.E., IPS Sociedad Médica Integral De Salud SAS, Superar LTDA, Unidad De Servicios Fontibón (Compensar), Hospital Fontibón ESE - Unidad Médica Ambulatoria, Hospital Meissen II Nivel ESE Sede Principal, Hospital Vista Hermosa I Nivel E.S.E. I Nivel ESE. - UPA Limonar, Fundación Santa Fe De Bogotá, Home Medical Service LTDA, Clinica De Rehabilitación Integral Howard Gardner Sede B, Hospital Barrios Unidos Méderi, Centro Integral De Rehabilitación De Colombia Cirec, Unidad de Rehabilitación Nuevo Muzu- Hospital de Tunjuelito, Emmanuel Instituto de Rehabilitación y Habilitación Infantil, Cafam Calle 48, Fundación de Rehabilitación Integral Ludus, Fundación Ideas Ida a Día, Centro Psicoterapéutico crecer, Fundaternura, Hospital San Blas, Clinica Colombiana, Family Home, Clínica  Universitaria  El Bosque, Fundación Para El Niño Sordo ICAL, Hospital Universitario la Samaritana ESE, Unidad de Cuidado Intermedio Santa Lucía S.A.S, Fundación Cardioinfantil Instituto de Cardiología, Global Life Ambulancias SAS, Clínica Juan N Corpas LTDA, Instituto de Ortopedia Infantil Roosevelt, Fundación Clínica  IPS Construir, Aconir, Fundación Hogar Fervor, Instituto Nacional de Cancerología - Empresa social del estado, Viva 1a IPS Marly, Hospital de Suba II Nivel Empresa Social del Estado II Nivel ESE.-CAMI Suba,Unidad de Servicios Suba, Unidad de Servicios Compensar Calle 26, Clinisanitas Centro de Atención Integral Para La Mujer, Hospital Pablo VI Nivel ESE-UPA Estación, Centro Medico Colsubsidio Porvenir, Hospital  de Usme I Nivel ESE UPA Betania, Servicios Terapéuticos En Casa, Hospital Simón Bolívar - Clínica de Medicina Física  y Rehabilitación Fray Bartolomé de las Casas, Fundación Integral Sentir, Praxis De Colombia LTDA, Hospital Pablo VI De Bosa, Fundasalud, Asistir Salud LTDA Engativa, Bienestar IPS Chapinero, CAMI EMAUS, Centro de desarrollo Integral Juan Pablo , Clínica Materno Infantil EUSALUD, Club de Leones Bogotá Antonio Nariño,  Cuidar tu salud SAS, Grupo empresarial en casa SAS, Esencial IPS , Fundación medica tu salud,  Hospital Universitario mayor Mederí, Hospital Neurociencias,  Programa de Hospitalización domiciliaria Colsanitas, Sana centro de terapias SAS, Sanar rehabilitación integral , Terapias del Norte ANDAR, COMPENSAR Primera de Mayo,  Compensar calle 94, Unimarly, Vivir IPS Ltda , Sanisalud, Sociedad de Enfermeras Profesionales SEP, Unidad Medica el Divino niño UMED ltda, Centro de Desarrollo Integral de salud familiar Juan Pablo II Ips SAS, UPA Centro dia Fontibon, Rehabilitar con amor IPS s.a.s, Unidad de servicios calle 145, Salud &amp; acompañamiento integral ambulatorio y domiciliario, Fundación Avante sede b, Centro integral de promoción y educación en salud Cipres IPS SAS, Salud a su casa, Taller psicomotriz Crisalida, Empresa unipersonal, Fundación fe,  Seguros Bolívar Centro Medico sede ofp, Hospital del sur UPA 30 bomberos, Medical pro&amp;nfo s.a.s.,Taller creativo terapias integradas ltda brincos y brinquitos, EUSALUD Clinica de traumatología y ortopedia, Asociacion Centro de atención para niños con trastornos sensoriomotores ""ACONIÑO", Policlínico Santa Fè de Bogotá, Unidad medica Medisur IPS, integra IPS necesidades educativas especiales LTDA, Clara Ruiz de Picon  Centro de terapia EU, ENFETER S.A., FISIOKINE SAS, San Luis Unidad de Crónicos,  paliativos SAS sede dos , Domiterapias ltda, Premisalud IPS Quintaparedes, Laboral Health SAS ,Fami Care Clínica día LTDA,  Instituto de Rehabilitación Anael SAS, Asociación de amigos contra el cáncer Proseguir, Asociación de amigos contra el cáncer proseguir - centro de cuidado intermedio, CIFEL Centro de Investigación en fisiatría y electro diagnostico SAS, CIFELITO , Avanzar IPS Rehabilitacion-habilitaciòn SAS,  Clínica ortopedia traumatología EUSALUD ,  Policlínico Santa Fè de Bogotá, Viva 1a IPS Américas ,Fisiomedical Center,  Fisioplus,  Vivirsalud Claret,  Instituto Colombiano de Rehabilitación artes deportes y oficios IPS SAS,  Instituto Colombiano de Gerontología y geriatría LTDA, Salud Ocupacional Solidaria SAS, Virrey Solís Ilarco , Neurogenios SAS, Fundación Cardioinfantil, Fomaci EU , Rehaser SAS , IPS terapia primera de mayo Ltda., Asociacion Colombiana de Padres con Hijos Especiales ACPHES , Fundación para el Desarrollo Familiar y Social Semilleros de Vida, Instituto de Rehabilitación Anael SAS, Respimed s.a., Fundación Centro de estimulación, nivelación y desarrollo - CEDESNID., Soluciones y Asistencia en Salud SAS, Asociación Centro de Atención para niños con trastornos sensoriomotores "Aconiño", Centro de Especialidades Médico Quirúrgicas, Laurita - Corporación para el Desarrollo Integral Ltda., Centro Asistencial Domiciliario S.A.S sigla CENAS S.AS, Unión Medica del Norte, UPA Unidad de San Benito, Fundación Centro de Rehabilitación del Niño Especial CERES, Servimed IPS SA Unidad Medica Norte, Rehabilitando Limitada - Sede Ilarco, Soluciones Enfermería Clínica, Ayuda Clínica Asociados, Fundación Niñez y Desarrollo, Seguros Bolívar Unicentro y Rehabilitación  Infantil Especializada, Horizontes ABA Terapia Integral, Centro Especializado en Neurodesarrollo Terapias Integrales y Re-habilitación S.A.S Sigla CEENTIR S.A.S, Vitalem IPS SAS, El Rosalito E.U, Serviterapias LTDA-Servicios Terapéuticos Domiciliarios, Javesalud Santa Bárbara, Javesalud Santa Beatriz, Asistirte SAS, Servimedic IPS S.A Unidad Médica Salud Integral, Salud Activa Medicina Antihomotoxica GPSALUD y Corpoalegría, Clínica ortopedia y accidentes laborales, Arcoiris de esperanza SAS, Integra IPS necesidades educativas especiales Ltda y Hosptital Pablo VI Bosa CAMI I nivel ESE. 
</t>
  </si>
  <si>
    <t xml:space="preserve">REHABILITACIÓN 
Identificación de  los servicios de rehabilitación habilitados en el Distrito Capital  por servicio, subred territorial, Localidad, UPZ , permitiendo la realización de muestreos simples o estratificados para la definición de prestadores con los que se desarrollen las acciones de fortalecimiento institucional para la consolidación  de la red de rehabilitación.
240 Puntos de atención con caracterización de la oferta de los servicios de rehabilitación, como aporte al seguimiento de la suficiencia de servicios de rehabilitación.
EVENTOS DE INTERES EN SALUD PUBLICA.
Conocimiento por parte a prestadores públicos y privados dela  Circular 01 de 2015 y lineamientos de respuesta ante casos de Chikunguya en el Distrito Capital, fortaleciendo la respuesta de las instituciones prestadoras de servicios de Salud ante estos eventos. 
Conocimiento por parte a prestadores públicos y privados de la  Circular 009 de 2015 de la SDS,  fortaleciendo la respuesta de las instituciones prestadoras de servicios de Salud frente a la ERA. 
Prestadores de servicios de salud públicos y privados, priorizados desde la Dirección de Provisión de Servicios de Salud con herramientas básicas para la preparación de la respuesta ante la alerta por Coranavirus del Medio Oriente (MERS – CoV), emitida por el Ministerio de Salud y Protección Social.
Fortalecimiento de la respuesta de las instituciones Prestadoras de Servicios de Salud a la población del D.C, mediante la Identificación de equipo elite asistencial ante casos de Enfermedad por Virus de Ébola – EVE e implementación del plan de acción desde el componente de provisión de servicios para la IPS designada para la atención de los casos que se presenten. 
Identificación de 230 voluntarios para hacer parte del equipo elite asistencial ante la posible introducción de casos de EVE, permitiendo que una vez se celebren los convenios correspondientes,  la IPS designada para la atención de EVE pueda iniciar la conformación del equipo de respuesta.
Tablero de control del indicador de demoras alimentado y analizado con corte a diciembre de  2014 , permitiendo orientar la documentación del plan de respuesta 2015.
Tableros de control indicador de demoras de los eventos: ERA, EDA, IRAG, TB, TB/VIH, con corte a junio de 2015, el cual es insumo para orientar las acciones de respuesta.
269 (74 del III trimestre de 2014 y 195 del año 2015)  planes de de respuesta rutinaria y de contingencia para dar respuesta a Eventos de Interés en Salud Publica de puntos de atención publicos y privados evaluados, como insumo para retroalimentar a las instituciones para su ajuste e implementación para fortalecer la preparación y respuesta institucional ante la demanda de servicios por usuarios con estos eventos.
Fortalecimiento institucional para la planeación, implementación y seguimiento a la respuesta rutinaria y de contingencia ante  Eventos de Interés en Salud Publica en puntos de atención publicos y privados, mediante la realización de 444 mesas de trabajo, entre enero y julio de 2015.
Seguimiento a la recepción de planes de mejoramiento producto de unidades de análisis de mortalidad por ERA en menores de cinco años, por IRAG, por EDA, por TB y TB coninfección VIH, radicados por las instituciones públicas y privadas con corte a julio de 2015 como aporte a la mejora en la calidad de la atención.
Identificación de oportunidades de mejora y acciones a implementar para minimizar el riesgo e impacto de la mortalidad EDA, ERA ,  IRAG,TB y TB/VIH, mediante la identificación de demoras en 17 unidades de análisis de mortalidad  de las cuales 9 fueron por ERA, 0 unidades de análisis de mortalidad por IRAG inusitado, 0 unidad de análisis de mortalidad por EDA, 8 unidades de análisis de mortalidad por tuberculosis, 0 unidades de análisis de mortalidad por tuberculosis en coinfección con VIH y 0 unidad de análisis de mortalidad por Chikunguya, para un acumulado de 68 unidades de análisis al cierre del periodo del informe  (28  por ERA, 3 por IRAG,  1 por EDA, 24  por TB y  11  por TB en coinfección VIH, 1 por Chikunguya).
74 planes de mejoramiento producto de unidades de análisis de mortalidad por Eventos de Interés en Salud Publica del tercer trimestre del  año 2014 evaluados, como insumo para retroalimentar a las IPS para su ajuste e implementación para minimizar el impacto de las demoras evidenciadas. 
108 planes de mejoramiento producto de unidades de análisis de mortalidad por Eventos de Interés en Salud Publica del  año 2015 evaluados, como insumo para retroalimentar a las IPS para su ajuste e implementación para minimizar el impacto de las demoras evidenciadas. 
Seguimiento a la implementación de acciones de mejora en puntos de atención que han tenido mortalidad por EISP, mediante la realización de 111 en lo corrido entre enro y julio de 2015.
Fortalecimiento institucional para la atención a los  Eventos de Interés en Salud Publica mediante la realización de 76 sesiones de gestión del conocimiento y acompañamiento con la participación de 969 personas (946 personal de salud y 23 cuidadores de niños y niñas),  entre enero y julio de 2015.
</t>
  </si>
  <si>
    <t xml:space="preserve">EVENTOS DE INTERES EN SALUD PUBLICA.
Consolidación de las acciones de respuesta implementadas en el Distrito Capital, en respuesta ante casos de Chikunguya, presentada en la reunión convocada por el Ministerio de Salud y Protección Social 
Socialización de la circular 01 de 2015 y lineamientos de respuesta ante casos de Chikunguya en el Distrito Capital, con prestadores públicos y privados. 
Socialización a los prestadores de servicios de salud públicos y privados, priorizados desde la Dirección de Provisión de Servicios de Salud la información remitida por el Ministerio de Salud y Protección Social, relacionada con  la alerta con Coranavirus del Medio Oriente (MERS – CoV).
Documentación de la propuesta de  plan de respuesta Distrital ante casos de Chikunguya, definiendo acciones, cronograma y responsables.
Revisión y ajuste del plan de respuesta institucional Ébola en mesas de trabajo con el  comité operativo e identificación del  de talento humano que ha manifestado de manera voluntaria su interés en hacer parte del equipo elite asistencial ante casos de Enfermedad por Virus de Ebola – EVE,  en el D.C. Propuesta de plan de acción, desde el componente de provisión de servicios, para la IPS designada para la atención de casos de EVE. 
Documentación de las listas de chequeo para la  evaluación del simulacro de EVE en los escenarios de IPS designada e IPS no designada, las cuales fueron presentadas al comité operativo de EVE  y avaladas.
Socialización, de las acciones desarrolladas desde la Dirección de Provisión de Servicios de Salud en el marco del respuesta Distrital a la ERA, y actualización de la oferta de servicios de salud habilitados para responder a este evento en el D.C, presentado en el comité Distrital de ERA,  
Revisión de  la circular 011 de 2014 relacionada con las acciones de respuesta a la ERA en el D.C y se aportó en la estructuración de la propuesta de circular para el año 2015.
Ajuste de las bases de seguimiento a unidades de análisis de mortalidad por ERA, IRAG, Tuberculosis, Tuberculosis- VIH y EDA, con corte a junio de 2015, registrando la información de los planes de mejoramiento radicados por las IPS públicas y privadas, así como la información relacionada con los casos en  los que no se pudo participar por  no tener talento humano del convenio y por cruce de agendas con actividades de otros EISP.
Ajuste  y envío a los miembros del comité interdirecciones de ERA el documento de propuesta de lineamientos técnicos para la realización de unidades de análisis de mortalidad por ERA e IRAG, con sus respectivos anexos (formato de acta y formato de plan de mejoramiento).
Concepto favorable al proyecto para la “Adecuación de la infraestructura del CAMI I Hospital Fontibón, para la atención de pacientes con enfermedades ESPII en la ciudad de Bogotá”, presentado por la ESE Fontibón.
Consolidado de personal de salud voluntario para hacer parte del equipo  elite de Ébola, actualizado a la fecha con 210 personas voluntarias, entre médicos especialistas en infectología, médicos especialistas en medicina interna, medico intensivista, médicos generales, enfermeras, auxiliares de enfermería, psicólogos, nutricionistas, epidemiólogos y bacteriólogas.
Seguimiento al plan de respuesta ante EVE y orientar a la IPS designada en la implementación de acciones en el marco del simulacro Distrital, para un acumulado en el año 2015 de 11 reuniones de planeación y seguimiento a la respuesta Distrital ante EVE.
Base  actualizada de salas ERA identificadas en el  D.C por las Direcciones de Provisión de Servicios de Salud, Dirección de Aseguramiento y Subdirección de Vigilancia en Salud Pública.
Informe de visitas de cooperación y acompañamiento institucional para la planeación, implementación y seguimiento a la respuesta ante EISP, seguimiento a la oferta de servicios para responder a EISP , fortalecimiento institucional y seguimiento a planes de mejoramiento producto de unidades de análisis de mortalidad por EISP  a 167 puntos de atención.
Matriz de seguimiento a la entrega de planes de respuesta ante eventos de interés en salud pública por parte de IPS públicas y privadas, alimentada con planes de 10 puntos de atención  para un acumulado de 166 puntos de atención con plan de respuesta a EISP, que representan 225 planes de respuesta recibidos. 
Criterios de calificación de los planes de respuesta rutinaria y de contingencia ante ESPI de las IPS del D.C., ajustados.
Evaluación de 2 planes de respuesta radicados por IPS públicas y Privadas en el último trimestre del año 2014, con lo que se consolidó la evaluación de los 74 planes de respuesta del II semestre del año 2014 para un acumulado de 194 planes de respuesta ante EISP radicados durante todo el año 2014.  Los puntos de atención a los que se les evaluaron los planes fueron: Centro de Atención Salud, CAFAM Suba, Clínica de la Mujer, Clínica del Country, Clínica Jorge Piñeros Corpas, Hospital Simón Bolívar III Nivel, Fundación Abood shaio, Fundación Santa Fé, Hospital Infantil Universitario San JOSÉ, Hospital Militar Central, Salud Suba Calle 100, Clínica Magdalena, Porsalud IPS, Unidad de Servicios de la UNAL, Centro Médico Colsubsidio Usaquen, Javesalud Santa Bárbara, Javesalud Alianza,  Unidad de Prevención Clínica Coomeva UPREC, Centro de Atención Salud Cafam Floresta, Centro de Atención CAFAM, Clínica Federman, Clínica Nueva, Unidad de Servicios Kennedy Compensar, Hospital Engativa II, ESE Engativá:  CAMI Emaus, UPA Álamos, UPA Bachue, UPA Bellavista, UPA Boyacá Real, UPA Española, UPA Estrada, UPA Garcés Navas, UPA Minuto de Dios, UPA Quirigua, Hospital Occidente de Kennedy, Sociedad Pediátrica de los Andes, Virrey Solís  Américas, Virrey Solís Calle 98, Clínica Fundadores, Asistir Salud Engativá, Asistir Salud Fontibón, Centro Policlínico el Olaya,  Clíncia Colsubsidio Ciudad Roma, Clínica del Norte Salud Coop, Clínica de Occidente SA, Clínica Infantil Colsubsio, Clínica Policarpa, CAMI Chapinero, UPA San Fernando, UPA San Luís, Hospital de la Victoria III Nivel, Hospital de Usme, CAMI Santa Librada y CAMI Usme, UPA Marichuela, Hospital San Blas II Nivel, ESE San Cristóbal-UPA Primera de Mayo, CAMI Altamira, ESE Santa Clara, CAMI Visita Hermosa-, Fundación Hospital San Carlos, IPS Sura Olaya, Javesalud Teusaquillo, Javesalud Javeriana, Compensar Unidad de Servicios Fontibon, Compensar Unidas de Servicios Calle 42, Asistir Salud Ltda Candelaria, Centro Médico Ciudadela Colsubsidio, UBA Coomeva Quiroga, Centro Médico Colsubsidio Tierra Grata, Complejo Medico Calle 100, Clinisanitas Calle 80, Central de Urgencias y Especialistas Salud Coop, Sociedad de Cirugía de Bogotá , Hospital San José, Hospital Universitario Mayor MÉDERI.
Evaluación documental de 25 planes de respuesta ante EISP 2015, de IPS públicas y privadas, para un acumulado de 195 planes evaluados: CAMI Chapinero, UPA San Luis - Hospital Chapinero ESE, UPA San Fernando - Hospital Chapinero ESE, CAMI Bosa, Hospital Bosa II Nivel E.S.E., Sanitas Calle 80,Coomeva EPS UBA Calle 80,Clinica Colsubsidio Ciudad Roma, Complejo Medico Calle 100, Colsubsidio Ciudadela,   Infantil – Saludcoop (2), Clínica  VIP (2), Hospital la Victoria III Nivel E.S.E., Hospital Meissen II Nivel ESE, Hospital Nazareth I Nivel ESE - UPA San Juan, Hospital Nazareth I Nivel ESE – CAMI Nazareth, ES San Blas, Ese San Cristóbal - CAMI Altamira, ESE San Cristóbal - UPA 1° de Mayo ,ESE Hospital Santa Clara, ESE  El Tunal, Hospital Tunjuelito II Nivel ESE - Unidad Materno Infantil el Carmen, Hospital Tunjuelito II Nivel ESE - Unidad de Medicina Interna, Hospital Tunjuelito II Nivel ESE - Unidad de Rehabilitación Nuevo Muzu, Hospital de Usme I Nivel Empresa Social del Estado - CAMI Usme, Hospital de Usme I Nivel Empresa Social del Estado - CAMI Santa Librada, Hospital Vista Hermosa I Nivel E.S.E. - CAMI Vista Hermosa (3), Hospital Vista Hermosa I Nivel E.S.E. - CAMI Manuela Beltrán (3), Hospital Vista Hermosa I Nivel E.S.E., Clínica  Reina Sofía (3) , Jorge Piñeros Corpas, Juan N Corpas, Clinisanitas Infantil (3), Hospital Simón Bolívar (3) , Centro de Atención en Salud Cafam Suba (3), IPS Asistir Salud Engativá, Hospital del Sur ESE I Nivel, La Victoria, Meissen, UPA San Juan - Hospital Nazareth I Nivel ESE, CAMI Nazareth, CAMI Altamira - Hospital San Cristóbal, UPA Primera de Mayo - ESE San Cristóbal, Hospital Santa Clara, Hospital El Tunal, Unidad Materno Infantil el Carmen - Hospital Tunjuelito II Nivel ESE, Unidad De Medicina Interna - Hospital Tunjuelito II Nivel ESE, Unidad de Rehabilitación Muzu - Hospital Tunjuelito II Nivel ESE, CAMI Usme, CAMI Santa Librada - Hospital de Usme I Nivel Empresa Social del Estado, CAMI Vista Hermosa, CAMI Manuela Beltrán, CAMI Jerusalén (2), UPA Mochuelo (2), UPA Candelaria (3), Clínica  San Rafael, Instituto de Ortopedia Infantil Roosevelt, Hospital San José, CAMI Olaya – Hospital Rafael Uribe Uribe ESE, Coomeva Quiroga (2) , CAMI Diana Turbay- Hospital Rafael Uribe Uribe ESE, CAMI Chircales- Hospital Rafael Uribe Uribe ESE, Colsubsidio, Unisalud, Compensar Javesalud, Compensar Santa Fe (2) , Clínica  Universitaria el Bosque, Compensar Calle 26 (2), Compensar Fontibón, Fundación Santa Fe de Bogotá (2)  Fundación A. Shaio (3), Clínica Juan N Corpas LTDA (2), ESE Suba – CAMI Prado Veraniego (2) , CAMI 17 Trinidad Galán Urgencias, CAMI 71 Patio Bonito, UPA 92 Patios, UPA 30 Bomberos, Upa 105 Catalina, Upa Pio XII, Upa 26 Alcalá Muzu ,Clínica Country, Hospital Occidente De Kennedy III Nivel ,Colsubsidio Suba (3), ESE  (2) - Hospital II Nivel, ESE Suba - CAMI Suba, ESE Suba - CAMI Gaitana (2), Compensar Suba (2), Clínica Policarpa, Sura Olaya, Asistir Salud Candelaria, San José Infantil (2) , Clínica Marly, CAMI Verbenal, Clínica de la Mujer S.A.S., SURA Calle 100 (2), Sinergia Salud, Coomeva UBA Calle 161 (2), Cruz Roja, Clínica  VIP Centro De Medicina, ESE Fontibón CAMI II, ESE Fontibón Unidad Médica Ambulatoria UPA 51 (2), ESE Fontibón UPA 49 (2), Clínica Federman, Clínica  Nueva, Unidad De Servicios Compensar Kennedy (2), Clínica Partenón LTDA, CAMI Calle 80, CAMI EMAUS, CAMI Ferias, UPA Álamos, UPA Bachue, UPA Bella Vista, UPA Boyacá Real, UPA Estrada, UPA Garcés Navas, UPA Minuto De Dios, UPA Quirigua, Hospital Centro Oriente II Nivel Empresa Social del Estado,  Clínica San Francisco De Asís, Jorge Eliecer Gaitán (2), Clínica  Colsubsidio El Lago, Javesalud, Hospital Central Militar, Colsubsidio Portal Norte (3), Clínica La Colina (3), Compensar Calle 42 (2) , Compensar Calle 94, Clínica Calle 80, Coomeva Calle 80, CAMI Perseverancia (2) , CAMI Samper Mendoza, Clínica  Colombia, Hospital San Ignacio (3) , Hospital Universitario Mayor Mederi,  Hospital San Carlos, Cafam Clínica Calle 51,  Sociedad Pediátrica de los Andes S.A ( 2), Cafam Floresta, Cafam Kennedy, Virrey Solís Américas, Virrey Solís Calle 98, Javesalud Alianza, Compensar Unidad de Servicios Centro Nariño ,  Clínica VIP Centro de Medicina Internacional (2) , Nueva Clínica Magdalena y Clínica Materno infantil Eusalud, Cruz Roja Sede Norte (2)  , Cruz Roja Colombiana Seccional Cundinamarca y Bogotá avenida 68, Cruz Roja Colombiana Seccional Cundinamarca y Bogotá avenida Alquería, Hospital Central de la Policía.
Se realizaron 107  visitas a 107 puntos de atención priorizados, para la actualización de la caracterización de la oferta para dar respuesta ante eventos de interés en salud pública. Para un acumulado de 167 puntos de atención visitados: Nueva Clínica Magdalena,Clínica Eusalud,Fundación Cardioinfantil,Clinica Colsubsidio Orquideas,Unisalud ,Colsubsidio Usaquen,Tierra Grata,Compensar Fontibon,Visita Cafam Kennedy ,Visita A La Ese Fontibón Sede Unidad Médica Ambulatoria ,Visita A La Ese Fontibón Sede Upa, Clinica Veraguas,Compensar Calle 26, Clinica Del Norte,Compensar Calle 94,Complejo Medico Calle 100,Clínica Vip ,Clínica Materno Infantil Saludcoop,Hospital Central De La Policïa Nacional,Ese Engativa Cami Emaus,Ese Engativa Upa Bachue,Ese Engativa Upa Quirigua,Ese Engativa Upa Minuto De Dios,Ese Engativa Cami Ferias,Ese Engativa Upa Estrada,Ese Engativa Upa Bellavista,Ese Engativa Upa Boyaca Real,Ese Engativa Upa Garces Navas,Ese Engativa Upa Alamos,Virrey Solis Venecia,Cafam Clinica Calle 51,Cafam Centro De Salud Calle 48,Clinica Fundadores,Hospital  Santa Clara E.S.E.,Ese Nazareth ,Compensar Centro De Terapias Suba,Ese Suba,Colsubsidio Portal Norte,Clinica La Colina, Sura Olaya , Centro Policlínico Del Olaya, Sociedad De Cirugia De Bogota  - Hospital San Jose , Hospital De La Victoria ,Asistir Salud, Hospital San Carlos , Hospital Universitario Mayor Mederi, Virrey Solís Calle 98                                                                                      , Sociedad Pediatrica De Los Andes,  Linde Colombia Agencia Remeo Center Bogotá   , Clínica Partenon,  Compensar Unidad De Servicios De Salud Kennedy , Virrey Solís Américas, Cafam Floresta                                                                                            ,Central De Urgencias Av 68, Clinica Colsubsidio Roma, Clinica Palermo, Clinisanitas Calle 80, Cruz Roja Colombiana, Clínica Marly, Hospital Universitario San Ignacio, Clinica La Colina, Colsubsidio Portal Norte, Coomeva Calle 80, Asistir Salud Fontibón, Cruz Roja Avenida 68, Clinica Del Occidente, Cruz Roja Alqueria, Clinica San Rafael ,Ese Tunal ,Ips Coomeva Quiroga, Ese San Blas ,Instituto De Ortopedia Infantil Roosevelt, Clinica San Francisco De Asis, Clinica Policarpa,  Hospital Infantil Universitario De San José , Clínica De La Mujer, Clínica Colombia, Ese Hsopital De Occidente De Kennedy, Clinica Federman , Centro Terapías Compensar, Ese Hospital Suba , Ese Suba Cami Gaitana, Ese Suba Cami Suba,  Ese Sur Cami Trinidad Galan, Upas Ese Sur, Coomeva Lourdes, Compensar Calle 42, Javesalud Javeriana, Colsubsidio Ciudadela, Ese Vista Hermosa , Cami Vista Hermosa , Upa Candelaria, Cami Manuela Beltran, Cami Jerusalen, Upa Mochuelo , Cami Usme , Cami Santa Librada , Cami Verbenal, Colsubsidio Usaquen, Unisalud, Sura Calle 100, Uprec, Coomeva Calle 161, Clinica De La 100, Porsalud Ips, Cafam Suba, Clinica Juan N. Corpas, Colsubsidio Suba, Clinica Reina Sofia, Clinica Santa Bibiana, Ese Simón Bolívar, Clinisanitas Infantil, Cafam Suba, Clinica Jorge Piñeros Corpas,  Fundación Santa Fé, Clinica Shaio,, Ese Pablo Vi Bosa:  Cami Urgencias, Upa Laureles, Upa Palestina, Upa Jose Maria Carbonell, Upa Piamonte, Upa Olarte, Upa La Cabaña, Upa Porvenir, Upa La Estación, Cami Consulta Externa, Ese Chapinero-Cami Chapimero, Upa San Fernando, Upa San Luis , Bosa Ii Nivel, Clinica Nogales, Complejo Médico Calle 100, Asistisalud Engativa, Clinica Country, Ese Engativa-Cami Calle 100, Ese Fontibón Cami Ii, Ese Sur-Cami Patio Bonito, Hruu-Cami Olaya, Hruu-Cami Chircales, Hruu-Cami Diana Turbay, Ese San Cristobal-Cami Altamira, Ese San Cristobal-Upa Primero De Mayo, Ese Meissen, Ese Tunjuelito-Unidad Medicina Interna, Clinica El Carmen, Unidad De Rhb Del Carmen, Ese Centro Oriente-Cami Persdeverancia, Centro Especializado-Jorge Eliecer Gaitan, Centro Oriente- Cami Samper Mendoza, Ese Usme: Cami Usme Y Cami Santa Librada;  Ese Nazareth, Hospital La Misericordia,  Javesalud, Compensar Calle 127, Clínica El Bosque, Cami Verbenal, Clinica Materno-Infantil Salud Coop , Colsubsidio Usaquen, Unisalud, Colsubsidio Quiroga  
</t>
  </si>
  <si>
    <t xml:space="preserve">Se realizaron 163 mesas de trabajo con los  puntos de atención priorizados, para la planeación de acciones de respuesta rutinaria y de contingencia ante eventos de interés en salud pública, para un acumulado de 444 mesas de trabajo: Hospital Bosa II Nivel E.S.E. (3), Cafam Centro de Salud Calle 48 (2), Cafam Clínica Calle 51 (3), Cafam Floresta (2), Hospital Pablo VI Bosa I Nivel E.S.E. -CAMI Consulta Externa (3), Hospital Vista Hermosa I Nivel E.S.E CAMI Jerusalén (3), Hospital Vista Hermosa I Nivel E.S.E CAMI Manuela Beltrán (3), ESE Usaquén CAMI Verbenal (2), Hospital Vista Hermosa I Nivel E.S.E CAMI Vista Hermosa (3), Corporación IPS Saludcoop - Central de Urgencias Av. 68 (2), Centro de Atención en Salud Cafam Suba (3), Centro Especializado - Jorge Eliecer Gaitán (3), Centro Oriente - CAMI Samper Mendoza (3), Compensar  Unidad de Servicios Terapias Suba (3) , Clínica  Del Occidente (3), Clínica  Eusalud (3), Clínica  Marly (3), Clínica  VIP (3), Clínica Colsubsidio Ciudad Roma (3), Clínica Colsubsidio Orquídeas (2), Clínica Country (3), Clínica General de La 100 (3), Clínica de la Mujer S.A.S. (3), Corporación IPS Saludcoop - Clínica Del Norte (3), Clínica el Carmen Tunjuelito (3), Clínica Federman (3), Clínica Fundadores (3), Clínica Jorge Piñeros Corpas (3), Clínica Juan N. Corpas (3), Clínica La Colina (3), Clínica Materno-Infantil Saludcoop (3), Clínica Nogales (3), Clínica Palermo (3), Clínica Partenon LTDA (2), Clínica Policarpa (3), Clínica San Francisco De Asís (3), Fundación Abood Shaio (3), Clínica Universitaria Colombia (3), Clínica Universitaria El Bosque (2), Clínica Veraguas (3), Clinisanitas Calle 80 (3), Clinisanitas Infantil (3), Colsubsidio Ciudadela (3), Colsubsidio Portal Norte (3), Colsubsidio Quiroga (3), Colsubsidio Suba (3), Colsubsidio Usaquén (3), Compensar Calle 26 (3), Compensar Calle 42 (3), Andar Calle 80 (2), Compensar Calle 94 (3), Compensar Centro de Terapias Suba (2), Compensar Fontibón (3), Complejo Medico Calle 100 (3), Coomeva Calle 161 (2), Coomeva Calle 80 (3), Coomeva Lourdes (3), Cruz Roja Avenida 68 (3), Cruz Roja Colombiana Seccional Cudinamarca y Bogotá Sede Alquería (3), Cruz Roja Colombiana Sede Norte (3), Hospital Engativá II Nivel ESE UPA Álamos (2), Hospital Engativá II Nivel ESE UPA Bellavista (3), Hospital Engativá II Nivel ESE UPA Boyacá Real (2), Hospital Engativá II Nivel ESE UPA Estrada (2), Hospital Engativá II Nivel ESE UPA Garces Navas (2), ESE Fontibón CAMI II (3), ESE San Cristóbal - CAMI Altamira (3), Ese San Cristóbal - Upa Primero de Mayo (3), ESE Sur - CAMI 71 Bonito (3), ESE Sur - UPA Bomberos (3), ESE Sur CAMI 17 Trinidad Galán (3), ESE Tunal (3), Fundación Cardioinfantil (3), Hospital  Santa Clara (3), Hospital Central Policía Nacional (3), Hospital Centro Oriente II Nivel Empresa Social del Estado - CAMI Perseverancia (3), Hospital Chapinero ESE-CAMI Chapinero (3), Hospital de la Victoria (3), Hospital de Suba II Nivel Empresa Social del Estado II Nivel E.S.E. - CAMI Gaitana (3), Hospital de Suba II Nivel Empresa Social del Estado II Nivel E.S.E. CAMI Suba (3), Hospital de Suba II Nivel Empresa Social del Estado II Nivel Empresa Social del Estado - Centro de Servicios Especializados (3), Hospital de Suba II Nivel Empresa Social del Estado II Nivel Empresa Social del Estado - Prado Veraniego (3) Hospital Engativá II Nivel ESE CAMI EMAUS (2), Hospital Engativá II Nivel ESE CAMI Ferias (2), Hospital Engativá II Nivel ESE UPA Bachue (3), Hospital Engativá II Nivel ESE UPA Minuto De Dios (3), Hospital Engativá II Nivel ESE UPA Quirigua (3), Hospital Engativá II Nivel ESE-CAMI Calle 80 (3), Hospital Meissen II Nivel ESE (3), Hospital Nazareth I Nivel ESE- CAMI Nazareth. (2), Hospital Nazareth I Nivel ESE –UPA San Juan (2), Hospital Occidente de Kennedy III Nivel Empresa Social del Estado (3), Hospital Pablo VI Bosa I Nivel E.S.E. - CAMI Urgencias (3), Hospital Rafael Uribe Uribe ESE - CAMI Olaya (3), Hospital San Blas II Nivel E.S.E. (3), Fundación Hospital San Carlos (3), Hospital Simón Bolívar III Nivel E.S.E. Empresa Social del Estado (3), Hospital Tunjuelito II Nivel ESE-Unidad Medicina Interna (3), Hospital Universitario Clínica San Rafael (3), Hospital Universitario Mayor Mederi  (3), Hospital Universitario San Ignacio (3), Hospital Rafael Uribe Uribe ESE - CAMI Chircales (3), Hospital Rafael Uribe Uribe ESE - CAMI Diana Turbay (3), Instituto De Ortopedia Infantil Roosevelt (3), Coomeva Quiroga (3), Javesalud Javeriana (3), Nueva Clínica  Magdalena (2), Porsalud IPS (2), Clínica Reina Sofía (3), Sociedad De Cirugía De Bogotá  - Hospital San José (3), Sociedad Pediátrica De Los Andes (3), Sura Calle 100 (3), ESE Tunjuelito Unidad de Rehabilitación del Carmen Isla del sol (3), Unisalud (3), Hospital Vista Hermosa I Nivel E.S.E UPA Candelaria (3), Hospital Pablo VI Bosa I Nivel E.S.E. - UPA José María Carbonell (3), Hospital Pablo VI Bosa I Nivel E.S.E. - UPA La Cabaña (3), Hospital Pablo VI Bosa I Nivel E.S.E.  - UPA La Estación (3), Hospital Pablo VI Bosa I Nivel E.S.E.  - UPA Laureles (3), Hospital Vista Hermosa I Nivel E.S.E UPA Mochuelo (3), Hospital Pablo VI Bosa I Nivel E.S.E.  - UPA Olarte (3), Hospital Pablo VI Bosa I Nivel E.S.E.  - UPA Palestina (3), Hospital Pablo VI Bosa I Nivel E.S.E.  - UPA Piamonte (3), Hospital Pablo VI Bosa I Nivel E.S.E.  - UPA Porvenir (3), Hospital Chapinero ESE-UPA San Fernando (3), Hospital Chapinero ESE- UPA San Luis (3), Unidad de Prevención Clínica UPREC (3), Virrey Solís Américas (3), Virrey Solís Venecia (2), ESE Fontibón Sede Unidad Médica Ambulatoria (2), ESE Fontibón Sede UPA 49 (2), Cafam Kennedy (2), Asistir Salud Candelaria (3), Asistir salud Engativá (3), Asistir Salud Fontibón (3), Hospital de Usme I Nivel ESE CAMI Santa Librada (3), Hospital de Usme I Nivel ESE CAMI Usme (3), Centro Médico Colsubsidio Tierra Grata (3), Centro Policlínico del Olaya (3), Clínica Candelaria (1), Clínica Infantil Colsubsidio (3), Clínica Nueva (3), Clínica Santa Bibiana (3), Colsubsidio - Punto de atención en salud Av Boyacá (3),  Javesalud  Santa Bárbara (3), Compensar Unidad De Servicios De Salud Kennedy (3), Compensar Unidad Médica Santa Fe Unicentro (3), Fundación Santa Fe de Bogotá (3), Hospital del Sur - Alcalá Muzu (3), Hospital del Sur – Catalina (3), Hospital del Sur - UPA Pio XII (3), Hospital Infantil Universitario De San José (3), Hospital La Misericordia (3), Linde Colombia Agencia Remeo Center Bogotá (2), Sura Olaya (3), Virrey Solís Calle 98 (3) , Hospital del Sur- UPA Patíos (3).
Tableros de control indicador de demoras con corte a diciembre de 2014, el cual es insumo para orientar las acciones de respuesta del año 2015.
Tableros de control indicador de demoras de los eventos: ERA, EDA, IRAG, TB, TB/VIH, con corte a junio de 2015, el cual es insumo para orientar las acciones de respuesta.
En el marco de las unidades de análisis de mortalidad se asistió a 9 unidades de mortalidad por ERA en menores de cinco años, asistió a 0 unidad de mortalidad por EDA, a 0 unidad de análisis de mortalidad por IRAG inusitado, a 8 de unidades de análisis de mortalidad por tuberculosis,  0  unidad de análisis de mortalidad por tuberculosis en coinfección con VIH, 0 unidad de análisis de mortalidad por Chikunguya  para un acumulado de 68 unidades de análisis de mortalidad  (28  por ERA, 3 por IRAG,  1 por EDA, 24  por TB y  11  por TB en coinfección VIH, 1 por Chikunguya), en las cuales se aportó en la identificación de la primera demora - Reconocimiento del problema, la segunda demora: Oportunidad de decisión y la acción, la Tercera demora: Acceso a la atención / Logística de referencia y  la cuarta demora, Inconvenientes en la oportunidad del servicio de salud.
16 actas revisadas de unidades de análisis de mortalidad por ERA, IRAG, EDA, TB y TB/VIH, a las cuales se les hicieron correcciones en las demoras  acorde a las conclusiones de la unidad y solicitando ajuste del acta a  los  responsables de la elaboración de las actas, para un acumulado de 31 actas con solicitud de ajuste.
Se realizó evaluación planes de mejoramiento producto de unidades de análisis de mortalidad para un acumulado de 180 Planes de mejoramiento evaluados producto de unidades de análisis de mortalidad. De los cuales 72 corresponden a PM radicados en año 2014 (35 ERA 2014, 15 de IRAG 2014, 5 EDA 2014, 9 por TB 2014, 7 TB y VIH 2014, 1 EDA en 2015)  y 108 corresponden a planes de mejoramiento radicados en 2015  (74 por ERA, 13 por IRAG, 1 por EDA, 9 por TB y 11 por TB/VIH).
50 visitas de seguimiento a la implementación de planes de mejoramiento producto de unidades de análisis de mortalidad por Eventos de Interés en Salud Pública- EISP de los años 2014 y 2015; para un acumulado de 111 visitas de seguimiento a planes de mejoramiento: Complejo Calle 100 Saludcoop, ESE San Cristóbal, Hospital del Sur (2) , Hospital de Usaquén I Nivel Empresa Social del Estado, Centro de Atención en Salud Cafam Suba, Hospital Vista Hermosa I Nivel E.S.E.-CAMI Vista Hermosa,  Clínica Santa Bibiana (2) , Hospital Centro Oriente II Nivel Empresa Social del Estado, Hospital Pablo VI Bosa I Nivel E.S.E.  , Hospital de Usme I Nivel Empresa Social del Estado,  Fundación Clínica Abood Shaio (2) , Clinica Juan N Corpas LTDA (2) , Clínica Colsubsidio Ciudad Roma (2), Hospital el Tunal III Nivel E.S.E. (2) , Hospital Engativa II Nivel ESE, Hospital Infantil Universitario de San José (2)  , Virrey Solís I.P.S S.A. Americas, Hospital Occidente de Kennedy III Nivel Empresa Social del Estado, Hospital Simon Bolivar III Nivel E.S.E.(2)  , Clínica Jorge Piñeros Corpas, Hospital Tunjuelito II Nivel ESE (2) , Torre de Especialistas Autopista Norte (2), Central de Urgencias y Especialistas Avenida 68 (2), IPS Clinica Santa Rosa de Lima,  Clínica San Francisco de SAS, IPS Madre Canguro Saludcoop (3)  ,  IPS UIARO Saludcoop (2), Clínica Poli carpa , ESE Hospital Santa Clara , Clínica San Nicolás (2), Nuestra IPS 1 de Mayo (2), Clínica Partenón LTDA, Cruz Roja Colombiana Seccional Cundinamarca y Bogotá, Hospital Rafael Uribe Uribe ESE (2)  , Hospital la Victoria III Nivel E.S.E.  , Hospital San Blas II Nivel E.S.E., Hospital Universitario Clínica San Rafael (2), Sociedad de Cirugía de Bogotá Hospital de San José , Centro Medico Colsubsidio Calle 26, Unidad de Diagnostico Autopista Norte (2) , Dispensario de la Policía Nacional Sede Kennedy (3) , Instituto de Ortopedia Infantil Roosevelt y Clínica Federman , Andar IPS Alquería (2), Centro de Atención en Salud Cafam Granada Hills (3) , Clínica  Materno Infantil de Saludcoop y Centro Policlínico del Olaya (2) , Hospital Chapinero ESE, Hospital Central Policía Nacional , Clínica Infantil Colsubsidio, Fundación Hospital San Carlos Hospital de Suba II Nivel Empresa Social del Estado (2) , Fundación Hospital de la Misericordia, UBA Coomeva EPS ,Hospital Meissen II Nivel ESE, Centro de Atención de Urgencias Calle 80 Salud Coop, Clínica Universitaria Colombia (2) ,  Virrey Solis IPS Calle 68, Colsubsidio Clínica Orquídeas, Colsubsidio Punto de Atención en Salud Suba, Colsubsidio Chicalá, Colsubsidio el Lago, Corporación Nuestra IPS complejo sur (2) , Corporación Nuestra IPS sede Fontibón, Virrey Solis IPS Santa Lucía, Corporación Nuestra IPS sede Pepe Sierra, Colsubsidio Quiroga y Clínica CORPAS NIZA, Corporación Nuestra IPS sede Venecia , Colsubsidio Fontibón , Centro de Atención en Salud Cafam Floresta, Clínica Palermo, Virrey Solis IPS Calle 98, Virrey Solis IPS Kennedy, Unidad de Servicios Compensar Suba, Clínica Partenón , Clínica Vascular Navarra, Centro de Atención en Salud Cafam Puente Aranda, Centro de Atención en Salud Cafam calle 51, Hospital Universitario Mayor de Mederí, , Hospital Universitario Mayor de Mederí Programa  24, Unidad de Servicios Compensar calle 26, Corporación Nuestra IPS Normandía , Hospital Universitario San Ignacio, IPS Corvesalud sede Fontibón. 
7 sesiones de fortalecimiento institucional (  6 acompañamientos y 4 sesiones de gestión del conocimiento), para un acumulado a la fecha de 76 sesiones de fortalecimiento institucional (54 acompañamientos y 22 sesiones de gestión del conocimiento, en 76 Puntos de Atención con la participación  969 personas; (946 personal de salud y 23  madres/cuidadores de menores). Hospital Pablo VI Bosa I NIVEL E.S.E.(2) , Hospital Chapinero ESE ,  CAMI 17 Trinidad Galán – Hospital del Sur, Hospital Pablo VI Bosa I NIVEL E.S.E , Hospital Bosa II Nivel E.S.E., Hospital Meissen II Nivel ESE, CAMI Olaya, CAMI 71 Patio Bonito, UPA 92 Patios, UPA 26 Alcala Muzu, UPA Bomberos,    CAMI Emaús Consulta Externa (2), CAMI Chircales, CAMI Diana Turbay, Hospital Rafael Uribe Uribe ESE: Sede Administrativa, ESE San Cristóbal: CAMI Altamira, CAMI Samper Mendoza, CAMI Perseverancia, CAMI Chapinero ,  UPA San Fernando,  IPS Compensar Calle 42, Hospital de Usme I Nivel Empresa Social del Estado: CAMI Santa Librada ,  Hospital Centro Oriente II Nivel Empresa Social del Estado- Equipo ERI Territorios Saludables, Hospital Engativa II Nivel ESE - Camiferias, Hospital Simón Bolívar III Nivel E.S.E. Empresa Social del Estado, Hospital Centro Oriente II Nivel Empresa Social del Estado Oriente - CAMI Perseverancia, Hospital de Usme I Nivel Empresa Social del Estado,  CAMI  Suba, Equipos Territoriales Hospital Vista Hermosa I Nivel E.S.E.(2),  Centro de Urgencias Y Especialistas AV 68 (2) , Colsubsidio Sede Administrativa,  Hospital Vista Hermosa I Nivel E.S.E. - CAMI Jerusalén, Hospital de Usaquén I Nivel Empresa Social del Estado - CAMI Verbenal (2) , Hospital Centro Oriente II Nivel Empresa Social del Estado - CAMI Jorge Eliecer Gaitán, Clinica Colsubsidio Ciudad Roma (2),  Hospital la Victoria III Nivel E.S.E, CAMI Gaitana (2) , Hospital San Blass II Nivel, Complejo Medico Calle 100, Administradora Clinica la Colina (3)  , IPS Colsubsidio (2), ESE Hospital Engativá: UPA Quirigua, UPA Bachue, UPA Minuto de Dios, UPA Estrada, UPA Boyacá Real, UPA Estrada, UPA Bellavista, UPA Española, UPA  Garcés Navas y UPA Alamos, Hospital Nazaret I Nivel ESE, Virrey Solís I.P.S S.A. Américas, Virrey Solís IPS.S.A. Calle 98, Virrey Solís IPS.S.A. Venecia, Clinisanitas Infantil, Cruz Roja Colombiana Seccional Cundinamarca y Bogotá Sede Arquería, Cruz Roja Colombiana Seccional Cundinamarca y Bogotá  Avda 68 y  Cruz Roja Colombiana Seccional Cundinamarca y Bogotá  Sede Norte, Centro medico Ciudadela Colsubsidio, CAFAM Clínica calle 51(2), Centro Medico Colsubsidio Tierra Grata, Asistir Salud Engativa, Sociedad Pediátrica de los Andes LTDA, Unidad de Servicios de Salud de la Universidad Nacional de Colombia-UNISALUD, Linde Colombia Agencia Remeo Center Bogotá (2), Clínica Partenón LTDA, Clinica  del Norte Saludcoop, Central de Urgencias y Especialistas Saludcoop,  Colsubsidio Suba, ESE Hospital Santa Clara y Clínica de Maternidad  Veraguas y Colsubsidio Portal Norte
</t>
  </si>
  <si>
    <t xml:space="preserve">CONVENIOS
Asesoría, asistencia técnica y seguimiento al desarrollo de las compromisos y productos del convenio interadministrativo 1320 de 2014, celebrado con la ESE Rafael Uribe Uribe, con el objeto de “Aunar esfuerzos técnicos, administrativos y financieros para el fortalecimiento y mejoramiento de la atención integral de los servicios de salud de la Empresa Social del Estado, en el marco de las redes integradas”, para un acumulado de  26 reuniones.
Asesoría, asistencia técnica y seguimiento al desarrollo de las compromisos y productos del convenio interadministrativo 1373 de 2014, celebrado con la ESE El Tunal, con el objeto de “Aunar esfuerzos técnicos, administrativos y financieros para el fortalecimiento y mejoramiento de la atención integral de los servicios de salud de la Empresa Social del Estado, en el marco de las redes integradas”, para un acumulado de  7 reuniones.
Asesoría, asistencia técnica y seguimiento al desarrollo de las compromisos y productos del convenio interadministrativo 1374 de 2014, celebrado con la ESE Santa Clara, con el objeto de “Aunar esfuerzos técnicos, administrativos y financieros para el fortalecimiento y mejoramiento de la atención integral de los servicios de salud de la Empresa Social del Estado, en el marco de las redes integradas”, para un acumulado de  4 reuniones.
Documento de I informe de avance del convenio 1374 de 2014, presentado por la ESE Santa Clara con Observaciones soportadas en la matriz de seguimiento.
Seguimiento a la ejecución del plan de trabajo y cronograma del convenio 1320 de 2014, celebrado con la ESE Rafael Uribe Uribe.
Seguimiento a los avances del  convenios 1320-14, 1373-14 y 1374-14, con corte a junio de 2015.
</t>
  </si>
  <si>
    <t>e04o99m11</t>
  </si>
  <si>
    <t>Meta 11. Rediseñar, reorganizar e integrar funcionalmente la red pública hospitalaria, adscrita a la Secretaría Distrital de Salud de Bogotá, en el marco de la normatividad vigente, al 2016.</t>
  </si>
  <si>
    <t xml:space="preserve">Porcentaje de avance en el rediseño reorganización e integración funcional de la red pública hospitalaria, adscrita a la Secretaría Distrital de Salud de Bogotá </t>
  </si>
  <si>
    <t xml:space="preserve">ASISTENCIA TÉCNICA Y SEGUIMIENTO A LA IMPLEMENTACIÓN DE LA RED PÚBLICA DISTRITAL (PLANES DE SANEAMIENTO FISCAL Y FINANCIERO; PLANES DE DESEMPEÑO FISCAL Y FINANCIERO Y CONVENIOS- APORTE DIRECCIÓN DE ANALISIS DE ENTIDADES PUBLICAS DISTRITALES DEL SECTOR SALUD-DAEPDSS:
Se realizaron reuniones y mesas de trabajo para dar asistencia técnica en materia financiera, económica,  de indicadores de eficiencia y producción con los hospitales: San Blas y Centro Oriente con el fin de analizar la  información suministrada por los Hospitales y así realizar  recomendaciones de mejoramiento y alternativas de solución.
Se realizo  el  análisis de la información  presentada por las ESE  con Programas de Saneamiento Fiscal y Financiero y Planes de Desarrollo Insticional Fiscal y Financiero, en el ejercicio del seguimiento al monitoreo a dichos planes y programas. En los  componentes de  Apoyo y asistencia técnica en la generación de archivos.
Se realizo análisis de  ingresos y gastos con corte 30 de junio de 2015 para establecer los hospitales con necesidad de adición presupuestal. 
Documento de Análisis de eficiencia del comportamiento en UVR por E.S.E   Sub red con corte 31 de diciembre de  2014.
Identificación de los hospitales que necesitan adición presupuestal para lograr cerrar financieramente la vigencia 2015 e ir a CONFIS para solicitar dicha adición, estas E.S.E son : Bosa, Pablo VI, Kennedy,  Tunal. Meissen, Santa Clara, Centro Oriente, San Blas, Rafael Uribe Uribe, Simón Bolívar y Suba.
SEGUIMIENTO A CONVENIOS DPSS:
Se actualizó la matriz de seguimiento de convenios y contratos a cargo de la Dirección de Provisión de Servicios de Salud, como base para todas las reuniones de seguimiento de convenios que se realizaron en el mes de Julio.
Se realizó reunión de seguimiento de 17 convenios de septiembre 2013, 1490/2013 de Meissen del mes de agosto y 5 del mes de noviembre de 2013, con el fin de verificar el estado del arte para poder liquidar dichos convenios. Se revisó el estado actual del proceso de liquidación de los convenios de agosto de 2012.
Se realizó reunión de seguimiento de los convenios de crónicas, cáncer,  1470-2014 suscrito con la ESE Tunal, convenio 1192/2015 Cultura de la donación de sangre y 1260/2015 Ruta de la salud, suscritos con la ESE Suba.
Se revisaron los documentos, certificaciones de referentes técnicos y supervisores y se elaboraron las siguientes certificaciones para autorizaciones de pago de los siguientes convenios: 1096-2014 Vista Hermosa (2 pagos), 1360-2014 Suba, 1470-2014 Tunal, 1375-2014 Usaquen,1323-2014 Pablo VI Bosa, 929-2014 Kennedy, 1081-2014 Nazareth, 1093-2014 Suba, 2053-2012 Pablo VI Bosa, 1359-2014 san Blas, 932-2014 San Cristobal, 1329-2014 Sur, 1070-2014 Simón Bolívar, 1358-2014 San Blas, 1305-2014 Fontibón (pago 1 y 2) 1363-2014 Tunjuelito, 1413-2014 Victoria y 1065-2014 Pablo VI Bosa (pago 3 y 4),
Se realizó reunión con auditora de cuentas del Despacho, Contabilidad, Tesoreria y Central de Cuentas para conocer los nuevos lineamientos de diligenciamiento de la certificación de pagos de Hospitales.
Se elaboró certificación adicional conjunta para tramitar las cuentas de los siguientes convenios 1322-201 Hospital Usaquén, 1323-2014 Hospital Pablo VI Bosa, 1360-2014 Hospital de Suba, 1305-2014 Hospital Fontibón, 1226-2014 Hospital la Victoria, 1341-2014 Hospital San Blas, 1330-2014Hospital del Sur, 1352-2014Hospital la Victoria, 1111-2014 Hospital San Blas, 1375-2014 Hospital Usaquén, 1327-2014 Hospital Occidente de  Kennedy, 1334-2014 Hospital Santa Clara, 
1321-2014 Hospital Tunal,  1410-2014 Hospital de Meissen, 470-2014 Hospital Tunal, 929-2014 Hospital Occidente de Kennedy; lo anterior a solicitud de la auditoria de cuentas del Despacho y la central de Cuentas, dado que  devolvieron 16 cuentas por diferencias en conceptos del diligenciamiento de dicha certificación de pago. 
CONVENIOS -(APORTE DIRECCION DE ANALISIS DE ENTIDADES PUBLICAS DISTRITALES DEL SECTOR SALUD-DAEPSS):
En trabajo articulado con la Dirección de Provisión  de Servicios, el día 14 de julio  se realiza revisión general de los convenios de  Agosto, noviembre y diciembre del 2012 y 2013 en su cumplimiento y certificación de las obligaciones
Se realizó Comité integrado por las Direcciones de Análisis de Entidades Públicas del Sector Salud y Provisión de Servicios de Salud, sobre el proceso de liquidación de convenios. 
Con la matriz de seguimiento de  los convenios del 28 de diciembre  de 2012, se identificó el estado de los convenios y su fecha de terminación para realizar el requerimiento a los hospitales de los documentos pendientes para iniciar el proceso de liquidación.
Se están elaborando, por parte de la Dirección de Provisión de Servicios  está  elaborando las 22 certificaciones generales para las liquidaciones de los convenios de Diciembre 10 de 2012 y las 18 certificaciones generales para las liquidaciones de los convenios de Agosto, Septiembre y Octubre de 2013 para recoger las firmas de los supervisores en la certificación general e iniciar su proceso de liquidación.
Se realizaron reuniones de inducción en las que se definieron las acciones para cumplir con los compromisos establecidos en los convenios de Especialización de los siguientes Hospitales (Fontibon, Engativa, Bosa, Victoria, Tunjuelito, Centro Oriente y Simón Bolivar) Y se elabora acta, asi mismo en los convenios de Ruta de la Salud de los siguientes Hospitales (Rafael Uribe Uribe, Vistahermosa, Nazareth y Suba) Y se elabora acta, en los convenios de Humanización de los siguientes Hospitales (Chapinero, Usme , Tunjuelito, Bosa, San Cristóbal, Nazareth y Usaquén ) y se elabora acta.
Se da respuesta al requerimiento  hecho por la Contraloría de Bogotá con respecto a hallazgos encontrados en los convenios 1051, 2130 y 2450 de 2012 del Hospital  la Victoria
DOCENCIA DE SERVICIOS- APORTE DIRECCION DE ANALISIS DE ENTIDADES PUBLICAS DISTRITALES DEL SECTOR SALUD-DAEPSS):
JULIO
Se aplica instrumento de medición de cumplimiento de los lineamientos a los convenios docencia servicio  en los hospitales de Chapinero , Usaquen y Suba. Se  brindo asistencia técnica para la elaboración de los planes de mejora.
Se gestiono ante la oficina de comunicaciones de la SDS, las correcciones de estilo y diagramación  de los lineamientos de los convenios docencia servicio. 
</t>
  </si>
  <si>
    <t xml:space="preserve">ASISTENCIA TÉCNICA Y SEGUIMIENTO A LA IMPLEMENTACIÓN DE LA RED PÚBLICA DISTRITAL (PLANES DE SANEAMIENTO FISCAL Y FINANCIERO; PLANES DE DESEMPEÑO FISCAL Y FINANCIERO Y CONVENIOS)
Asistencia  técnica a las 14 ESE categorizadas en riesgo alto y medio, para el análisis de producción y productividad de La vigencia 2014 a los Planes de Saneamiento Fiscal y Financiero, y  a 8 ESE categorizadas en riesgo bajo y sin riesgo a los Planes de Desempeño Institucional Fiscal y Financiero
“Informe de Seguimiento al Programa de Saneamiento Fiscal y Financiero I semestre de 2014”, que contiene análisis  con información de los catorce (14) Hospitales categorizados en riesgo alto y medio, elaborado en conjunto entre la Dirección de Provisión de Servicios de Salud y  Dirección de Análisis de Entidades Públicas Distritales del Sector Salud, enviado al Ministerio de Salud y protección social. 
14 Informes de seguimiento del III – IV trimestre y acumulado anual, de los Programas de Saneamiento Fiscal y Financiero de las 14 ESE Hospitales categorizados en riesgo alto y medio Usme, Suba, San Blas, Engativá, del Sur, Centro Oriente, Fontibón, Chapinero, Meissen, Rafael Uribe, Simón Bolívar, Usaquén, Victoria y Bosa, como apoyo a la Dirección de Entidades Territoriales de la SDS, en los temas relacionados con la producción, productividad y ajuste, modificación o reorganización de servicios.
14 ESE categorizados en riesgo alto y medio Usme, Suba, San Blas, Engativá, del Sur, Centro Oriente, Fontibón, Chapinero, Meissen, Rafael Uribe, Simón Bolívar, Usaquén, Victoria y Bosa, con Asistencia Técnica realizada para el seguimiento a los Programas de Saneamiento Fiscal y Financiero. 
Actas de empalme y entrega desde la Dirección de Provisión de Servicios de Salud –DPSS- del proceso relacionado con la Red Pública y Programas de Saneamiento Fiscal y Financiero -PSFF- y Planes de Desempeño Institucional Fiscal y Financiero –PDIFF-, a la Dirección de Análisis de Entidades Públicas Distritales del Sector Salud –DAEPDSS- de la Secretaría Distrital de Salud –SDS-, en cumplimiento del Decreto 507 del 2013 y la Resolución No 1611 del 06 de octubre del 2014. “Por la cual se modifica el manual específico de funciones y de competencias laborales para los empleos de la planta de personal de la Secretaría Distrital de Salud.
APORTE DIRECCION DE ANALISIS DE ENTIDADES DISTRITALES DEL SECTOR SALUD-DAEPSS
Radicación  oportuna ante el Ministerio de Hacienda y Crédito Público de los informes de Seguimiento al Monitoreo de las  ESE con Programas de Saneamiento Fiscal y Financiero.
Información actualizada con produción, capacidad instalada, indicadores financieros y eficiencia de las ESE (Tablas y gráficas de producción neta primer trimestre 2012-2015 , producción en UVR primer trimestre 2012-2015, Tablas y gráficos de tendencia primer trimestre 2008-2015)  de las  22 ESE de la red pública.
Identificación de puntos críticos de la gestión de las ESE (San Blas y centro oriente),   que permiten aclarar y precisar   las cifras y la información general entre la Secretaria Distrital de Salud  y las ESE de la red publica Distrital adscrita, definiéndose compromisos de gestión entre las partes. 
Se emitió Concepto de las medidas relacionadas con medicamentos, dispositivos médicos procesos y programas del servicio farmacéutico: hospitales Simón Bolívar, Suba y San Blas, como aporte al seguimiento de las medidas adoptadas en los Programas de Saneamiento Fiscal y Financiero por las ESE categorizadas en riesgo medio o alto 
Análisis de los informes del primer trimestre de 2015 de los Planes de Saneamiento Fiscal y Financiero  relacionadas con medicamentos dispositivos médicos de los hospitales: Simón Bolívar, Suba y San Blas. 
Documento de Análisis de eficiencia del comportamiento en UVR por ESE  y Sub red con corte 31 de diciembre de  2014.
Tablas y gráficas de producción en UVR anual 2011-2014 para documento de red y producción bruta anual 2011-2014 para documento de red
Identificación de los hospitales que necesitan adición presupuestal para lograr cerrar financieramente la vigencia 2015 e ir a CONFIS para solicitar dicha adición, estas E.S.E son : Bosa, Pablo VI, Kennedy,  Tunal. Meissen, Santa Clara, Centro Oriente, San Blas, Rafael Uribe Uribe, Simón Bolívar y Suba.
CONVENIOS
Certificaciones para tramite de pago de los convenios 1065,1093,1226 y 1470 de 2014, suscrito con los Hospitales Pablo VI Bosa, Suba, Victoria y  Tunal.
Revisión de los Proyectos de Acta y de las certificaciones generales para tramite de liquidación de los convenios No. 2529, 2551, 2114, 1715-2012 Hospital Simón Bolívar, 1087-2012 Hospital Occidente de Kennedy, 1053-2012 Hospital Santa Clara,1089-2012 Hospital Fontibon,1065-2012 Hospital Centro Oriente, 1063-2012 Hospital Nazareth, 1090-2012 Hospital Del Sur y 2110-2012 Hospital Vista Hermosa.
Se elaboraron las siguientes certificaciones de convenios para pago: 932-2014 San Cristobal, 931-2014 Fontibón,  1329-2014 Sur, 1258-2014 Kennedy, 1341-2014 san Blas, 1361-2014 Suba, 1330-2014 Sur, 1375-2014 Usaquen, 1413-2014 Victoria, 1285-2014 san Blas, 1222-2014 Rafael Uribe Uribe, 1111-2014 San Blas, 1352-2014 Victoria, 1326-2014 Kennedy, 1326-2014 kennedy y 1324-2014 Meissen. 1096-2014 Vista Hermosa (2 pagos), 1360-2014 Suba, 1470-2014 Tunal, 1375-2014 Usaquen,1323-2014 Pablo VI Bosa, 929-2014 Kennedy, 1081-2014 Nazareth, 1093-2014 Suba, 2053-2012 Pablo VI Bosa, 1359-2014 san Blas, 932-2014 San Cristobal, 1329-2014 Sur, 1070-2014 Simón Bolívar, 1358-2014 San Blas, 1305-2014 Fontibón (pago 1 y 2) 1363-2014 Tunjuelito, 1413-2014 Victoria y 1065-2014 Pablo VI Bosa (pago 3 y 4).
Se elaboró certificación para tramitar las cuentas de los siguientes convenios 1322-201 Hospital Usaquén, 1323-2014 Hospital Pablo VI Bosa, 1360-2014 Hospital de Suba, 1305-2014 Hospital Fontibón, 1226-2014 Hospital la Victoria, 1341-2014 Hospital San Blas, 1330-2014Hospital del Sur, 1352-2014Hospital la Victoria, 1111-2014 Hospital San Blas, 1375-2014 Hospital Usaquén, 1327-2014 Hospital Occidente de  Kennedy, 1334-2014 Hospital Santa Clara, 1321-2014 Hospital Tunal,  1410-2014 Hospital de Meissen, 470-2014 Hospital Tunal, 929-2014 Hospital Occidente de Kennedy
Actualización de la matriz de seguimiento de convenios y contratos a cargo de la Dirección de Provisión de Servicios de Servicios de Salud, como base para todas las reuniones de seguimiento de convenios que se realizaron en el mes de Julio de 2015
CONVENIOS APORTE DIRECCION DE ANALISIS DE ENTIDADES PUBLICAS DISTRITALES DEL SECTOR SALUD
Se elaboran las certificaciones generales para las liquidaciones de los convenios de Agosto de 2012, de los cuales se pasan a jurídica 6 convenios para  iniciar su liquidación (Nazareth, La Victoria, Sur, Santa Clara, Simón Bolívar, Kennedy). 
Se elaboran las certificaciones generales para las liquidaciones de los convenios de Noviembre de 2012 las cuales se pasan 4 convenios (Usme, Chapinero, San Cristóbal, Usaquén)  al Despacho para la firma de la  liquidación del convenio.
Respuesta al requerimiento  hecho por la Contraloría de Bogotá con respecto a hallazgos encontrados en los convenios 1051, 2130 y 2450 de 2012 del Hospital  la Victoria
DOCENCIA DE SERVICIOS- APORTE DIRECCION DE ANALISIS DE ENTIDADES DISTRITALES DEL SECTOR SALUD-DAEPSS
Ajuste de los lineamientos  de los  convenios docencia servicio para las 22 ESE, instrumento de medición de avances de la implementación de los lineamientos de docencia servicio,  definidos para la firma de los convenios y su aplicación en las 22 ESE.
Instrumento de medición  de avance de lineamientos de docencia de servicios definido e aplicado en el Hospital Simón Bolívar, Usaquen y Engativa, Chapinero , Usaquen y Suba. Se  brindo asistencia técnica para la elaboración de los planes de mejora.
</t>
  </si>
  <si>
    <t xml:space="preserve">ASISTENCIA TÉCNICA Y SEGUIMIENTO A LA IMPLEMENTACIÓN DE LA RED PÚBLICA DISTRITAL (PLANES DE SANEAMIENTO FISCAL Y FINANCIERO; PLANES DE DESEMPEÑO FISCAL Y FINANCIERO Y CONVENIOS)- APORTE DIRECCION DE ANALISIS DE ENTIDADES DISTRITALES DEL SECTOR SALUD-DAEPSS
Identificación , del estado de  sostenibilidad financiera, y de la gestión institucional y administrativa de las ESE, con Programas de Saneamiento Fiscal y Financiero con el fin de evaluar el nivel de cumplimiento de las medidas y generar propuesta de ajustes a las mismas, para ser presentadas al Ministerio de Hacienda y Crédito Público.
APORTE DIRECCION DE ANALISIS DE ENTIDADES DISTRITALES DEL SECTOR SALUD-DAEPSS
Se dispone de información actualizada de  produción, capacidad instalada, indicadores financieros y eficiencia de las ESE, para análisis de eficiencia,  financieros y de producción, que permiten la toma de desiciones por la alta Dirección y las ESE. 
Los análisis efectuados de los informes del primer trimestre de 2015 de los Planes de Saneamiento Fiscal y Financiero  relacionadas con las medidas,  permiten fortalecer  el trabajo de las ESE  a través del establecimiento de la información cierta de la gestión desarrollada y del   acompañamiento y el monitoreo por parte de la Secretaria Distrital de Salud . 
Presentación ante el Concejo de Bogotá de la situación  financiera de los 22 Hospitales de la Red Distrital. Demostrando la necesidad de presupuesto de 12 ESE.
Documento eficiencia en UVR insumo para el seguimiento al documento de red 2013-2014.
CONVENIOS APORTE DIRECCION DE ANALISIS DE ENTIDADES PUBLICAS DISTRITALES DEL SECTOR SALUD
Se tiene el conocimiento real del estado de los convenios en su aspecto administrativo y en cumplimiento de  sus obligaciones.
</t>
  </si>
  <si>
    <t>DPSS:La Auditoria de cuentas del Despacho y la central de Cuentas devolvieron 16 cuentas por diferencias en conceptos del diligenciamiento de la certificación de pago de los Hospitales. Solicitaron la elaboración de una certificación adicional conjunta para tramitar las cuentas.</t>
  </si>
  <si>
    <t xml:space="preserve">DAEPDSS: Algunos Hospitales en el análisis de los documentos de monitoreo con corte 31 de Marzo de 2015 no realizaron el estudio de tendencia presupuestal dificultando el análisis del seguimiento del PSFF por ESE. SOLUCION: este analisis se  realizo por parte de los referentes del proceso de seguimiento a los PSFF de la Dirección con el fin de presentar el informe completo,. </t>
  </si>
  <si>
    <t>e04o99m12</t>
  </si>
  <si>
    <t>Meta 12. Gestionar las condiciones económicas necesarias para el correcto funcionamiento de la Asociación Pública Cooperativa de Empresas Sociales del Estado.</t>
  </si>
  <si>
    <t xml:space="preserve"> Porcentaje de avance en la gestión de las condiciones económicas para el funcionamiento de la Asociación Pública Cooperativa de Empresas Sociales del Estado</t>
  </si>
  <si>
    <t xml:space="preserve">NEGOCIACION CONJUNTA --(APORTE DIRECCION DE ANALISIS DE ENTIDADES PUBLICAS DISTRITALES DEL SECTOR SALUD-DAEPSS):
Se realizó la socialización de los avances en proyecto de fortalecimiento de la Administradora Pública Cooperativa- APC Salud Bogotá al consejo de administración de la misma. 
Se realizó la formalización por parte del consejo de administración de la APC del proyecto piloto para el fortalecimiento de la logística de los medicamentos. 
Se realizó la coordinación de la Mesa Distrital de Negociación Conjunta. Se realizo la socialización de las experiencias en negociación conjunta de las ESE en el Distrito. Formalización de los equipos técnicos, financieros y jurídicos soporte de la Mesa Distrital de Negociaciones conjuntas. Capacitación en logística sector salud.
Se consolido del reporte de indicador de negociación conjunta de medicamentos.
</t>
  </si>
  <si>
    <t xml:space="preserve">
Cuadro consolidado distrital del indicador de  ahorro de negociación conjunta del 2014 para ser socializado con las Directivas de la SDS y las ESE, para retroalimentar el proceso y generar acciones de mejoramiento y fortalecimiento al mismo.
Seguimiento al ahorro reportado, como parte del cumplimiento de compromisos de saneamiento fiscal y financiero, para contribuir a la viabilidad financiera de las ESE mediante el acceso a economías de escala en la compra de los insumos descritos.
APORTE DAEPDSS
Documento para el fortalecimiento de la gestión de la Administradora Pública Cooperativa de Bogotá- APC.
Capítulo de negociaciones conjuntas en red, como insumo para la actualización del Documento de conformación y operación de la Red Pública Hospitalaria. 
Información consolidada de los reportes remitidos por 12 hospitales de cuentas por pagar a proveedores de medicamentos.
Formalización del equipo de planeación de negociaciones conjuntas.
Consolido del reporte de indicador de negociación conjunta de medicamentos. 
</t>
  </si>
  <si>
    <t xml:space="preserve">Compra medicamentos  a la cooperativa reportado en el mes de enero a febrero  del 2015  por parte de las ESE, por valor de $607.117.920 lo que significa un ahorro  $25.092.003 lo que significa un ahorro del 6,90% en las compras de líquidos parenterales.
En el mes de   se consolido la información remitida por las ESE del ahorro obtenido de las negociaciones conjuntas, evidenciándose en la vigencia 2014: Valor total compras de las ESE de la red Suroccidente de medicamentos $1.993.814.701, lo que significó un  ahorro de $310.851.651 (13.49%) y de insumos médicos quirúrgicos compras totales por un valor de $1.746.402.338, lo que significa un  ahorro $426.549.584 (19,81%), concluyéndose que la estrategia de negociación conjunta muestra resultados eficientes en la optimización del proceso de compras en las ESE. 
</t>
  </si>
  <si>
    <t>e04o99m13</t>
  </si>
  <si>
    <t>Meta 13. Aumentar a 25% los donantes voluntarios habituales de sangre en pro de la seguridad transfusional de la ciudad, al 2016.</t>
  </si>
  <si>
    <t>14.5% donantes voluntarios habituales. SDS 2011</t>
  </si>
  <si>
    <t xml:space="preserve">Porcentaje de donantes voluntarios habituales de sangre. </t>
  </si>
  <si>
    <t xml:space="preserve">13.1.1 ADMINISTRACIÓN Y PLANEACIÓN ESTRATÉGICA 
Proceso de Contratación
Se realizó gestión con la Gerencia de la ESE Suba, para realizar el plan de trabajo a realizar en el marco del desarrollo del convenio interadministrativo No. 1192-2015, cuyo objeto contractual es “Aunar esfuerzos técnicos, administrativos y financieros para implementar la estrategia de Aprendizaje de Servicio en niños y jóvenes escolarizados, encaminada a fortalecer la Cultura de la Donación Voluntaria y Habitual de sangre en el Distrito”.
Se realizó solicitud de cotizaciones, construcción y ajustes de estudios previos y formato de invitación pública de mínima cuantía para “Contratar servicios de apoyo para desarrollar estrategias de actualización y socialización de lineamientos técnicos a los profesionales de los bancos de sangre y servicios de transfusión sanguínea que hacen parte de la red distrital de sangre de Bogotá”. Se realizo solicitud de cotizaciones, construcción y ajustes de estudios previos y formato de invitación pública de mínima cuantía para contratar Suministro de estuches con muestras de suero, necesarias para el desarrollo del Programa anual de Evaluación Externa Directa del Desempeño en Inmunoserogía para los 16 bancos de sangre que hacen parte de la Red Distrital de Sangre y Terapia Celular de Bogotá. 
Asesoría y asistencia técnica
Asesoría y asistencia técnica vía telefónica y vía virtual a profesionales de los bancos de sangre, servicios transfusionales, estudiantes, ciudadanos y demás usuarios de la Red Distrital de Sangre. En promedio se atendieron entre 10  a 15 consultas telefónicas diarias con un promedio de 5 minutos por contacto, entre 35 y 45 diarias vía virtual, con un promedio de tres minutos por contacto. 
 Doce (12) asesorías pos test a donantes de sangre que son remitidos de los bancos de sangre de la ciudad por presentar pruebas confirmatorias positivas para marcadores serológicos. (1, 1, 2, 3, 10, 14, 16, 21,22, 23, 24, 27 de Julio), con un promedio de 20 minutos de dedicación a cada uno de ellos.
Una (1) asesoría a IPS de la ciudad que va a abrir servicio de transfusión sanguínea (UBA MOVIL) 
Generación de documentos y/o informes
Consolidación y generación de informe a la Coordinación de la Red Nacional de bancos de sangre – Instituto Nacional de Salud, de los resultados de cada uno de los 16 bancos de sangre con los indicadores: % de DONANTES VOLUNTARIOS HABITUALES, % SEROREACTIVIDAD Y % de SEROPOSITIVIDAD, año 2014 y Proyección de los mismos para el año 2015.  
Consolidación, análisis y envío de informe de las estadísticas de Bancos de Sangre y Servicios de Transfusión Sanguínea del mes de junio de 2015, a la Coordinación Nacional de Bancos de Sangre y Servicios de transfusión Sanguínea- Instituto Nacional de Salud. 
Comunicados técnicos a Bancos de Sangre y Servicios Transfusionales enviados vía correo electrónico (promedio entre 2 y 4 semanales) y correo físico (5 durante el mes). 
Organización y/o asistencia a reuniones:
Asistencia a “Simposio Regional de Mejores Prácticas en Bancos de Sangre”, convocado por el Instituto Nacional de Vigilancia de Medicamentos y Alimentos INVIMA, para recibir orientación sobre las bases del premio interamericano a la innovación para la gestión pública efectiva-2015.
13.1.2 DESARROLLO DEL PROGRAMA DISTRITAL PROMOCION DE DONACION VOLUNTARIA Y HABITUAL DE SANGRE.
Cierre Jornada Distrital de Donación de Sangre:
Consolidación y generación de informe resultados de la XIII Jornada Distrital de Donación de Sangre realizada el sábado 20 y domingo 21 de junio. Este informe fue enviado a la Coordinación de la Red Nacional de bancos de sangre del Instituto Nacional de Salud. 
Cierre celebración Día Mundial del Donante de Sangre Junio 14 de 2015
Consolidación y generación de informe de las actividades realizadas por los 16 bancos de sangre y la Coordinación de la Red Distrital de Sangre en el marco de la Celebración del Día Mundial del Donante de Sangre año 2015.  Este informe fue enviado a la Coordinación de la Red Nacional de bancos de sangre del Instituto Nacional de Salud y a la Organización Panamericana de la Salud/Organización Panamericana de la Salud Area Servicios de Salud.
En reunión realizada con bancos de sangre se presenta el informe sobre la celebración del Día Mundial del Donante y de manera específica, las actividades publicitarias que se desarrollaron desde la Red Distrital de Sangre con el apoyo de la Oficina de Comunicaciones de la SDS y sus respectivos resultados.
Convenios o Acuerdos Intra e Interinstitucionales:
Reunión con los coordinadores locales del IDRD en la que participaron 26 líderes comunitarios a quienes se les entregó la revista "Salud Hable" y se les dio una charla de información sobre la Red de Sangre y la cultura de donación de sangre en Bogotá. Se proyecta la formación de instructores y/o entrenadores a cargo de ellos en el tema de cultura de donación para que sean multiplicadores de la información en las diferentes comunidades de la Ciudad. Esta coordinación se ha realizado con referente del Desarrollo y Gestión Comunitaria del IDRD.
Charla a 199 recreadores del IDRD sobre cultura de donación de sangre en Bogotá, para que a través de ellos se llegue a la comunidad. Se hizo entrega de la revista "Salud Hable".  y se les da la charla de información sobre la Red de Sangre y la cultura de donación de sangre. Esta primera charla se dicta, en el salón C del IDRD. 
Charlas sobre donación de sangre, dictadas en el cursos de Promoción y Prevención de Urgencias y Emergencias: julio 6 con 100 participantes; julio 7 con 94 participantes, julio 9 con 92 participantes, julio 13 con 95 participantes, julio 14 - 100 participantes; julio 22 - 99 participantes; julio 23 - 100 participantes.
Estrategia de Promoción y Atención de Donantes de Sangre en espacios públicos de la ciudad:
Desarrollo de la mesa de trabajo de programación de los espacios públicos del mes de septiembre, con la participación de nueve bancos de sangre.
Preparación para firma de Dirección y envío a IDU de oficio con solicitud de espacios públicos para el mes de Agosto.
Retroalimentación a los nueve bancos de sangre que participan en la estrategia, enviando lista de espacios autorizados por el IDU para el uso de los espacios públicos durante el mes de agosto/2015.
Asesoría vía telefónica a los bancos de sangre que han solicitado asesoría, peticiones, quejas o reclamos vía telefónica o correo electrónico sobre el uso de los espacios públicos: por cancelación del uso de ellos, porque se cruzan dos, referente al bancos de sangre en un mismo sector o porque no les permiten la instalación del punto móvil de atención de donantes, entre otros. 
DESARROLLO PROGRAMA CONTROL DE CALIDAD EXTERNO DIRECTO E INDIRECTO EN INMUNOSEROLOGÍA PARA BANCOS DE SANGRE. 
Informes y Capacitaciones:
Reunión con Proasecal para revisión de resultados de los 16 bancos de sangre reportados en el análisis de la 10ª. Muestra del Ciclo XXIX de la Evaluación Externa Directa del Desempeño.
No se desarrolla ninguna otra actividad por que no se cuenta con profesional especializado referente del proceso de gestión de la Calidad en la Red Distrital de Sangre, cargo de planta Grado 27 que quedó disponible para ser ocupado por derecho preferencial y que a la fecha no ha sido asignado.   
13.1.6 PLAN DE CAPACITACIÓN ACTORES DE LA RED DISTRITAL DE SANGRE 
Consolidación, revisión y depuración de bases de datos de profesional pre inscritos a la XI réplica del curso virtual. En total de pre inscribieron 486 profesionales de bancos de sangre y servicios de transfusión sanguínea de Bogotá y otros departamentos y ciudades del país (Boyacá, Cundinamarca, Cali, Cúcuta, Girardot, Granada, La Mesa, Ibagué, Pamplona, Soacha, Tunja, Villavicencio, Yopal y Zipaquirá).
Envío correo a los 486 preinscritos al curso virtual para que confirmaran inscripción al mismo. Asignación de clave de acceso a curso a 215 estudiantes que confirmaron inscripción. Envío de lineamientos, instructivos y clave de acceso a 215 estudiantes inscritos al curso virtual “Curso Básico de Medicina Transfusional”.
Inicio de la XI réplica del curso virtual “Curso Básico de Medicina Transfusional con un total de 215 estudiantes confirmados para iniciar el curso, el cual queda abierto hasta el 26 de septiembre de 2015. 
13.1.7 MANTENIMIENTO Y DESARROLLO DEL SISTEMA DE INFORMACIÓN DE LA RED DE SANGRE. 
 Revisión de módulos de aplicativo informático Red Sangre para relacionar uno a uno los errores que aún se están presentando en cada uno de los módulos. 
Reunión con la ingeniera de la Dirección TIC, para iniciar proceso de ajustes hasta donde sea posible, de las inconsistencias encontradas en el aplicativo informático Red Sangre – Fase II – Módulo Información de Donantes. 
Asignación de 20 claves de usuarios para acceso a módulos de aplicativo informático Red Sangre. 
Solicitud vía telefónica y consolidación de la información de colecta intra y extramural de los 16 bancos de sangre de Bogotá, correspondiente al mes de JULIO 2015. 
Se mantienen pendientes varios procesos y actividades de mantenimiento y avances relacionados con el sistema de información de la Red de Sangre porque desde el mes de abril no se cuenta con recurso humano para dinamizar estos procesos.  
</t>
  </si>
  <si>
    <t xml:space="preserve">En enero se colectaron 21.836 unidades de sangre total y 3.205 unidades de glóbulos rojos por aféresis, obteniendo un índice de donación de 3,2 unidades x 1000 habitantes (planeado: 2,6 x 1000 hab) para un porcentaje de cumplimiento de 122,2%. Con relación a la meta de donantes voluntarios habituales, donaron sangre 4.285 donantes voluntarios habituales (3.899 sangre total y 386 por aféresis) para un porcentaje de 18,7% (planeado 24%) con cumplimiento de 77,9%.
En febrero se colectaron 22.963 unidades de sangre total y 2.143 unidades de glóbulos rojos por aféresis, obteniendo un índice de donación de 3,2 unidades x 1000 habitantes (planeado: 2,6 x 1000 hab) para un porcentaje de cumplimiento de 122,5%. Con relación a la meta de donantes voluntarios habituales, donaron sangre 4.613 donantes voluntarios habituales (4.276 sangre total y 337 por aféresis) para un porcentaje de 19,2% (planeado 24%) con cumplimiento de 80,1%.
En marzo se colectaron 21.178 unidades de sangre total y 1.100 unidades de glóbulos rojos por aféresis, obteniendo un índice de donación de 2,8 unidades x 1000 habitantes (planeado: 2,6 x 1000 hab) para un porcentaje de cumplimiento de 108.7%. Con relación a la meta de donantes voluntarios habituales, donaron sangre 4.290 donantes voluntarios habituales (3.801 sangre total y 489 por aféresis) para un porcentaje de 19,2% (planeado 24%) con cumplimiento de 79,9%.
En abril se colectaron 21.763 unidades de sangre total y 1.097 unidades de glóbulos rojos por aféresis, obteniendo un índice de donación de 2,9 unidades x 1000 habitantes (planeado: 2,6 x 1000 hab) para un porcentaje de cumplimiento de 111.5%. Con relación a la meta de donantes voluntarios habituales, donaron sangre 4.648 donantes voluntarios habituales (4.204 sangre total y 444 por aféresis) para un porcentaje de 20,2% (planeado 24%) con cumplimiento de 84,1%.
En Mayo se colectaron 20.526 unidades de sangre total y 1.105 unidades de glóbulos rojos por aféresis, obteniendo un índice de donación de 2,7 unidades x 1000 habitantes (planeado: 2,6 x 1000 hab) para un porcentaje de cumplimiento de 105.5%. Con relación a la meta de donantes voluntarios habituales, donaron sangre 3.980 donantes voluntarios habituales (3.478 sangre total y 502 por aféresis) para un porcentaje de 17,3% (planeado 24%) con cumplimiento de 72.0%.
En JUNIO se colectaron 19.621 unidades de sangre total y 1.157 unidades de glóbulos rojos por aféresis, obteniendo un índice de donación de 2,6 unidades x 1000 habitantes (planeado: 2,6 x 1000 hab) para un porcentaje de cumplimiento de 100%. Con relación a la meta de donantes voluntarios habituales, donaron sangre 4.491 donantes voluntarios habituales (3.977 sangre total y 514 por aféresis) para un porcentaje de 21,5% (planeado 24%) con cumplimiento de 89.8%.
En JULIO se colectaron 23.566 (sin dato de banco de sangre Policía Nacional que no reportó estadística porque la directora está en vacaciones; en promedio colectan 110 unidades mes) unidades de sangre total y 1.153 unidades de glóbulos rojos por aféresis, obteniendo un índice de donación de 3,1 unidades x 1000 habitantes (planeado: 2,6 x 1000 hab) para un porcentaje de cumplimiento de 120,6%. Con relación a la meta de donantes voluntarios habituales, donaron sangre 4.890 donantes voluntarios habituales (4.344 sangre total y 546 por aféresis) para un porcentaje de 19,6% (planeado 24%) con cumplimiento de 81.7%.
Los logros acumulados de 01 de enero hasta el 30 de JULIO evidencian que se han colectado 162.413 unidades de sangre (151.453 unidades de sangre total y 10.960 unidades de glóbulos rojos por aféresis), obteniendo un índice de donación acumulado de 20,6 unidades x 1000 habitantes (planeado: 18,2 x 1000 hab.) para un porcentaje de cumplimiento acumulado de 113,2%. Con relación a la meta acumulada de donantes voluntarios habituales, han donado  sangre 31.197 donantes voluntarios habituales (27.979 sangre total y 3.218 por aféresis), para un porcentaje de 19,3%; 4,7 puntos por debajo de lo planeado (24%), con cumplimiento acumulado 
</t>
  </si>
  <si>
    <t xml:space="preserve">Las 162.413 unidades de sangre colectadas entre enero y JULIO ha permitido transfundir para este periodo por lo menos 170.545 componentes sanguíneos (entre glóbulos rojos, plasma, crioprecipitado y plaquetas), a por lo menos 41.907 pacientes en 84 clínicas y hospitales de Bogotá.
Con relación a donantes voluntarios habituales, el logro acumulado hasta el mes de JULIO indica que se han atendido 31.197 donantes voluntarios habituales que representa el 19,3% de donantes de Bogotá; 4,7 puntos por debajo de la meta planteada que era de 24%.
Justificación: el indicador mensual de cumplimiento es de 24%, que es un indicador constante para todos los meses, no es indicador incremental ni acumulativo. 19,6% corresponde al cumplimiento del mes de JULIO.
</t>
  </si>
  <si>
    <r>
      <t xml:space="preserve">Durante el mes de JULIO no se dispuso de recurso humano que realizará actividades relacionadas con el Programa de Hemovigilancia, gestión de la calidad en servicios de sangre y administración y mantenimiento del sistema de información de la Red Distrital de Sangre. Este personal históricamente ha sido contratado. No se cuenta con profesional especializado referente del proceso de gestión de la Calidad en la Red Distrital de Sangre, cargo de planta Grado 27 que quedó disponible para ser ocupado por derecho preferencial.   
Se dejaron de realizar actividades que generan atrasos y no continuidad de procesos, donde se relacionan entre las principales: 
Ausencia de soporte técnico a la gran mayoría de usuarios del aplicativo informático Red Sangre y demás herramientas que hacen parte del sistema de información de la Red Distrital de Sangre.
No repuesta a solicitudes enviadas a la Coordinación de la red por parte de usuarios del aplicativo informático Red Sangre. 
No hubo seguimiento diario a la alimentación de las bases de datos correspondientes al mes de marzo, abril, mayo, junio y julio de 2015 sobre “Disponibilidad Componentes Sanguíneos en Bogotá” que deben realizar los 16 Bancos de Sangre y por tanto no se alimentó el respectivo tablero de control. 
No hubo revisión ni análisis de fichas RAD y RAT recibidas durante el mes de JULIO y que fueron reportadas vía física y virtual por los 16 bancos de sangre y 84 servicios transfusionales. 
No se dio repuesta a solicitudes enviadas a la Coordinación de la red relacionadas para el desarrollo del Programa de Hemovigilancia en tres IPS de la ciudad. 
No realización de análisis individual de no conformidades en bancos de sangre y servicios de transfusión asociadas con el sistema de gestión de la calidad. 
</t>
    </r>
    <r>
      <rPr>
        <b/>
        <sz val="8"/>
        <rFont val="Calibri"/>
        <family val="2"/>
      </rPr>
      <t xml:space="preserve"> SOLUCION : se adelantara el tramite administrativo para tal fin </t>
    </r>
  </si>
  <si>
    <t xml:space="preserve">Para el desarrollo del Programa de Hemovigilancia, Gestión de la Calidad y mantenimiento del sistema de información de la Red Distrital de Sangre, se requiriere de recurso humano con el cual no se contó durante el mes de JULIO.  </t>
  </si>
  <si>
    <t>e04o99m14</t>
  </si>
  <si>
    <t>Meta 14. Aumentar la Tasa de Donación a 22 donantes efectivos de órganos y tejidos x 1.000.000 de habitantes en Bogotá D.C, A 2016.</t>
  </si>
  <si>
    <t>17,7 donantes efectivos de organos y tejidos. (2011)</t>
  </si>
  <si>
    <t xml:space="preserve"> Tasa de Donación de donantes efectivos de órganos y tejidos </t>
  </si>
  <si>
    <t>12,73 donantes por millon de población</t>
  </si>
  <si>
    <t xml:space="preserve">ASESORÍA Y ASISTENCIA TÈCNICA RECEPCIÓN DE ALERTAS POTENCIALES DONANTES
Durante el mes de Julio se recepcionaron y gestionaron 125 alertas de potenciales donantes referidos por entidades públicas y privadas del orden local, regional y nacional, las cuales se distribuyeron de la siguiente manera:
En Bogotá: 
Las ESE del distrito originaron 25 alertas es decir el 20% del total; las ESE del distrito donde se generaron las alertas fueron: Hospital de Tunjuelito, Hospital San Blas, Hospital Santa Clara, Hospital Occidente de Kennedy, Hospital el Tunal, Hospital Simon Bolívar y Hospital Meissen
Las IPS Privadas originaron 42 alertas es decir el 33% del total de alertas; entre estas IPS privadas se encuentran: Policlinico del Olaya, Clinica San Rafael, Clinica Centenario, Clinica Juan N Corpas, Clinica de Occidente, Eusalud, Clnica Fundadores, Medical Pro info, Clinica Palermo, Clinica Partenon, Saludcoop 104, Clínica San Diego, Clinica San Francisco de Asis, Clínica Santa Bibiana, Hospital Militar Central, Hospital San Jose Infantil, Instituto Roosevelt, Miocardio Norte y  Miocardio San Carlos.
Las IPS Trasplantadoras originaron 24 alertas es decir el 19% del total de alertas;las IPS generadoras de potenciales donantes fueron:  Clínica Universitaria Colombia, Hospital Universitario San Ignacio, Fundación Cardioinfantil, Hospital Universitario Mayor, Hospital La Misericordia, Fundacion Santafe, Fundación Shaio, Hospital San Jose, Clínica Marly y Procardio
Para un total de alertas en Bogotá de 91.
En la Regional
Las IPS de otros departamentos de la Regional 1 se originaron 17 alertas, es decir el 14% del total de las alertas; entre estas IPS se encuentran: Hospital La Samaritana,  Clínica Universidad de la Sabana, Clínica Chia,  Hospital San Rafael de Girardot, Hospital San Rafael de Tunja, Clínica Meta, Medilaser (Florencia), Clínica Tolima, Clínica Nuestra Señora del Rosario, y Hospital Federico Lleras Acosta. 
Nacional
Las ofertas nacionales originaron 17 alertas es decir el 14% del total de alertas; entre estas IPS Nacionales se encuentran:
En Medellín: Clinica del Norte, Clínica Santa Margarita, Hospital San Vicente de Paul e IPS Universitaria.
En Barranquilla, Clínica Porto Azul.
En Manizales, Clínica Versalles.
En Cúcuta, Clínica Medical Duarte.
En Pereira, Hospital San Jorge.
En Calí: DIME, Fundación Valle del Lili, Clínica Palma Real y Clínica Versalles.
A nivel de Bogotá la asesoría y asistencia técnica se presta desde el momento de la recepción de la alerta o notificación por el Médico Coordinador Operativo o por la IPS generadora, su seguimiento hasta la consecución de la donación efectiva o por el contrario la finalización del protocolo por las posibles causas. En relación con las ofertas nacionales, se presta asesoría y asistencia técnica desde el momento de la recepción de la oferta realizada desde la Coordinación Nacional, la realización de la misma a grupos de trasplante de la  CRN1 según órganos ofertados y la coordinación logística de su traslado hacia la IPS que acepta la oferta.
Los mecanismos de notificación utilizados son: 
1. Notificación activa, es decir, producto de la detección por parte del médico coordinador operativo durante las visitas realizadas
2. Notificación pasiva, es decir, producto de las llamadas recibidas por el personal de las IPS generadoras a las líneas de modulación o por parte del personal del CRUE. Las alertas productos de ofertas nacionales se consideran de notificación pasiva.
Del total de alertas originadas en la CRN1, 78 fueron reportadas por detección pasiva (62%) y 47 a través de la notificación activa producto de las visitas realizadas por los médicos coordinadores operativos (38%)
ASESORÍA Y ASISTENCIA TÉCNICA DONANTE EFECTIVO
Durante el mes de Julio se realizaron asesoría y asistencia técnica a 15 procesos de donación.
La asesoría y asistencia técnica en el proceso de gestión de la donación, inicia desde la obtención del consentimiento para la donación por los mecanismos establecidos, asesoría y acompañamiento telefónico en la oferta de componentes, envío de muestras sanguíneas, resultado de pruebas inmunogenéticas, infecciosas y citotoxicos en los laboratorios de referencia, distribución y asignación de componentes anatómicos y logística del trasporte de los mismos; todo en coordinación con las Instituciones Prestadoras de Servicios de Salud trasplantadoras y el Instituto Nacional de Salud.
Del total de  alertas reportadas y gestionadas, 15 se convirtieron en donantes efectivos es decir el 12% del total de alertas.
La distribución de los donantes efectivos fue:
Bogotá
Un total de 12 donantes generados en Bogotá, distribuidos así:
Un (1) donante generado en ESE del Distrito (Hospital El Tunal).
Cinco (5) donantes generados en IPS trasplantadoras:  Hospital Universitario San Ignacio, Hospital Universitario Mayor, Fundación Santafé y Fundación Shaio y Hospital San Jose.
Seis (6) donantes generados en IPS generadoras:  Hospital San Jose Infantil, Clínica de Occidente, Clínica Partenon, Policlínico del Olaya,  
Regional
Un (1) donante en Clínica Universidad de la Sábana
Nacional
Se generaron dos (2) donantes en IPS a Nivel Nacional asi: DIME de Calí y Hospital San Jorge en Pereira
ASESORÍA Y ASISTENCIA TÉCNICA INFORMACIÓN Y COMUNICACIONES
En el Eje de Información se ejecutaron  cincuentra y tres   (53) jornadas de asesorías y asistencias técnicas en información y comunicaciones, con un total de seiscientos ochenta y dos personas informadas (682), discriminadas así:
Asesoría y Asistencia en atención al usuario, personalizada y vía telefónica se realizaron veintiuno   (21) actividades, con un número de personas e informadas y sensibilizadas de veintiuno  (21).
Asesoría y Asistencia Técnica en promoción se ejecutaron veintinueve  (29) charlas en  las siguientes instituciones: 
• Hospital Pablo VI de Bosa (7)
• Empresa Logytech Mobile S.A (2)
• Hospital San Blas  (3)
• Hospital Vista Hermosa  (1)
• Hospital Tunal  (2)
• Hospital de Meissen (1)
• Feria del servicio al ciudadano Localidad (Tunjuelito)  (2)
• Feria del servicio al ciudadano Localidad (Santa Fe)  (2)
• Ministerio de Industria y Comercio  (1)
• Bancolombia (1)
• Coorporación Universitaria Nacional (CUN)       (1)
• Colegio Jaime Garzon Localidad Sumapaz   (2)
• Coorporación Educativa Indoamericana  (1)
• Publicar Publicidad  Multimedia     (3)
Con un número de personas sensibilizadas de seiscientos cuarenta y nueve   (649).
Asesoría y Asistencia Técnica en comunicaciones se ejecutaron tres  (03) Jornadas en las siguientes instituciones:
• Secretaria Distrital de Salud  (2)
• Hospital Simón Bolívar      (1)
Con un número de personas de informadas dosce (12).
ASESORÍA Y ASISTENCIA TÉCNICA EDUCACIÓN
En el marco de Asesoría y Asistencia Técnica en educación  con énfasis en Gestión Operativa,  dirigida a funcionarios de IPS generadoras; se realizaron cuatro  (04) jornadas de capacitación en las siguientes instituciones:
• Hospital Simon Bolivar  (01)
• Hospital San Blas          (01) 
• Colegio Alfredo Iriarte(H. rafael uribe)  (1)
• Colegio Jaime Garzon Localidad Sumapaz  (1)
Con un número de personas capacitadas de ciento sesenta y siete (167).
ACTIVIDADES DE AUDITORÍA
Asesorias y Asistencias Técnicas:
1. Clínica de ojos: elaboración programa de auditoria interna
2. Hospital Militar: inscripción implante de tejido óseo, implante de piel
3. Servioftalmos: renovación inscripción programa trasplante de tejido oculares
4. Sociedad de Cirugia Ocular: renovación inscripción programa trasplante de tejido oculares
5. Hospital de Fontibón: asesoría al área de calidad sobre los procesos de auditoria interna en el programa hospital generador de vida
Auditorías:
1. Clínica Marly: Novedad de inscripción programa trasplante de tejidos osteomuscular  
2. Clínica Marly: Novedad de inscripción programa Trasplante de valvulas cardiacas.
3. Clínica Marly: Novedad de inscripción programa trasplante de medula ósea, e implante coclear
4. Clínica Marly: Novedad de inscripción Iprograma trasplante de piel
5. Clínica Marly: Auditoria  calidad programa de Auditoria interna servicio trasplante e implante de tejidos (osteomuscular, implante de piel, válvulas cardiacas coclear)
6. Clínica Santa Bibiana: seguimiento de inscripción programa trasplante de tejido óseo.
7. Clínica Santa Bibiana: Auditoria  calidad programa de Auditoria interna servicio trasplante e implante de tejidos 
8. Clínica Olsabe: Auditoria seguimiento de inscripción programa trasplante de Córnea.
9. Clínica Olsabe: Auditoria  calidad programa de Auditoria interna servicio trasplante e implante de tejidos
10. MEDERI: Auditoría Coyuntural ingreso paciente estado compasivo lista de espera renal.
11. MEDERI: Auditoría de Donante Vivo
12. Fundación Santafe: auditoría de renovación programa de trasplante hepático
13. Hospital San José Infantil: auditoría de seguimiento plan de mejora IPS generadora
14. Hospital de la Samaritana: auditoría de seguimiento plan de mejora IPS generadora
15. Hospital de Meissen: auditoría programa hospital generador de vida
16. Hospital del Sur: auditoría programa hospital generador de vida
17. Hospital Pablo VI de Bosa: auditoría programa hospital generador de vida
18. Hospital de Bosa: auditoría programa hospital generador de vida
19. Hospital de la Victoria: auditoría programa hospital generador de vida
20. Hospital de San Blas: auditoría programa hospital generador de vida
21. Hospital de Rafael Uribe: auditoría programa hospital generador de vida
SISTEMA DE INFORMACIÓN, MÓDULO DE TRASPLANTE EN EL SIRC
Se crean los usuarios para las gestoras sociales con e fin de que puedan acceder al Módulo de Trasplantes del Sistema de Información SIRC.
Se realizan pruebas con la enfermera de modulación, al Módulo de distribución para la donación. Las incidencias encontradas se envían a la persona encargada de Gestionar con los desarrolladores de la Universidad nacional, con el fin de que realicen las correcciones.
MANEJO DE OFICINA
ARCHIVO Y CORRESPONDENCIA
Se le entrega a cada profesional materia de trabajo implementos de papelería, Se recibe del almacen 3 resmas de papel cada 15 dias lleva cuadro en Excel de piezas comunicativas, Se apoya en la realización de llamadas a profesionales que las referentes soliciten .y se reciben llamadas  Se gestiona para prestamos de salones para reuniones requeridas por el grupo,  se hace el préstamo de equipos e instalación,
Se llena formato de fotocopiado ,se envían y se reciben correos. Se redican y se escanean documentos internos y externos que salen del area de  trasplantes.
ARCHIVO:
Se asiste a reunió con el Dr  Mauricio Vargas Sobre cuadros de caracterización documental  Se reciben informes de actividades del mes de julio por Sonia Gaitan y se archivan en sus correspondientes carpetas de cada funcionario. Se abre carpeta en archivo de las 5  Regionales y de los 12 departamentos de las regional N.1 Se archivan oficios que son enviados .    Convenio de Hospital Santa Clara,  Occidente de Kennedy,
CORRESPONDENCIA:
Se recibe a diario  correspondencia y se le entrega a Dra Yaneth para su asignación  Se registra en vitagora que se lleva a diarios y cada profesional firma el recibido 
</t>
  </si>
  <si>
    <t xml:space="preserve">Aparte de recibir alertas generadas en Bogotá, se recibieron alertas de otros departamentos que hacen parte del área de jurisdicción de la coordinación regional; en este sentido se evidencia que hasta el mes de Julio  tenemos un total de 728 alertas representadas así: 
546 originadas en Bogotá (75%), 121 en la Regional 1 (17%) y  61 en otras regionales (8%) (Antioquia,Atlántico, Valle, Norte de Santander, Risaralda y Caldas).
Estas alertas se gestionaron en un 100%, dando respuesta del 100% en la logística y el apoyo de la gestión operativa. Hasta el mes de Julio los ciento trece (113) donantes efectivos en la regional se distribuyeron de la siguiente manera: setenta y ocho (78) donantes efectivos en Bogotá, dieciseis (16) de la Regional y diecinueve (19 de otras regionales). 
La gestión operativa partió desde la recepción de la alerta, entrevista familiar con consentimiento para la donación, asesoría y acompañamiento telefónico en envío de muestras sanguíneas, resultados de pruebas inmunogenética, infecciosas y Citotóxicos, distribución y asignación de componentes anatómicos, logística del transporte de los mismos en otras ciudades diferentes a Bogotá, del área de jurisdicción de la regional Nº1. 
Los setenta y ocho (78) donantes consentidos en Bogotá hasta el mes de Julio se originaron en las siguientes Instituciones y se rescataron componentes anatómicos de la siguiente manera:
Empresas Sociales del Estado:
• Hospital El Tunal: 2 donantes utilizado, se rescatan y trasplantan 2 hígados y 4 riñones.
• Hospital Meissen: 2 donantes utilizados, se rescatan 2 pulmones y se descarta 1, se rescatan y trasplantan 2 hígados y 4 riñones.  Se rescata 1 hueso y 1 piel.
• Hospital Occidente de Kennedy: 9 donantes, 1 proceso cancelado por PCR y 8 donantes utilizados en los que se rescatan y trasplantan: 1 corazón, 1 pulmon, 6 hígados. Se rescatan 14 riñones, se trasplantan 12 y se descartan 2. Se rescatan 3 córneas y 3 hueso.
• Hospital San Blas: 1 donante utilizado en el que se rescató 1 tejido oseo.
• Hospital Simon Bolívar: 1 donante utilizado en el que se rescata y trasplanta 1 hígado y 2 riñones.  Se rescata 1 córnea, 1 tejido oseo y 1 piel.
IPS Trasplantadoras:
• Clínica Marly: 1 donante donante utilizado, se rescatan y trasplantan 1 corazón, 2 pulmones, 1 hígado y 2 riñones
• Fundación Abood Shaio: 6 donantes utilizados: se rescatan y trasplantan  1 corazón, 3 hígados, 12 riñones. Se rescatan  3 córneas y 1 piel.
• Clínica Universitaria Colombia: 5 donantes consentidos, dos cancelados por PCR y reporte de infecciosas y 3 donantes utilizados en los que se rescatan y trasplantan 2 hígados y  2 riñones y se rescata 1 piel, 1 tejido oseo
• Fundación Cardioinfantil: 3 donantes consentidos, uno cancelado por Candidemia y dos donantes utilizados en los que se rescatan y trasplantan 2 pulmones y 2 hígados.
• Fundación Santafe: 4 donantes consentidos, 1 no rescatado por hallazgos intraoperatorios, 3  utilizados en los que se rescatan y trasplatan 3 hígados, se rescatan 6 riñones de los cuales 3 se trasplantan, 1 se envía a la Regional 3 y 2 se descartan por resultado de biopsia. Se rescata 2 córneas y 2 piel.
• Hospital Universitario San Ignacio: 8 donantes utilizados en los que se rescatan y trasplantan 4 hígados y se rescatan 10 riñones y  se trasplantan 8 riñones, 2 se descartan por resultado de biopsia.  Se rescatan 2 córnea, 3 tejido oseo y 1 piel.
• Hospital San Jose: 3 donantes utilizados en los que se rescatan y trasplantan 2 riñones. Se rescatan  2 córnea, 1 hueso y 1 piel.
• Hospital Universitario Mayor: 4 donantes utilizados en los que se rescatan y trasplantan: 1 hígado y 8 riñones. Se rescata 1 piel.
IPS Privadas
• Clínica de Occidente: 4 donantes utilizados en los que se rescatan y trasplantan 1 pulmón y 6 riñones.  Se rescatan 3 hígados, se trasplanta 1 y 1 se envía a una urgencia cero de la Regional 2. Se rescata 1 córnea y 1 hueso.
• Clínica Fundadores: 1 donante utilizado. Se rescata 1 córnea y 1 hueso.
• Clínica Los Nogales: 2 donantes utilizados.  Se rescata y trasplanta 1 hígado; se rescatan 4 riñones, se trasplantan 2 y se descartan 2. Se rescata 1 córnea, 1 hueso y 1 piel
• Clínica Medical Pro info: 4 donantes consentidos: 1 descartado por sepsis pulmonar y 3 donantes utilizados en los que se rescatan 2 hígados y se envia 1, se rescatan y trasplantan 6 riñones.  Se rescatan 1 córnea y 1 hueso.
• Clínica Nueva: 2 donantes utilizados en los que se rescatan y trasplantan 4 riñones. Se rescata 1 córnea, 2 huesos y 1 piel.
• Clínica Partenon: 2 donantes utilizado; se rescatan y trasplantan: 1 corazón, 1 hígado y   4 riñones.
• Hospital Clínica San Rafael: 3 donantes utilizados en los que se rescatan y trasplantan 4 riñones. Se rescata 1 córnea, 1 hueso y 1 piel.
• Clínica Santa Bibiana: 2 donantes: 1 consentido y cancelado por resultado de infecciosas y 1 donante utilizado en el que se rescatan y trasplantan 2 riñones.
• Hospital Militar Central: 3 donantes: 1 consentido y cancelado por resultado de infecciosas y 2 donantes utilizado en los que se  rescatan y trasplantan 2 pulmones,  2 hígados y 2 riñones.  Se rescatan 1 córnea, 2 hueso y 1 piel.
• Hospital San Jose Infantil: 3 donantes consentidos: 1 cancelado por hallazgos intraoperatorios y 2 utilizados en el que se rescatan y trasplantan 1 hígado y 2 riñones. Se rescata  2 córnea, 1 hueso  y 1 piel.
• Saludcoop 104: 2 donantes utilizados en los que se rescata y trasplanta 1 riñon y se rescata 2 córnea y 2 piel.
• Policlínico del Olaya: 1 donante utilizado; se rescatan y trasplantan 1 hígado y 2 riñone
Hasta el mes de Julio, donantes (78) donantes rescatados en Bogotá se rescataron los siguientes componentes anatómicos: Corazón 4, Pulmones 10, Hígados 38, Riñones 103, Córneas 24, Donantes de Tejido Óseo 21 y Donantes de Piel 15. 
Hasta el mes de Julio, en el área de jurisdicción de la Regional Nº1 Red de Donación y Trasplantes, exceptuando el Distrito Capital se obtuvieron 16 donantes consentidos de órganos y tejidos. Se rescatan tejidos: 4 córneas, 5 donantes de tejido óseo y 2 donantes de piel. Los órganos rescatados son: 24 Riñones, 08 Hígados y 02 Corazones. Los 16 donantes tuvieron la siguiente distribución: 
Los 13 donantes tuvieron la siguiente distribución: 
Cundinamarca
• Hospital de La Samaritana: 3 donantes utilizados:  se rescatan y trasplantan: 1 corazón, 1 hígado y  4 riñones y 1 córnea y 2 hueso.
• Hospital de Facatativa: 1 donante utilizado en el que se rescata y trasplanta 1 corazon y 2 riñones
• Procardio: 2 donantes utilizados en los que se rescata y trasplantan 2 riñones y 1 córnea, 1 hueso y piel.
• Clínica Universidad de la Sabana: 1 donante utilizado: se rescatan y trasplantan 1 hígado y 2 riñones. Se rescata 1 córnea
Boyacá
• Hospital Regional de Duitama: 1 donante utilizado del cual se rescatan y trasplantan  1 hígado y 2 riñones. Se rescata 1 hueso.
• Clínica de Especialistas de Sogamoso: 1 donante utilizado del cual se rescatan 1 hígado y 2 riñones.
• Hospital San Rafael de Tunja: 1 donante utilizado del cual se rescatan 1 hígado, 2 riñones y tejido óseo.
Tolima
• Hospital Federico Lleras Acosta: 3 donantes consentidos: 1 cancelado porque la familia se retracta de la decisión para donar y 2 donantes utilizados en los que se rescatan y trasplantan 1 hígado y 4 riñones. Se rescata 1 córnea y 1 piel.
• Clínica Minerva: 1 donante utilizado, se rescatan y trasplantan 1 hígado y 2 riñones.
• Clínica Tolima: 1 donante consentido pero cancelado por ventana inmunológica.
Meta:
• Hospital Departamental de Villavicencio: 1 donante utilizado del cual se rescatan 1 hígado y 2 riñones. 
Hasta el mes de Julio se recibieron de otros departamentos fuera de la jurisdicción de la Regional Nº1 Red de Donación y Trasplantes (Antioquia, Valle y Risaralda), se obtuvieron 19 donantes efectivos de órganos. De los cuales se recibieron y trasplantaron 6 Corazones, 9 Hígados, 9 riñones.
Hasta el mes de Julio de 2015 se han ejecutado trescientos diez (310) jornadas de asesoría y asistencia técnica,  en información y comunicación en las siguientes instituciones: Empresa Sepecol, Comunidad Hospital el Tunal, Hospital Pablo VI de Bosa, Hospital San Cristóbal, Hospital Santa Clara, Hospital Meissen (periódico), Hospital Vista Hermosa, Hospital San Blas ,  Feria servicio  ciudadano localidad de Usme y Colegio san Bartolomé, Colegio San Benito Abad,  Ministerio de defensa y Feria del Servicio al ciudadano supercade Ciudad Bolívar. Hospital Central de la Policía, Hospital Militar Central, Funadacion Santafe de Bogota, Clinica Miocardio, Fundación Yanapaqui, DIAN, Dona Bogotá 2015, Corferias – Feria del libro, Hospital del Sur, Empresa Gecolsa, Empresa Logytech Mobile S.A , Ministerio de Industria y Comercio , Bancolombia , Coorporación Universitaria Nacional (CUN) ,Colegio Jaime Garzon Localidad Sumapaz,Coorporación Educativa Indoamericana, Publicar Publicidad  Multimedia, Escuela de Suboficiales González Jiménez de Quesada, Universidad Manuela Beltran, Corporacion Educativa Iberoamericana,  Feria del servicio al ciudadano localidad mártires, Feria del servicio al ciudadano Localidad (Tunjuelito), Feria del servicio al ciudadano Localidad (Santa Fe), CRUE Cundinamarca, Tu Llanta, Estudiantes de la ECCI. Con un número total de personas sensibilizadas de mil dos mil seiscientos veintiuno    (2621)  personas.
Hasta el mes de Julio de 2015 se han realizado cuarenta y nueve  (49) jornadas de asesorías y asistencias técnicas en educación con énfasis en Gestión Operativa en las siguientes instituciones: Hospital de Santa Clara,  Hospital Simon Bolívar, Hospital San Blas ,  Hospital de Tunjuelito, Hospital Pablo VI de Bosa, Hospital del Sur, Hospital de San Cristóbal, Clinica Medical Proinfo , Universidad del Bosque, Hospital Militar, Hospital  Tunal, Clínica Centenario. Hospital Tunal, Escuela de Suboficiales González Jiménez de Quesada, colegio José María  Vargas Vila, colegio Venecia, Colegio Heladia Mejia, Colegio FEARC, Colegio Militar Jose Antonio Galan, Colegio Altamira, Colegio Manuelita Saenz, Colegio Alfredo Iriarte(H. rafael uribe) , Colegio Jaime Garzon Localidad Sumapaz. Con un total de personas capacitadas de dos mil cuarenta y nueve  (2049).
</t>
  </si>
  <si>
    <t xml:space="preserve">TASA DE DONACIÓN ACUMULADA PARA BOGOTÁ EL MES DE JUNIO 2015
La Tasa de Donación correspondiente al mes de Enero: 1.16 ajustada 2.31, donantes por millón de población (d.p.m.p), en Febrero: 1.67 ajustada 2.44, d.p.m.p, en Marzo: 1.54 ajustada 2.19 d.p.m.p.  Abril 1.80 d.p.m.p Mayo 0.90 d.p.m.p Junio 1.54 d.p.m.p y Julio 1.54 d.p.m.p (pendiente dato de rescates combinados en INML para ajustar los meses de abril, mayo, y junio y Julio) Acumulado: 12.73 d.p.m.p 
La gestión realizada hasta el mes de Junio, permitió beneficiar a 196 personas con trasplante de órganos; 11 recibieron trasplante de corazón, 5 recibieron trasplante de pulmón ( 3 bipulmonares y 2 unipulmonares), 5 recibieron trasplante combinado hígado-riñon, 37 recibieron trasplante de hígado y 98 recibieron trasplante de riñón. 
Hasta el mes de Julio, donantes (78) donantes rescatados en Bogotá se rescataron los siguientes componentes anatómicos: Corazón 4, Pulmones 10, Hígados 38, Riñones 103, Córneas 24, Donantes de Tejido Óseo 21 y Donantes de Piel 15. 
Hasta el mes de Julio, en el área de jurisdicción de la Regional Nº1 Red de Donación y Trasplantes, exceptuando el Distrito Capital se obtuvieron 16 donantes consentidos de órganos y tejidos. Se rescatan tejidos: 4 córneas, 5 donantes de tejido óseo y 2 donantes de piel. Los órganos rescatados son: 24 Riñones, 08 Hígados y 02 Corazones
</t>
  </si>
  <si>
    <t>• Dificultades con el equipo de computo del área de modulación, específicamente con el programa excell en el que se encuentran todos los formatos y aplicativos que se utilizan en la actualidad.  El programa no responde en multiples ocasiones, autoguarda archivos sin información importante y elimina los hipervínculos de los formatos; ademas dificulta la realización de los multiples informes solicitados al área. Actualemnet se adelanta el trabajo de validacion del sistema de información de la red de doncación y traspante coordinación regional No. 1, a fin de disponer de una herramienta en pagina web con la que se pueda superar los inconvenientes y limitaciones  que presentan las bases de datos en Excel.</t>
  </si>
  <si>
    <t>e04o99m15</t>
  </si>
  <si>
    <t>Meta 15. Desarrollar un programa de donación de órganos y tejidos en ESE, adscritas a la Secretaria Distrital de Salud, a 2016.</t>
  </si>
  <si>
    <t xml:space="preserve">Porcentaje de avance en el desarrollo de un programa de donaciòn de organos y tejidos en las ESE </t>
  </si>
  <si>
    <t xml:space="preserve">En cinco  (05) ESE del Distrito se realizaron, cinco  (05) asesorías y asistencias técnicas con énfasis en Promoción, discriminadas de la siguiente manera:
• Hospital Pablo VI de Bosa  (1) 
• Hospital San Blas  (1)
• Hospital Santa Clara  (1)
• Hospital San Cristobal (1)
• Hospital de Kennedy (1)
Con un número de personas informadas de trece (13).
ASESORÍA Y ASISTENCIA TÉCNICA. ÉNFASIS EN PROMOCIÒN
En seis  (06) ESE del Distrito se realizaron, siete (07) asesorías y asistencias técnicas con énfasis en Promoción, discriminadas de la siguiente manera:
• Hospital San Cristobal  (1)
• Hospital Tunal (1)
• Hospital Pablo VI de Bosa (1)
• Hospital San Blas  (1)
• Hospital Usaquen  (1)
• Hospital Meissen  (1)
Con un número de personas i nformadas de ciento noventa y ocho    (171).
ASESORIA Y ASISTENCIA TECNICA. ENFASIS FACTURACION
En dos (02) ESE del Distrito se realizaron, dos (02) asesorías y asistencias técnicas con énfasis en Facturación, discriminadas de la siguiente manera:
• Hospital Bosa  (1)
• Hospital Chapineroi (1)
• 
Con un número de personas informadas de dos (2).
ASESORÍA Y ASISTENCIA TÉCNICA. ÉNFASIS EN GESTIÓN OPERATIVA
En seis (06) ESE del Distrito se realizaron, nueve (09) asesorías y asistencias técnicas con énfasis en Gestión Operativa, discriminadas de la siguiente manera:
• Hospital Pablo VI de Bosa (2)
• Hospital Santa Clara (1)
• Hospital San Blas  (1)
• Hospital Vista Hermosa (1)
• Hospital Usme (1)
• Hospital Simon Bolivar (3)
Con un número de personas informadas de ciento diesciocho  (118).
ASESORÍA Y ASISTENCIA TÉCNICA. ÉNFASIS EN AUDITORIA
En cinco  (05) ESE del Distrito se realizaron, cinco (05) asesorías y asistencias técnicas con énfasis en Auditoria, discriminadas de la siguiente manera:
• Hospital De Bosa  (1)
• Hospital Pablo VI de Bosa (1)
• Hospital del Sur  (1)
• Hospital de Fontibon (1)
• Hospital de Meissen  (1) 
Con un número de personas informadas nueve  (09).
ASESORÍA Y ASISTENCIA TÉCNICA. ÉNFASIS EN SISTEMA DE INFORMACION
En tres (03) ESE del Distrito se realizaron, tres (03) asesorías y asistencias técnicas con énfasis en Sistemas de información, discriminadas de la siguiente manera:
• Hospital Fontibon   (1)
• Hospital Vista Hermosa  (1)
• Hospital Militar Central  (1)
Con un número de personas informadas de tres (03).
</t>
  </si>
  <si>
    <t xml:space="preserve">Hasta el mes de Julio se visitaron veintiuno  (21) veces las ESE del Distrito: Hospital Usaquén, Hospital Pablo VI de Bosa , Hospital San Blas, Hospital Santa Clara,Hospital San Cristobal ,  Hospital Suba, Hospital Simón Bolívar, Hospital Engativá, Hospital Chapinero, Hospital de Bosa, Hospital del Sur, Hospital de Kennedy, Hospital de Fontibon. Realizando veintecinco  (25) capacitaciones relacionadas con   Asesorías y Asistencias Técnicas de Lineamientos  del  Programa de Garantía de Calidad de Donación de Órganos y Tejidos con énfasis Lineamientos generales, para un total de treinta y tres  (33) funcionarios informados.
Hasta el mes de Julio se visitaron cuarenta y ocho (48) veces las ESE del Distrito Hospital de Santa Clara, Hospital de San Blas, Hospital Pablo VI de Bosa, Hospital Simón Bolívar ,  Hospital de Meissen,  Hospital Chapinero,  Hospital  Usaquén, Hospital  Tunal,  Hospital Tunjuelito,  Hospital Vista Hermosa, Hospital Usme, Hospital Nazareth, Hospital Usaquen,   Hospital Suba, Hospital Fontibon, Hospital de Kennedy, Hospital de Bosa, Hospital del sur, Hospital la Victoria, Hospital San Cristóbal, Hospital Centro oriente, Hospital Engativa Realizando sesenta y dos  (62) capacitaciones relacionadas con Asesorías y Asistencias Técnicas de Lineamientos  del  Programa de Garantía de Calidad de Donación de Órganos y Tejidos con énfasis en promoción, para un total de setecientos sesenta y cinco   (765) funcionarios informados.
Hasta el mes de Julio se visitaron doce (12) veces las ESE del Distrito: Hospital de San Cristóbal, Hospital de San Blas, Hospital Pablo VI de Bosa y Hospital de Fontibón, Hospital Tunjuelito, Hospital Santa Clara, Hospital de Bosa, Hospital Chapinero. Realizando doce (12) Asesorías y Asistencias de Lineamientos del Programa de Garantía de Calidad de Donación de Órganos y Tejidos con énfasis en facturación, para un total de ochenta  (80) personas informadas.
Hasta el mes de Julio se veintidos (22) veces las ESE del Distrito: Hospital de Santa Clara, Hospital Pablo VI, Hospital de Meissen, Hospital el Tunal y Hospital San Blas, Rafael Uribe Uribe, Hospital de Usme, Hospital Fontibon, Hospital Vista Hermosa, Hospital Vista Hermosa,  Hospital Militar Central, Realizando cuarenta y uno  (41) Asesorías y Asistencias Técnicas de Lineamientos del Programa de Garantía de Calidad de Donación de Órganos y Tejidos con énfasis en Gestión Operativa; para un total de setecientos setenta y ocho  (778) personas asesoradas.
Hasta el mes de Julio se visitaron diez  (10) veces las ESE del Distrito: Hospital Pablo VI de Bosa, Hospital Tunjuelito, Hospital de Kennedy, Hospital Meissen, Hospital del Sur, Hospital de Bosa, Hospital de Fontibon , Hospital de Meissen ;  realizando diez (10) Asesorías y Asistencias Técnicas de Lineamientos  del  Programa de Garantía de Calidad de Donación de Órganos y Tejidos con énfasis en Auditoría; para un total veinticuatro (24) personas asesoradas.
Hasta el mes de Julio se visitó quince (15) veces  las ESE del distrito: Hospital de Fontibón, Hospital Simón Bolívar, Hospital del Sur, Hospital de pablo VI de Bosa, Hospital el Tunal, Hospital San Cristóbal, Hospital de Meissen, Hospital Vista Hermosa, Hospital Militar Central Realizando quince (15) Asesorías y Asistencias de Lineamientos del Programa de Garantía de Calidad de Donación de Órganos y Tejidos con énfasis en Sistemas de Información; para un total de treinta y ocho  (38) personas asesoradas.
</t>
  </si>
  <si>
    <t xml:space="preserve">Hasta el mes de Julio de 2015 las ESE han generado quince (15) donantes efectivos:
Empresas Sociales del Estado:
• Hospital El Tunal: 2 donantes utilizado, se rescatan y trasplantan 2 hígados y 4 riñones.
• Hospital Meissen: 2 donantes utilizados, se rescatan 2 pulmones y se descarta 1, se rescatan y trasplantan 2 hígados y 4 riñones.  Se rescata 1 hueso y 1 piel.
• Hospital Occidente de Kennedy: 9 donantes, 1 proceso cancelado por PCR y 8 donantes utilizados en los que se rescatan y trasplantan: 1 corazón, 1 pulmon, 6 hígados. Se rescatan 14 riñones, se trasplantan 12 y se descartan 2. Se rescatan 3 córneas y 3 hueso.
• Hospital San Blas: 1 donante utilizado en el que se rescató 1 tejido oseo.
• Hospital Simon Bolívar: 1 donante utilizado en el que se rescata y trasplanta 1 hígado y 2 riñones.  Se rescata 1 córnea, 1 tejido oseo y 1 piel.
</t>
  </si>
  <si>
    <t>DIRECCIÓN DE PLANEACIÓN Y SISTEMAS 
SISTEMA INTEGRADO DE GESTIÓN
CONTROL DOCUMENTAL
SEGUIMIENTO ACTIVIDADES PROYECTOS DE INVERSIÓN 
Codigo: 114 - PLI - FT - 061 V.01</t>
  </si>
  <si>
    <t>Proyecto</t>
  </si>
  <si>
    <t>Numero de
Proyecto</t>
  </si>
  <si>
    <t>Actividad</t>
  </si>
  <si>
    <t>1 - RECURSOS PROPIOS (ENTIDADES TERRITORIALES)</t>
  </si>
  <si>
    <t>2 - SISTEMA GENERAL DE PARTICIPACIONES</t>
  </si>
  <si>
    <t>3 - FOSYGA</t>
  </si>
  <si>
    <t>4 - TRANSFERENCIAS NACIONALES (Rentas Contractuales)</t>
  </si>
  <si>
    <t>6 - RENTAS CEDIDAS</t>
  </si>
  <si>
    <t>7 - RECURSOS DE CAJAS DE COMPENSACIÓN FAMILIAR</t>
  </si>
  <si>
    <t>8 - RENDIMIENTOS FINANCIEROS - RECURSOS DEL BALANCE</t>
  </si>
  <si>
    <t>9 - PRESTACIÓN DE SERVICIOS DE LABORATORIO DE SALUD PUBLICA(LDSP)</t>
  </si>
  <si>
    <t>13 - OTROS RECURSOS DE BANCA NACIONAL Y MULTILATERAL</t>
  </si>
  <si>
    <t>DEFINITIVO</t>
  </si>
  <si>
    <t>EJECUTADO O COMPROMETIDO</t>
  </si>
  <si>
    <t>%</t>
  </si>
  <si>
    <t>1.1. Elaboración del diagnóstico y análisis de las necesidades de atención en salud de la población de Bogota y lineamientos técnicos para la conformación y operación de las redes integradas de servicios de salud en el Distrito Capital.</t>
  </si>
  <si>
    <t xml:space="preserve">Porcentaje de avance en la Elaboración del diagnostico y análisis de las necesidades de atención en salud de la población de Bogota y lineamientos técnicos para la conformación y operación de las redes integradas de servicios de salud en el Distrito Capital. </t>
  </si>
  <si>
    <t xml:space="preserve">ACTUALIZACIÓN DEL DX DE SALUD EN LO QUE RESPECTA A LA PROVISIÓN DE SERVICIOS DE SALUD
Se avanzó en la elaboración y consolidación del documento de diagnóstico de la situación de prestación de servicios de salud, para el Análisis de la Situación de Salud – ASIS- de Bogotá D.C. 
Se elaboró el Plan de Análisis con la definición de indicadores generales, de Materno – Perinatal e Infancia, para el desarrollo del diagnóstico e identificación de las necesidades de la población en términos del análisis de la demanda. 
Consolidación y revisión de los indicadores de Atención domiciliaria, Aulas Hospitalarias, materno perinatal  e infancia. 
Se realizó socialización al Equipo de Redes de la Dirección de Provisión de Servicios de Salud de la SDS, de los avances realizados en el diagnóstico.
Se realizó socialización a la Dirección de Provisión de Servicios de Salud (Comité de área)  de la SDS, de los avances realizados en el diagnóstico.
 ACTUALIZACIÓN DIAGNÓSTICO DE LAS ESE- (APORTE DIRECCIÓN DE ANALISIS DE ENTIDADES PÚBLICAS DISTRITALES DEL SECTOR SALUD-DAEPDSS):
Actualización de la Información de Producción de los años 2013 y 2014 de Consulta Externa, Urgencias, Partos y Cesáreas, Hospitalización, Gestión Hospitalaria, Cirugía, Apoyo y Diagnostico, Laboratorio Clínico y Producción por Red (Oferta Teórica, Demanda Potencial, Superávit o Déficit año 2014) de las ESE, como insumo para la actualización del Documento de Redes de la Secretaria Distrital de Salud.
Se realizó informe del seguimiento al documento de redes en el capítulo de producción 2013-  2014, Producción en U.V.R, productividad, indicadores de eficiencia de las cuatro (4) subredes y Distrital, por nivel y por ESE para esta misma vigencia, se realizó la actualización de resultados, análisis, conclusiones, recomendaciones de acuerdo a los hallazgos, se realizó análisis de capacidad Física Instalada Distrital y por Subred.
Se realizó informe ejecutivo de producción, eficiencia, capacidad Instalada  de los 22 Hospitales del Distrito. 
Avance en la formulación del documento de red con un logro parcial del 65%. En proceso de recepción de los aportes de algunas de las  direcciones SDS contribuyentes en la construcción de la propuesta de red
LINEAMIENTOS PARA LA CONFORMACIÓN, ORGANIZACIÓN, GESTIÓN, SEGUIMIENTO Y EVALUACIÓN DE LAS REDES INTEGRADAS DE PRESTACIÓN DE SERVICIOS DE SALUD
Se elaboró Presentación en PowerPoint, que contiene el diseño de la metodología de análisis, para la Conformación, Organización, Gestión, Operación, Seguimiento y Evaluación de la Red de Prestación de Servicios de Salud de Bogotá D.C, para la socialización en el Comité de área de la Dirección.
Se socializó en el Comité del área de la Dirección de Provisión de Servicios de Salud, la metodología de análisis  para la Conformación, Organización, Gestión, Operación, Seguimiento y Evaluación de la Red de Prestación de Servicios de Salud de Bogotá D.C., en fecha 06 de julio del 2015. 
Se proyectaron y enviaron correos al Ministerio de Salud y Protección Social, para el ajuste del cronograma y recolección de información para el proceso de conformación de la red prestadora de servicios de salud. 
Se realizó la preparación de la reunión con la  Dirección de Servicios y Atención Primaria del Ministerio de Salud y Protección Social, para la revisión de los planteamientos metodológicos desarrollados por el MSPS, revisión  de procesos de análisis  de información en salud y presentación de avances.
Participación en reunión con la  Dirección de Prestación de Servicios y Atención Primaria del Ministerio de Salud y Protección Social, con el fin de realizar recolección de la información relacionada con los RIPS, REPS y ECV, y orientación en el desarrollo de la metodología. En fecha 27 de julio del 2015
Se revisó el formulario de la Encuesta de Calidad de Vida –ECV-, para definir las diferentes variables para el análisis de la demanda y la estimación de modelos.
Identificación de variables para el análisis de la demanda y la estimación de modelos.
Proyección y envío de correo para Subsecretaria de Salud Pública, con el fin de concertar y coordinar el trabajo con dicha dependencia, para la información relacionada con SIVIGILA, SISVAN, RUAF, entre otras.
Participación en reunión con el Equipo de Salud Pública, con el fin de concertar y coordinar el trabajo con dicha dependencia, para la información relacionada con SIVIGILA, SISVAN, RUAF, entre otras, en fecha 29 de julio del 2015.
 Participación en reunión con el Ministerio de Salud y Protección Social con el fin de conocer todo lo relacionado con las prioridades que deben realizar las EAPB en la gestión del riesgo, con base en el Plan Decenal de Salud Pública -PDSP y la Resolución 4505, en fecha 14 de julio del 2015.
 Se realizaron  jornadas de trabajo con la referente de la DPSS, para la revisión y orientación de las diferentes  Guías de Práctica Clínica, para la definición de los procesos de flujo, para la identificación de los Hitos, siguiendo la metodología definida por el Ministerio de Salud y Protección Social.
Apoyo en la elaboración de la presentación en PowerPoint para el taller de la Red Prioritaria de Donación y Trasplantes.
Apoyo en la elaboración del taller de la Red Prioritaria de Donación y Trasplantes, para la Jerarquización de problemas y definición de la metodología del taller.
Revisión de los comentarios enviados por el Ministerio de Salud y Protección Social, con relación al taller de socialización de Lineamientos dados por él mismo.
Jornada de trabajo realizada con el equipo materno perinatal de la DPSS, con el fin da revisar, apoyar y orientar en la conformación de la red de prestación de servicios de salud como piloto en el ejercicio con el MSPS.
IMPLEMENTACIÓN RED PÚBLICA DISTRITAL (APORTE DIRECCIÓN DE ANALISIS DE ENTIDADES DISTRITALES DEL SECTOR SALUD-DAEPSS):
Se realizó organización, convocatoria, análisis, conclusiones,  recomendaciones de diferentes  temas relacionados con la gestión de las ESE, para el desarrollo de las  reuniones de gerentes de las subredes : Centro Oriente , Sur, Norte y Suroccidente y para el comité General de Gerentes .
Se realizó seguimiento a los Programas de Saneamiento Fiscal y Financiero y Planes de desarrollo Institucionales Fiscal y Financiero y monitoreo al primer trimestre del año 2015.
Informe de seguimiento, análisis de tendencia de la producción, eficiencia por subred , para los 22 Hospitales, por Nivel de complejidad y Distrital . 
</t>
  </si>
  <si>
    <t>1.2. Asesoría, asistencia técnica y seguimiento a Entidades Administradoras de Planes de benefricios [EAPB], IPS y ESE, para organizar y operar las redes integradas de servicios de salud en el D.C, redes prioritarias, redes de eventos de interés en Salud Pública y de otros eventos.</t>
  </si>
  <si>
    <t xml:space="preserve"> Porcentaje de avance de la asesoria, asistencia tecnica y seguimiento ejecutadas a las EAPB, IPS, ESE para organizar y operar las redes integradas de servicios de salud, redes de eventos de interés en Salud Pública y de otros eventos </t>
  </si>
  <si>
    <t xml:space="preserve">ASISTENCIA TÉCNICA Y SEGUIMIENTO A LAS  IPS, EAPB EN LA CONFORMACIÓN Y ORGANIZACIÓN DE LAS REDES DE INTERES EN SALUD PÚBLICA  
ANÁLISIS DE INDICADORES DEL SIRC,  EN EL COMPONENTE DE PRESTACIÓN DE SERVICIOS DE SALUD, EN EL MARCO DE LAS REDES INTEGRADAS DE SERVICIOS DE SALUD.
Se realizó visita a Clínica Saludcoop sede 104, en la cual se presentó al aplicativo SIRC y se hicieron compromisos para revisión de este tema con las directivas.  
Se realizó documento diagnóstico de evaluación indicadores SIRC año 2013-2014 en coordinación con referente de urgencias de Dirección de análisis de entidades públicas distritales del sector salud- DAEPDSS , como parte el documento de redes presentado al Ministerio de Salud y Protección Social
Se realizó análisis de indicadores SIRC del primer trimestre de 2015 de la  Subred norte. Se avanzó en análisis de indicadores SIRC del primer semestre 2015 de las subredes sur, suroccidente y centro oriente. 
Se realizó reunión de análisis de indicadores SIRC y metadatos con tres referentes SIRC de las ESE (Chapinero. Kennedy y suba)  de cada nivel de atención y los ingenieros de Dirección de TICS con el fin de iniciar la producción de los indicadores a  partir del aplicativo SIRC
VIH- VIRUS DE INMUNODEFICIENCIA HUMANA
Se realizó asistencia técnica a las ESE Suba, Chapinero, Pablo Sexto y Vista Hermosa, en el cumplimiento del modelo de gestión programático. 
Se realizó seguimiento a la ejecución de plan de mejoramiento implementado por la ESE San Blas.
Se llevó a cabo el encuentro de liderazgo mensual de la Red Distrital de VIH SIDA (Julio 15). Este encuentro contó con la participación de representantes de EAPB, IPS y ESE en la atención de VIH SIDA (33 participantes).
Se realizó proceso de capacitación conjunta con la Subsecretaria de Salud Pública a las EAPB y ESE, sobre las nuevas guías de práctica clínica de VIH. Cobertura 277 profesional de la red pública y privada.
Se llevó a cabo proceso de inducción a profesionales de servicio social obligatorio para el modelo de gestión programático VIH SIDA. Cobertura 117 profesionales
Se realizó tres (3) acompañamientos a la ejecución de convenio  1272-2014 suscrito entre la ESE Tunjuelito y el FFDS para el fortalecimiento de la atención integral en salud sexual y salud reproductiva con énfasis en VIH SIDA. Se emite aval a informe final y entrega de productos finales del convenio 1285-2014 suscrito entre el Hospital San Blas y el FFDS para el fortalecimiento de la atención integral en salud sexual y salud reproductiva.
AULAS HOSPITALARIAS 
  Se realizaron reuniones de socialización del Programa Aulas Hospitalarias en la Clínica del Country y Clínica Federmán, para revisión de viablidad de su implementación, propuesta aceptada por parte de la Clínica Federmán. 
Se entrega presentación del Desarrollo e implementación de Programa Aulas Hospitalarias en la ciudad, requerida por Cooperación y relaciones Internacionales de la SDS, con el fin de publicarse en la cartilla de buenas prácticas y experiencias significativas de ciudad en el marco de la cumbre del Clima Bogotá”, por solicitud expresa del Director Distrital de relaciones Internacionales de la Alcaldía Mayor de Bogotá.
Desarrollo del comité general mensual de Aulas Hospitalarias con la presencia de la referente de la Secretarias de Educación Distrital y los 61 docentes. 
CAPACIDAD INSTALADA Y PRODUCCION DE SERVICIOS DE SALUD – CIP 
Se realizó la actualización del portafolio de servicios de salud del mes de Junio de 2015 de las 22 Empresas Sociales del Estado (ESE).
Se brindó soporte tecnológico a las 22 Empresas Sociales del Estado (ESE) en los procesos de generación, validación y consolidación de la información de producción de servicios de salud y capacidad instalada correspondiente al periodo de Junio 2015.
Se generó informe para la Personería de Bogotá, correspondiente a la producción de las 21 Empresas Sociales del Estado adscritas a la Secretaría Distrital de Salud del  mes de Mayo de 2015, a excepción de Empresa Social del Estado Nazareth.
Se llevó a cabo el proceso de actualización del modelado de datos para el proceso de inteligencia negocios (cuadro de mando) para los servicios de Consulta Externa, Urgencias, Hospitalización, Partos, Odontología (consultas, tratamientos y actividades), Apoyo DX, Laboratorio Clínico, Terapias (consultas y actividades) y Cirugías a través del complemento de Excel BI PowerPivot.
Se llevó a cabo el proceso de migración del Sistema de Información CIP v 2.0 hacia la infraestructura tecnológica de la Secretaria Distrital de Salud de Bogotá en sus módulos de producción, capacidad instalada, administración y Reportes.
Se generó una herramienta que consolida la base de datos   del Registro Especial de Prestadores de Servicios REPS tomando como fuente la aplicación WEB del Ministerio de Salud y la Protección Social, para tal fin se procesaron 4 tablas (Prestadores, Sedes, Servicios y Capacidad Instalada), generando campos llave para permitir el cruce de datos entre cada una de las tablas. Se generan las salidas del proceso de esta información en tablas dinámicas para la respectiva consulta por parte de los usuarios.
Se actualiza la información de venta de servicios, costo por perfil asistencial, frecuencia de uso y producción de servicios para cada una de las 22 ESE en la herramienta de simulación.
Se inicia  la generación de un modelo de base de datos incluyendo campos que permitan la articulación con la herramienta desarrollada para la consolidación de REPS y el modelo de Datos de los RIPS teniendo en cuenta la resolución 3374 de 2000.
ESTRATEGIAS PARA IMPLEMENTAR HERRAMIENTAS DE GESTIÓN, ANALISIS Y VALIDACION DE INFORMACION DE LAS ESE (APORTE DIRECCION DE ANALISIS DE ENTIDADES DISTRITALES DEL SECTOR SALUD-DAEPSS):
Se definieron los Indicadores con el grupo de producción, Financiero, Calidad, Administrativos de la dependencia de AEPDSS, con el fin de implementar herramientas para la validación de Información 
Se definición la plantilla para el Observatorio de Hospitales Públicos
Se actualizaron los informes ejecutivos de las 22 Empresas Sociales del Estado para las visitas de campo del Señor Secretario
Se realizó la actualización de la matriz de talento humano con respecto a las solicitudes enviadas por las Empresas Sociales del Estado.
Se validó la información  financiera,  presupuestal, de proyectos de inversión, costos, producción, talento humano y   capacidad instalada   reportada a través de los diferentes aplicativos en operación por parte de las ESE.   Se Generaron planillas para validar la información  de Cartera y Balance General de 2193 , de  las 22 ESE   con corte segundo trimestre 2015. 
ANALISIS DE EFICIENCIA  DE LAS ESE- (APORTE DIRECCION DE ANALISIS DE ENTIDADES PÚBLICAS DISTRITALES DEL SECTOR SALUD-DAEPDSS):
Se realizó acompañamiento técnico a los Hospitales en la capacitación del aplicativo PISIS en el Ministerio de Salud y Protección Social. 
Se brindó asistencia técnica  en las mesas de conciliación de cartera entre las IPS y los Hospitales de la red Pública Distrital.
Se brindó asistencia técnica a las subredes Centro Oriente y Norte en materia financiera, económica, indicadores de eficiencia y producción 
Se realizó análisis  de la situación actual de las ESE, derivados de los comités de crisis de los Hospitales San Blas y Centro Oriente.
Se elaboró matriz de metadato de los indicadores de la Resolución 1446 de 2006,  como aporte  a la construcción del Observatorio de Hospitales en lo que tiene que ver con  los  Indicadores de Calidad  de reporte de Decreto 2193 de 2004.
Se realizó análisis de indicadores Hospitalarios 2012- 2015 primer trimestre como insumo para presentación en el Concejo de Bogotá D.C,.
Se realizó análisis de los indicadores hospitalarios  y de gestión Clínica para Bogotá Como vamos.
Actualización de la Biblioteca Virtual de la Dirección de Análisis de Entidades Públicas Distritales del Sector Salud-
Se realizó la entrega del seguimiento por ESE con corte marzo de 2015 de los 14 de  Hospitales que adoptaron Programas de Saneamiento Fiscal y Financiero- PSFF.
Se realizó el análisis  del informe de la evaluación  de los PSFF vigencia 2014, entregado por el Ministerio de Hacienda y Crédito Público y  se presentó a los gerentes de las ESE.
Se asistió a capacitación dictada por el Ministerio de Hacienda y Crédito Público, para el ajuste de los PSFF.
Se  creó  el procedimiento que identifica cada uno de los puntos  a seguir para el ajuste de los PSFF
SERVICIOS AMIGABLES PARA ADOLESCENTES Y JÓVENES
Se realizaron visitas de caracterización de la oferta y demanda de servicios generales y servicios diferenciales existentes para las etapas de ciclo vital de niños, adolescentes y juventud teniendo en el marco de servicios amigables para adolescentes y jóvenes a las EAPB e IPS públicas con cada uno de sus referentes: ESE Usaquén, ESE Suba, EPS Salud Total y Cafesalud.
Se realizaron visitas de seguimiento a los servicios amigables, aplicando el instrumento definido con este fin en las EAPB e IPS públicas que ya lo han implementado (ESE Simón Bolívar, Usaquén, Chapinero, Suba, Salud Total y Cafesalud) y se  realiza visita de seguimiento a  plan de mejoramiento de la ESE Chapinero.
Se realizaron visitas de  seguimiento a la implementación de los servicios amigables en IPS Públicas que aún  no cuentan con el este servicio 
HUMANIZACION
Se realizaron reuniones  con los hospitales y grupo de referentes de humanización de la SDS de inducción y acuerdos en los aspectos técnicos y administrativos,  para el inicio de los Convenios de humanización suscritos con las ESE.  Esta estrategia garantiza el adecuado proceso de inicio de los convenios interadministrativos en los aspectos técnico y administrativos. 
Se participó en  Taller para la Construcción de la Politica de Humanización Nacional de Ministerio de Salud y Protección Social  con la experiencia de Implementación de la Politica de Humanización con la ESE del Distrito desde la SDS. 
HUMANIZACION -(APORTE DIRECCION DE ANALISIS DE ENTIDADES PUBLICAS DISTRITALES DEL SECTOR SALUD-DAEPDSS)
Se recibe  de la DAEPDSS  la supervisión de once (11 ) convenios de humanización correspondientes a los Hospitales Del sur, Usme, Chapinero, Simón Bolívar , Centro Oriente, la Victoria, Tunjuelito, Bosa II Nivel, Usaquén, San Cristóbal, Nazareth
Se brinda asistencia técnica de manera permanente a través de chat creado y presencial  para la presentación de la propuesta  para la implementación de la política de humanización, plan de trabajo y cronograma.
 Se realiza certificación de cumplimiento a las ESE Bosa, san Cristóbal, La Victoria,  Usme y Chapinero (este ultima debe radicar propuesta dando alcance al radicado anterior)  e igualmente se  realiza inducción n con los mismos hospitales Usaquén, Bosa y Nazareth.
 Se presentan documentos a la  Dirección de Provisión de Servicios para el  primer desembolso del Hospital de  Bosa, san Cristóbal, La Victoria y Usme que cumplieron  con los requisitos para el efecto.
Se elaboró matriz  de metadato de indicadores  de humanización como aporte  al Observatorio de Hospitales.
</t>
  </si>
  <si>
    <t>1.3. Desarrollo de estrategias para el mejoramiento y fortalecimiento de la prestación de los servicios de salud de las Empresas Sociales del Estado adscritas a la SDS, para la operación de las redes integradas.</t>
  </si>
  <si>
    <t xml:space="preserve">Porcentaje de avance en el Desarrollo de estrategias para el mejoramiento y fortalecimiento de la prestación de los servicios de salud de las Empresas Sociales del Estado adscritas a la SDS, para la operación de las redes integradas. </t>
  </si>
  <si>
    <t xml:space="preserve">SEGUIMIENTO A CONVENIOS 
Durante el mes de Julio, se continúa con el proceso del seguimiento a los convenios suscritos con las ESE, con el fin de obtener el Informe final, certificación concepto de giro y estado actual en original para poder iniciar el proceso de liquidación de los mismos. De los 135 convenios a cargo de la Dirección de Provisión de Servicios de Salud, se han obtenido 135 Informes finales con sus respectivas certificaciones conceptos de giro y estados de cuentas,  (porcentaje de cumplimiento en el seguimiento del 100%). Para el seguimiento.
A continuación se relacionan los convenios a los cuales se les realizó seguimiento y se obtuvieron los informes y certificados mencionados anteriormente: 
Convenios Redes (18) convenios Planes de Sanemiento Fiscal y Financiero):
1. Hospital  Simón Bolívar (1715/13)
2. Hospital de Engativá (1722/13)
3. Hospital de Suba (1724/13)
4. Hospital de Usaquén (1907/13)
5. Hospital de Chapinero (1909/13)
6. Hospital El Tunal (1723/13)
7. Hospital de  Usme (1908/13)
8. Hospital de Tunjuelito(1713/13)
9. Hospital Santa Clara (1721/13)
10. Hospital  La Victoria (1714/13)
11. Hospital San Blas (1719/13)
12. Hospital Centro Oriente (1728/13)
13. Hospital  Rafael Uribe U (1718/13)
14. Hospital de Kennedy (1716/13)
15. Hospital de  Bosa (1717/13)
16. Hospital de Fontibón (1902/13)
17. Hospital del Sur (1906/13)
18. Hospital de Meissen (1490/13)
Convenios Pediatría (1) en las siguientes ESE: Hospital del  Tunal (1470/14)
Convenios Modelo, Crónicas y Oncológicas (2) convenios:1 Hospital Occidente de Kennedy (1258/14)2. Hospital Fontibón (1305/14)
Convenios de Rehabilitación y Era) Tres convenios: 1.Hospital Tunal (1373/14) 2. Hospital Santa Clara  (1374/2014) 3. Hospital Rafael Uribe ( 1320/14)
Convenios de Humanización: Seis (6) Convenios. 
1. Hospital Occidente de Kennedy  (1327/2014)
2. Hospital Suba  (1360/14)
3. Hospital Tunal  (1321/14)
4. Hospital Santa Clara  (1334/14)
5. Hospital San Blas  (1359/14)
6. Hospital de Meissen (1410/14)
Convenios de MATC y Dolor (5) Convenios. 
1. Hospital de Meissen (1324/14)
2. Hospital Occidente de Kennedy (1326/14)
3. Hospital San Blas  (1358/14)
4. Hospital Usaquén  (1375/14)
5. Hospital Del Sur   (1330/14)
Convenios de Salud Sexual  (5) Convenios. 
1.Hospital La Victoria  (1226/2014)
2. Hospital Tunjuelito (1272/14)
3. Hospital San Blas (1285/14)
4. Hospital Meissen (1232/14)
5. Hospital La Victoria (1413/14)
Convenios de Atención Domiciliaria  (5) Convenios. 
1.Hospital San Blas  (1341/2014)
2. Hospital Usaquén (1322/14)
3. Hospital Pablo VI de Bosa  (1323/14)
4. Hospital Del Sur (1329/14)
5. Hospital Chapinero  (1345/14)
Se realizó seguimiento a los convenios de especialidades de las ESE (16 convenios) 
1. Hospital Fontibon 1255 de 2015
2. Hospital Engativa 1262 de 2015
3. Hospital Suba 1263 de 2015
4. Hospital San Blas 1264 de 2015
5. Hospital Bosa 1265 de 2015
6. Hospital La Victoria 1266 de 2015
7. Hospital Tunjuelito 1267 de 2015
8. Hospital Centro Oriente 1268 de 2015
9. Hospital Pablo VI 1269 de 2015
10. Hospital Nazarteh 1270 de 2015
11. Hospital Engativa 1272 de 2015 
12. Hospital Meissen 1274 de 2015
13. Hospital Simón Bolívar 1276 de 2015
14. Hospital La Victoria 1279 de 2015
15. Hospital Santa Clara 1282 de 2015 y 1 más 
16. Hospital de Occidente de Kennedy 1001 de 2015. 
Se  inició el proceso de planeción para seguimiento de los convenios de especialización mediante: 
Socialización del marco teórico de la estrategia de especialización. Revisión y actualización del procedimiento e  instrumentos de seguimiento. Revisión de las minutas con los representates de las Direcciónes que supervisan estos convenios: Dirección de Análisis de Entidades Públicas de Servicios DAEPSS y  Direccion de Provisión de Servicios de Salud y el soporte jurídicoy Cronograma de reuniones de seguimiento con los referentes de las diferentes dependencias   
</t>
  </si>
  <si>
    <t>1.4.Asistencia técnica a las ESE adscritas para fortalecer la operación de las redes integradas de servicios de salud</t>
  </si>
  <si>
    <t xml:space="preserve">Porcentaje de avance en la asistencia técnica a las ESE adscritas para fortalecer la operación de las redes integradas de servicios de salud. </t>
  </si>
  <si>
    <t xml:space="preserve">PROYECTOS DE INVERSION
 Se realizó la emisión de conceptos técnicos de los proyectos de inversión presentados por las ESE asi:
Subred Sur
1. Hospital Meissen. “Reposición de la Infraestructura del Hospital Meissen (Asistencial y Administrativa) y Dotación de la nueva Infraestructura. Concepto favorable (F), radicado 2015IE18696 del 01-07-2015.
2. Hospital El Tunal. “Reordenamiento Médico Arquitectónico del Hospital El Tunal ESE III nivel, ampliación de las unidades de cuidados críticos y urgencias y construcción de la torre de cuidados críticos”, concepto favorable (F), radicado 2015IE18541 del 30-06-2015.
3. Hospital Usme. “Reordenamiento y Reforzamiento sede Santa Librada”, concepto favorable (F), 2015IE18821 del 02-07-2015.
Favorables: 3
Total ESE:   3
ASISTENCIA TÉCNICA A LAS EMPRESAS SOCIALES DEL ESTADO DE LA RED PÚBLICA DISTRITAL ADSCRITA , PARA FORMULACIÓN DE PROYECTOS DE INVERSIÓN EN INFRAESTRUCTURA, DOTACIÓN Y EVALUACIÓN DE PROPUESTAS DE APERTURA Y MODIFICACIÓN DE SERVICIOS. . APORTE DIRECCION DE ANALISIS DE ENTIDADES PUBLICAS DISTRITALES DEL SECTOR SALUD-DAEPDSS)
Desde la Dirección de Analisis de Entidades Públicas Distritales, se realizó la emisión de conceptos técnicos de los proyectos de inversión presentados por las ESE así:
Conceptos Favorables:
1. Sub Red Centro Oriente
Rafael Uribe Uribe. Proyecto: “Construcción, dotación, puesta en funcionamiento del CAMI Diana Turbay, obra nueva-reposición”. Radicado 2015ER15553 del 26-02-15 con concepto favorable del 15-07-15.
2. Sub Red Sur
Hospital Vista Hermosa. Proyecto “Mejoramiento de las Sedes del Hospital Vista Hermosa I Nivel E.S.E”. Radicado 2015ER32969 del 27-04-15 con concepto favorable del 28-07-15
Hospital Nazareth. Proyecto “Adecuación de la Infraestructura Hospitalaria, para el Cumplimiento de Condiciones de Habilitación y Fortalecimiento de Servicios, Centro de Salud CAMI Nazareth Hospital Nazareth Primer Nivel de Atención ESE, Bogotá”. Radicado 2015ER23879 del 25-03-15 con concepto favorable del 07-07-15
Hospital Nazareth. Proyecto “Adquisición de dotación hospitalaria para el fortalecimiento de los servicios de salud en sus dos Centros de Atención, Bogotá Localidad 20 Sumapaz”. Radicado 2015ER23882 del 25-03-15 con concepto favorable del 08-07-15
Hospital Meissen. Proyecto “Adquisición de Dotación para Servicios de Control Especial Segunda Torre Hospital Meissen II Nivel E.S.E.” Radicado 2015ER41056 del 27-05-15 con concepto favorable del 27-07-15
3. Sub Red Norte
Hospital de Engativá.  Proyecto “Dotación tecnológica para el servicio de Consulta Externa de la UPA Ferias del Hospital Engativá II Nivel E.S.E.”. Radicado 2015ER30791 del 20-04-15 con concepto favorable 15-07-2015
4. Dirección de Salud Pública
Dirección de Salud Pública.  Proyecto “Mejoramiento del Acceso y Calidad de Servicios del Centro de Zoonosis Bogotá D.C.”. Radicado 2015IE19438 del 10-07-15 con concepto favorable 23-07-2015
Favorables:   7
Total ESE:     5
IPS Privada:  0
Dependencias del Distrito: 1
Se ha emitido concepto de circular 006 de los Hospitales de San Blas, Chapinero,  Simón Bolívar, Bosa, Usme, Tunjuelito, Fontibón, Rafael Uribe Uribe.
Se realizó el análisis de información para viabilidad de proyectos de inversión desde la  producción, oferta y demanda de 3 Hospitales públicos (La victoria, Simón Bolivar, San Blas)
Se ha emitido conceptos de Red, en proyectos de inversión  Meissen, San Blas, Chapinero, Centro oriente.
Se analizó y entregó concepto  financiero y económico para los siguientes proyectos:
Concepto proyecto de inversión UPA Limonar. Hospital Vista Hermosa
Concepto proyecto de inversión CAPS del Hospital Vista Hermosa
Concepto proyecto de inversión Centro Juvenil del Hospital Vista Hermosa
Concepto proyecto de inversión IMI del Hospital La Victoria.
Concepto proyecto de inversión UPA Las Ferias.
Se elaboró Documento con recomendaciones para  adecuación de la capacidad Instalada de los Hospitales La victoria, Simón Bolívar, San Blas, Centro Oriente en el marco de la red aprobada por el MSPS y de los Programas de saneamiento Fiscal y Financiero y los planes de desempeño Institucional
</t>
  </si>
  <si>
    <t>1.5. Definición, desarrollo y evaluación del componente de prestación de servicios de salud del modelo de atención integral aplicando el enfoque poblacional y diferencial.</t>
  </si>
  <si>
    <t xml:space="preserve">Porcentaje de avance en la ejecución de la definición, desarrollo y evaluación del componente de prestación de servicios en el modelo de atención integral aplicando el enfoque poblacional y diferencial. </t>
  </si>
  <si>
    <t xml:space="preserve">POLÍTICA DE PROVISIÓN DE SERVICIOS DE SALUD
Se realizó la definición de la metodología para el seguimiento a la implementación de las líneas de acción de la Política Provisión de Servicios de Salud en el 2015.
ATENCION DOMICILIARIA 
Se aplica instrumento para el análisis de la oferta de servicios de Atención Domiciliaria habilitadas en el Distrito en las IPS Instituto Roosevelt, y Hospital Central de la Policía. 
Se avanzó en la revisión y ajustes de la guía de cuidado de enfermería en atención domiciliaria con  las profesionales de enfermería de las IPS: Hospital San Ignacio, Hospital Mederi, Servicios de Vital Health, Sistemas De Terapia Respiratoria, Ascecohe, Hospital el Tunal, Teramed, Rooscelt, en la cual se realiza la revisión de los DX NANDA, y su interrealcion con las intervenciones  NIC y los indicadores de medición NOC. 
Asesoría y apoyo técnico a las ESE que desarrollan el servicio de Atención Domiciliaria (ESE San Blas, ESE Usaquén, ESE Hospital del Sur, ESE Tunal ), en la elaboración de Propuesta Operativa  de Atención Domiciliaria, unificada articulado con los equipos de territorio, en el marco de red. 
Asesoría y asistencia técnica a la ESE Rafael Uribe en la elaboración de Propuesta para Atención Domiciliaria a pacientes con Discapacidad Transitoria.
Se realizó seguimiento a planes de mejoramiento formulados y aplicados en al EPS Sura en lo referente a: Homologación de Procesos y procedimientos aplicados a nivel nacional. Programa IPSA (IPS ambulatoria); Monitoreo a puntos de atención en relación a los 4 valores institucionales: Responsabilidad, Respeto, Seguridad y trasparencia; Proceso de auditoria no programada, seguimiento directo en campo a la gestión; En relación con eventos adversos presentados generan la cultura del reporte y proceso de definición de acciones de mejoramiento; Cuentan con modelo de capacitación a cuidadores que impacta más en pacientes crónicos
Seguimiento a la ejecución de las obligaciones de los Convenios:
1323 de 2014 – ESE Pablo VI Bosa, 1341  de 2015 ESESan Blas, 1329 ESE Sur
1322 ESE Usaquén, los cuales tienen por objeto: “ Aunar esfuerzos para implementar propuesta operativa para atención domiciliaria articulado con los equipos básicos de atención y dentro del marco de las redes integradas de servicios de salud. 
PEDIATRIA 
Se realiza consolidación de informes entregados por las EPS según requerimiento de la resolución 1636 del 2011 de las siguientes EAPB: Aliansalud, Capital Salud, Compensar y Unisalud con corte al mes de Junio del 2015, EPS Sura, S.O.S,  Salud Vida y Unicajas – Comfacundi con corte al mes de mayo del 2015, Policía, Salud Total, con corte al mes de abril del 2015, Sanitas, Famisanar y Fuerzas Militares con corte al mes de marzo del 2015, Ecopetrol y Nueva EPS con corte al mes de septiembre del 2015, Cafesalud y Cruz Blanca con corte a abril del 2013, realizándose consolidación de los aspectos: Actividades de promoción y prevención realizadas, red de atención para niños y niñas e indicadores poblacionales: gestantes, niños menores de 1 año, de 1 – 5 años, 5 – 18 años, niños con bajo peso al nacer, niños y niñas con cualquier tipo de malformación congénita, con condición de discapacidad , con signos y síntomas de maltrato, con diagnóstico de cualquier tipo de cáncer y con diagnóstico de epilepsia.
Se realiza  seguimiento a través de oficios  a las  EPS del régimen subsidiado y contributivo, así como las demás empresas administradoras de planes de beneficio y de regímenes especiales y excepcionales, que operan en el Distrito Capital y al reporte de la información requerida por la Resolución 1636 del 2011: Aliansalud Fuerzas Militares, Caprecom, Ferrocarriles Nacionales (Fondo de Pasivo Social). 
Se realiza visitas de sensibilización a los responsables del registro de la información según resolución 1636 de las EPS del régimen subsidiado y contributivo, empresas administradoras de planes de beneficio y de regímenes especiales y excepcionales, para que se envíe la información con oportunidad y calidad como reza en la norma: Salud Total y Cafesalud
INFANCIA:
Se realizaron visitas de asesoría y asistencia técnica a 3IPS privadas así:  al servicio de hospitalización de Pediatría de CAFAM Calle 51, al servicio Oncología Pediátrica del Hospital Universitario San José Infantil al servicio UCIP del Hospital Universitario San José Infantil, al servicio de Pediatría de la Clínica Federmán
Se realizaron visitas de seguimiento a los compromisos adquiridos , después de la visita de asistencia técnica a los servicios de hospitalización de Pediatría de la Clínica Federmán.
Se socializó  de los derechos de los niños hospitalizados. en 3 IPS privadas: Clínica Federmán, Clínica Cafam y en el Hospital Universitario San José Infantil
Se realizó la socialización y entrega de las guías de Tamizaje visual y auditivo para los recién nacidos menores de 28 días a los referentes de calidad y Pediatría del Hospital San José Infantil, a los referentes de calidad y gerencia  de  Clínica Federmán y Clínica CAFAM Cale 51
Se realizaron visita de seguimiento y Asesoría al Programa Madre Canguro-PMC de IPS públicas y privadas relacionadas:  Clínica Infantil de Colsubsidio (Antigua clínica Orquídeas), Clínica CAFAM Calle 51, Clínica Federmán, Hospital de Engativá.
Se inició de la revisión con las enfermeras del PMC de las ESE de los Talleres dictados a la familia canguro para su unificación. 
Se realizó la socialización del consolidado distrital de los Indicadores del I trimestre del 2015 del PMC a los referentes médicos y enfermeras de los 8 programas madre canguro de la ESEs del distrito . Pendiente incluir los indicadores de Hospital La Victoria y Hospital el Tunal (han tenido inconvenientes para el envío) y se inició el consolidado de los indicadores del II trimestre.
Se realizó la revisión de documentos para complemento de módulo de administración de medicamentos para el fortalecimiento de las competencias  de  las Enfermeras de las ESE que brindan cuidado directo a los niños hospitalizados 
Se inició la elaboración del documento técnico de redes en el  componente Infancia, el cual incluye (indicadores, Revisión de Guías y propuesta de red documento preliminar) 
Se participó en el seguimiento a los convenios: Reunión del cierre de convenio 1911 del 2013 con el hospital del Tunal, el cual tiene por objeto:  “Aunar esfuerzos en el proceso de mejoramiento de la calidad de la atención integral de los niños y niñas en el ciclo de infancia en el marco de las redes de servicios de salud y del modelo de atención integral en salud” 
 Reunión seguimiento convenio 1470-2014 con el hospital el Tunal, que tiene por objeto “Aunar esfuerzos en el proceso de mejoramiento de la calidad de la atención integral de los niños y niñas en el ciclo de infancia en el marco de las redes de servicios de salud y del modelo de atención integral en salud” Hospital Tunal y en la revisión y Reunión Convenios Especialistas los cuales tiene por Objeto: ”Aunar esfuerzos técnicos, administrativos y financieros para el fortalecimiento de la especialización de las empresas sociales del estado de la red pública del Distrito Capital.”
Se avanza en la revisión documental en el abordaje técnico para la atención integral de niños con cáncer,  teniendo en cuenta las leyes y resoluciones que se han centrado en esta población. 
Se participó en Mesas de trabajo con salud pública y referente de EAPB para organizar el apoyo y asistencia técnica a las EAPB interesadas en implementar la estrategia AIEPI y con el grupo de salud publica. 
DIAGNÓSTICO DE LOS SERVICIOS DE URGENCIAS EN EL DISTRITO CAPITAL EN EL MARCO DE LAS REDES INTEGRADAS DE SERVICIOS DE SALUD
Se continúa la caracterización de los servicios de urgencias de la red privada, se realizan vistas de asistencia técnica a  3 IPS Privadas (Clínica Nicolás de Federmán, Hospital Central de la Policía Nacional y Clínica Nueva). Se verifica  y realiza análisis de los indicadores de urgencias (Porcentaje ocupacional, pacientes con más de 24 horas en el servicios de urgencias sin conducta definida, distribución de pacientes con más de 24 horas por especialidad y EPS, motivos de estancia superiores a 24 horas, comportamiento Triage y tiempos de espera Atención inicial de urgencias)
SOCIALIZAR E IMPLEMENTAR LINEAMIENTOS TÉCNICOS PARA EL FORTALECIMIENTO DE LOS SERVICIOS DE URGENCIAS EN EL DISTRITO CAPITAL Y ASESORÍA Y ASISTENCIA TÉCNICA A DE SERVICIOS DE URGENCIAS,  PARA MEJORAR LA PRESTACIÓN DE ESTE SERVICIO.
Se continúan con las visitas de seguimiento al indicador de cero pacientes con estancias superior a 24 horas en el servicios de urgencias sin conducta definida dentro del acuerdo de voluntades, a  9 servicios de urgencias de:  Hospital Materno Infantil, Hospital Universitario san Ignacio, Hospital Militar Central, Cruz roja 68, Clínica Fundadores, Clínica Colombia, Clínica Nicolás de Federmán, Hospital Central de la Policía Nacional y Clínica Nueva.
No se evidencian pacientes que superen las 24 horas sin conducta definida) se verifica que pacientes superan estancias mayores a 24 horas con conducta definida,  se evidencia proceso y se realiza gestión en los casos que fueron necesarios.
Se realiza Comité Distrital de Urgencias con la participación de las E.S.E., EAPB e IPS privadas, la agenda desarrollada en dicho comité fue :Caracterización del Servicio de Urgencias Clínica de Occidente – Dr. Juan Carlos Hernández, Modelo de Atención en Cáncer-–Instituto Nacional de Cancerología. Atención en Urgencias Pediátricas un reto para la Bogotá Humana - Dra Clemencia Mayorga – Clínica San Rafael. Estrategias para servicio de salud mental – EPS Sanitas DR Jorge Macdowall. Ruta de la Salud Clínica Colombia Sanitas- DR Diario Vanegas- Dr. Alberto Lineros Montañez
ASISTENCIA TÉCNICA A DE SERVICIOS DE URGENCIAS DE LAS ESE, DAEPDSS: 
Se visitó el área de urgencias del  hospital  Engativá II Nivel, encontrando un servicio óptimo que sirve de referente Distrital por su infraestructura y procesos.
Se revisó Indicador de seguimiento del tablero de control de la Alcaldía Mayor, Cero pacientes con estancias superiores a 24 horas sin conducta definida y con conducta definida 
Se elaboró documento sobre indicadores  de SIRC en conjunto con  la referente de  SIRC de la Dirección de Provisión de Servicios de Salud, que fue entregado  como aporte a la construcción del Documento de Red.
Se elaboró y se socializo a los  gerentes de cada una de las cuatro (4) subredes distritales, la información de indicadores de urgencias trimestral comparativas 2014-2015, las cuales sirven de insumo para el mejoramiento de este servicio.
DOLOR
Se inició proceso de  caracterización de las unidades de dolor y cuidado paliativo con Medicanestesia S.A, Fundación Santa Fe de Bogotá y Hospital Universitario San Ignacio, se revisa Recurso Humano, Ambiente Físico Dotaciones e Insumos, Procesos
Se realizó reunión de seguimiento y acompañamiento técnico en el desarrollo de los convenios a las ESE:
Usaquén: convenio 1375/2014, San Blas: Convenio 1358/2014, Sur : Convenio 1330/2014, Kennedy convenio 1326/2014, Meissen convenio1324/2014 y Suba convenio 1361/2014 y San Cristóbal convenio1182/2015, Meissen convenio 1324/2014, Kennedy convenio 1326/2014, Suba Convenio 1361/2014 y Tunjuelito convenio 1363 reunión 16/07/2015
MEDICINA ALTERNATIVA 
Se desarrolló socialización a los referentes del programa de medicina alternativa de las ESE los lineamientos técnicos para el desarrollo del programa de medicina alternativa y terapias complementarias, se realizó aplicación de pre tés y pos tés sobre el conocimiento del programa de medicina alternativa.
Se participó en reunión con el Ministerio de Salud y protección Social, como parte del proceso de fortalecimiento de competencias del talento humano la agenda desarrollada incluyó: Plan de trabajo consolidado, avances en las propuestas para el desarrollo de las líneas de trabajo, definición de perfiles y competencias profesionales de especialistas en Medicina alternativa y Terapias complementarias.
Diseño de lineamientos de los certificados de formación en  Medicina alternativa y Terapias complementarias, a los que hace referencia la Resolución 2003 de 2014, para la habilitación de servicios de salud.
SALUD ORAL
Se realizó la apertura del centro de salud oral especializada en la sede asistencial Candelaria del Hospital Centro Oriente, abriendo los servicios de ortodoncia, Odontopediatría, cirugía oral, endodoncia, rehabilitación. 
Capacitación en red de salud oral  a 10 odontólogos rurales que inician el servicio Social Obligatorio de las ESE adscritas. 
RUTA DE LA SALUD:
Se actualizaron las bases de datos de  los indicadores de producción y de proceso de la operación de la ruta incluyendo la ruta de interconexión, con corte al mes de junio/2015 y se actualizó el cuadro consolidado de los  indicadores de producción de la ruta relacionado con el transporte de los usuarios desplazados, insumo que permite contar con la información de la operación de la ruta por subred.
Se realizaron reuniones con referentes de ruta de las subredes Norte, Sur Occidente y Centro Oriente, en el marco de los contratos 1260-15, 1259/2015 y 1179-15, con el fin de evaluar operación, socializar indicadores y establecer estrategias de mejora.  Se realizó visita de campo a la subred centro oriente (contrato 1259/2015) y subred suroccidente (1179/2015) para evaluar operación de ruta de la salud en la subred, para dar inicio a los nuevos contratos.
</t>
  </si>
  <si>
    <t xml:space="preserve">1.6. Gestión administrativa a los procesos de fortalecimiento de las redes integradas de servicios de salud, en el marco del modelo de atención basado en la Atención Primaria en Salud. </t>
  </si>
  <si>
    <t>Porcentaje de avance en la gestión administrativa a los procesos de fortalecimiento de las redes integradas de servicios de salud, en el marco del modelo de atención basado en la Atención Primaria en Salud.</t>
  </si>
  <si>
    <t xml:space="preserve">GESTION ADMINISTRATIVA
Se realizó el proceso precontractual  y trámite Administrativo con sus respectivos formatos  al contrato de Leslie Ivonne Martinez.
Se modificó y gestionó las minutas elaboradas en el mes anterior por cambio de Secretario encargado.
Se elaboró (1) acta de inicio de la contratista Ana Milena Moreno.
Se escaneó el memo de solicitud de elaboración de contrato y Acta de inicio y se subió  al sistema la NUBE.
Revisión de los informes de actividades de los contratistas del mes de Julio verificando  el pago de Seguridad Social. Así mismo se elaboró y tramitó la planilla de pago.
Se revisó los informes de los contratistas de régimen común de Régimen Común, se elaboró certificación y se radicó en la Dirección Financiera. 
Recepción de informes por parte de las ESE. Entrega de informes a los referentes técnicos según las obligaciones del objeto contratado para sus respectivas revisiones, coordinando pagos con la profesional encargada y liquidación si es el caso.
Se realizó seguimiento administrativo y se alimentó matriz de seguimiento con toda la información relacionada con la ejecución de los convenios.
Se participó en las reuniones de inducción de los convenios suscritos y legalizados
Durante este período no se realizó  Acta de liquidación de los contratos de persona natural.
Se finalizó el proceso de revisión de Carpetas  y elaboración de acta de liquidación, certificación de cumplimiento y soportes de los convenios:    1713 de 2013 H. Tunjuelito, 1714 de 2013 H. la victoria. 1715 de 2013 H Simón Bolívar, 1716 de 2013 H. Occidente de Kennedy, 1717 de 2013 H. Bosa,  1718 de 2013 H Rafael Uribe Uribe. 1719 de 2013 H. San Blas. 1721 de 2013 H Santa Clara, 1722 de 2013 H. Tunal, 1724 de 2013 h. Suba, 1728 de 2013 H. Centro Oriente
</t>
  </si>
  <si>
    <t>2.1 Asistencia técnica a las Empresas Sociales del Estado, IPS y aseguradores para fortalecer la atención a las mujeres gestantes, en el marco del modelo de atención y de las redes integradas de servicios de salud.</t>
  </si>
  <si>
    <t xml:space="preserve"> Porcentaje de avance en la asistencia técnica a las Empresas Sociales del Estado, IPS y aseguradores para fortalecer la atención a las mujeres gestantes, en el marco del modelo de atención y de las redes integradas de servicios de salud. </t>
  </si>
  <si>
    <t>Meta 3. Reducir la razón de mortalidad perinatal a 15 por 1.000 nacidos vivos, en coordinación con otros sectores de la Administración Distrital, a 2016.</t>
  </si>
  <si>
    <t xml:space="preserve">3.1 Asistencia técnica a las Empresas Sociales del Estado, IPS y aseguradores para fortalecer la atención de los neonatos, en el marco del modelo de atención y de redes integradas de servicios de salud.
</t>
  </si>
  <si>
    <t>Porcentaje de asistencia tecnica a las Empresas Sociales del Estado, IPS y aseguradores para fortalecer la atención a los neonatos, en el marco del modelo de atención y de redes integradas de servicios de salud.</t>
  </si>
  <si>
    <t xml:space="preserve">Se solictaron los datos de mortalidad perinatal a referentes de salud pública sin que a la fecha de la elaboración del presente informe hayan enviado la información solicitada. </t>
  </si>
  <si>
    <t>4.1. Diseño y formulación de la política territorial de equipamientos en salud con base en las leyes nacionales y distritales según la normatividad vigente de ordenamiento territorial y salud.</t>
  </si>
  <si>
    <t xml:space="preserve">Porcentaje de avance en la ejecución del diseño y formulación de la Política territorial de equipamiento en salud </t>
  </si>
  <si>
    <t xml:space="preserve">
5.1 Asesoría y asistencia técnica, para el reconocimiento y cumplimiento de la sentencia C-355 de 2006. 
</t>
  </si>
  <si>
    <t xml:space="preserve">Porcentaje de asesoría y asistencia técnica a las EAPB, ESE, IPS , para lograr el reconocimiento y cumplimiento de la sentencia C-355 de 2006 </t>
  </si>
  <si>
    <t>6.1.Revisión, reformulación, implementación y seguimiento a la Política Distrital de Medicamentos, en el marco de la Politica Nacional y normatividad vigente</t>
  </si>
  <si>
    <t xml:space="preserve">Porcentaje de avance en la revisión, reformulación, implementación y seguimiento a la Política Distrital de Medicamentos </t>
  </si>
  <si>
    <t xml:space="preserve">Estrategias para garantizar el acceso a medicamentos en el marco de las redes generales, prioritarias y de interés en salud pública:
Programa de VIH: Reunión con 1 IPS privada y presentación de la experiencia exitosa del Hospital Simón Bolívar, relacionada con la implementación del seguimiento farmacoterapéutico a los pacientes del Programa.
Medicamentos programas de patologías de interés en salud pública: gestión para conocer el proceso de entrega de medicamentos dentro de los programas de la Dirección de Salud Pública e inicio de articulación de los referentes con los profesionales de los servicios farmacéuticos de las ESE de la red adscrita.
Socialización del programa de TBC de la SDS a los referentes de las 22 ESE de la red adscrita para inicio de unificación del proceso de gestión con enfoque de calidad y con el objetivo de garnatizar el acceso a los medicamentos por parte de los usuarios de éste programa
Diagnóstico de Provisión de servicios farmacéuticos en el Distrito:
Se realizó ajuste del documento “Propuesta metodológica para realizar el diagnostico de provisión de servicios farmacéuticos en las IPS del Distrito”, y en el marco de las actividades de Atención domiciliaria se elabora cronograma de visitas para el mes de Julio En este contexto, se realizan visitas a cuatro prestadores privados y 1 IPS Pública: Hospital Central de la Policía Nacional (2 visitas), Instituto de Ortopedia Infantil Roosevelt (2 visitas), Suramericana (1 visita) y Saludcoop (1 visita); y una ESE (Hospital El Tunal – 1 visita)
Definición y desarrollo de propuestas y estrategias prioritarias para la implementación de la Política Distrital de Medicamentos
Medicamentos de Alto riesgo (MAR): se realiza mesa de trabajo correspondiente al período de julio: se avanza en la revisión de las versiones preliminares de los capítulos de revisión bibliográfica, normatividad, estrategias de implementación y metodología de elaboración del listado MAR institucional. Se realiza la Elaboración de Guía distrital de medicamentos de alto riesgo
- Comité Técnico Distrital de Gestión Farmacéutica: Se realiza la reunión correspondiente al mes de julio. Actividades realizadas, entre otras:  se realiza presentación de: Programa Distrital de Tuberculosis, de la Guía de Sífilis, generalidades de la Resolución 1479-2015 del MSPS y de la 1016-2015 de la SDS; todas las actividades descritas se realizan con el objetivo de unificar criterios e iniciar la concertación de procesos para garantizar el acceso continuo a medicamentos en el marco de las actividades de los servicios farmacéuticos del Distrito.
Otras actividades: listado de precios de medicamentos:
Como apoyo a la Dirección de Aseguramiento, se elabora un análisis general de los costos y tiempos que se emplearían en la actualización del Manual Tarifario de Medicamentos de la SDS,  y se realiza la revisión del contenido del Manual Tarifario de medicamentos vigente de la SDS, para incluirlo como anexo a la Resolución 1016-2015 de la SDS. Adicionalmente se apoya la socialización de dicha norma y su proceso de implementación, con las EPS y ESE.
</t>
  </si>
  <si>
    <t xml:space="preserve">6.2. Asesoria y asistencia técnica en la gestión de medicamentos a las ESE adscritas </t>
  </si>
  <si>
    <t xml:space="preserve">Porcentaje de asesoria y asistencia técnica en la gestión de medicamentos a las ESE adscritas </t>
  </si>
  <si>
    <t xml:space="preserve">ASISTENCIA TÉCNICA Y ACOMPAÑAMIENTO PARA EL DESARROLLO DE ESTRATEGIAS DE SEGUIMIENTO A LA IMPLEMENTACIÓN DE PLANES DE TRABAJO ELABORADOS POR LAS 22 ESE, PARA EL FORTALECIMIENTO DE LA GESTIÓN DE CALIDAD DE MEDICAMENTOS (APORTE DE LA DIRECCIÓN DE ANALISIS DE ENTIDADES DISTRITALES DEL SECTOR SALUD - DAEDSS)
Se realizó la Socialización del informe de visita del servicio farmacéutico del hospital el Tunal con las directivas de la ESE.
Atención a la solicitud realizada por los referentes de liquidación de convenios de la Dirección de provisión, se gestionó con el gerente y la referente de planeación de la ESE Suba el lleno de un requisito pendiente para trámite de liquidación del convenio 2524.
Reunión Mesa Farmacéutica de las subredes Centro Oriente, Sur y Sur Occidente, para el desarrollo de los planes de trabajo establecidos.
Se participo en la Mesa de Medicamentos de Alto Riesgo, en la cual se definieron objetivos, alcance y se revisó información presentada por  la ESE Santa Clara.
</t>
  </si>
  <si>
    <t>7.1. Diseño, formulación, implementacion y seguimiento de la Politica Distrital de dispositivos médicos para la atención en salud en el Distrito capital.</t>
  </si>
  <si>
    <t xml:space="preserve">Porcentaje de avance en el diseño, formulación, implementación y seguimiento de la Politica Distrital de dispositivos médicos para la atención en salud en el Distrito capital. </t>
  </si>
  <si>
    <t>sin avances en el periodo</t>
  </si>
  <si>
    <t>DPSS:en Julio no se habia concretado la contratación del referente técnico para la formulación de la Política de Dispositivos médicos, lo que compromete el cumplimiento de esta meta. Se informa de la situación a la Directora para que se analice la situación a nivel directivo de la SDS y se tomen la medidas correctivas necesarias de forma prioritaria. (el referente se contrató en el mes de Agosto)</t>
  </si>
  <si>
    <t xml:space="preserve">7.2 Asesoría y asistencia técnica a las ESE adscritas para fortalecer la gestión de los dispositivos médicos. </t>
  </si>
  <si>
    <t xml:space="preserve">Porcentaje de asesoría y asistencia técnica a las ESE adscritas para fortalecer la gestión de los dispositivos médicos. </t>
  </si>
  <si>
    <t>8.1 Asesoria y asistencia técnica a las EAPB y red de prestadores de servicios de salud del D.C. en el proceso de implementación del modelo de prestación para mejorar la calidad de los servicios para la atención de las personas con condiciones crónicas.</t>
  </si>
  <si>
    <t xml:space="preserve">Porcentaje de asesoria y asistencia tecnica ejecutada a las EAPB y red de prestadores de servicios de salud del D.C. en el proceso de implementación del modelo de prestación para mejorar la calidad de los servicios para la atención de las personas con condiciones crónicas. </t>
  </si>
  <si>
    <t>9.1. Asistencia técnica a la red pública en los procesos de gestión para el fortalecimiento de la oferta en apertura y ampliación de servicios de salud mental, para atención de niños, niñas y adolescentes con consumo de sustancias psicoactivas y enfoque diferencial.</t>
  </si>
  <si>
    <t>Porcentaje en Asistencia técnica a la red pública en los procesos de gestión para el fortalecimiento de la oferta en apertura y ampliación de servicios de salud mental, para atención de niños, niñas y adolescentes con consumo de sustancias psicoactivas y enfoque diferencial.</t>
  </si>
  <si>
    <t xml:space="preserve">Meta 10. Diseño e implementación de la Red Distrital de Atención Integral a Personas con Discapacidad que incluye puesta en funcionamiento de la Clínica Fray Bartolomé de las Casas .
</t>
  </si>
  <si>
    <t>10.1. Asistencia técnica a los prestadores y aseguradores en el proceso de estructuración de un modelo de atención integral para las personas en condición de discapacidad que opere en la red de rehabilitación del D.C</t>
  </si>
  <si>
    <t xml:space="preserve">Porcentaje en la asistencia técnica a los prestadores y aseguradores en el proceso de estructuración de un modelo de atención integral para las personas en condición de discapacidad . </t>
  </si>
  <si>
    <t>Meta 11.Rediseñar, reorganizar e integrar funcionalmente la red pública hospitalaria, adscrita a la Secretaría Distrital de Salud de Bogotá, en el marco de la normatividad vigente, al 2016.</t>
  </si>
  <si>
    <t>Porcentaje de diseño y desarrollo del Programa territorial de reorganización, rediseño y modernización de redes de ESE.</t>
  </si>
  <si>
    <t xml:space="preserve">ASISTENCIA TÉCNICA Y SEGUIMIENTO A LA IMPLEMENTACIÓN DE LA RED PÚBLICA DISTRITAL (PLANES DE SANEAMIENTO FISCAL Y FINANCIERO; PLANES DE DESEMPEÑO FISCAL Y FINANCIERO Y CONVENIOS- APORTE DIRECCIÓN DE ANALISIS DE ENTIDADES PUBLICAS DISTRITALES DEL SECTOR SALUD-DAEPDSS:
Se realizaron reuniones y mesas de trabajo para dar asistencia técnica en materia financiera, económica,  de indicadores de eficiencia y producción con los hospitales: San Blas y Centro Oriente con el fin de analizar la  información suministrada por los Hospitales y así realizar  recomendaciones de mejoramiento y alternativas de solución.
Se realizo  el  análisis de la información  presentada por las ESE  con Programas de Saneamiento Fiscal y Financiero y Planes de Desarrollo Insticional Fiscal y Financiero, en el ejercicio del seguimiento al monitoreo a dichos planes y programas. En los  componentes de  Apoyo y asistencia técnica en la generación de archivos.
Se realizo análisis de  ingresos y gastos con corte 30 de junio de 2015 para establecer los hospitales con necesidad de adición presupuestal. 
Documento de Análisis de eficiencia del comportamiento en UVR por E.S.E   Sub red con corte 31 de diciembre de  2014.
Identificación de los hospitales que necesitan adición presupuestal para lograr cerrar financieramente la vigencia 2015 e ir a CONFIS para solicitar dicha adición, estas E.S.E son : Bosa, Pablo VI, Kennedy,  Tunal. Meissen, Santa Clara, Centro Oriente, San Blas, Rafael Uribe Uribe, Simón Bolívar y Suba.
SEGUIMIENTO A CONVENIOS DPSS:
Se actualizó la matriz de seguimiento de convenios y contratos a cargo de la Dirección de Provisión de Servicios de Salud, como base para todas las reuniones de seguimiento de convenios que se realizaron en el mes de Julio.
Se realizó reunión de seguimiento de 17 convenios de septiembre 2013, 1490/2013 de Meissen del mes de agosto y 5 del mes de noviembre de 2013, con el fin de verificar el estado del arte para poder liquidar dichos convenios. Se revisó el estado actual del proceso de liquidación de los convenios de agosto de 2012.
Se realizó reunión de seguimiento de los convenios de crónicas, cáncer,  1470-2014 suscrito con la ESE Tunal, convenio 1192/2015 Cultura de la donación de sangre y 1260/2015 Ruta de la salud, suscritos con la ESE Suba.
Se revisaron los documentos, certificaciones de referentes técnicos y supervisores y se elaboraron las siguientes certificaciones para autorizaciones de pago de los siguientes convenios: 1096-2014 Vista Hermosa (2 pagos), 1360-2014 Suba, 1470-2014 Tunal, 1375-2014 Usaquen,1323-2014 Pablo VI Bosa, 929-2014 Kennedy, 1081-2014 Nazareth, 1093-2014 Suba, 2053-2012 Pablo VI Bosa, 1359-2014 san Blas, 932-2014 San Cristobal, 1329-2014 Sur, 1070-2014 Simón Bolívar, 1358-2014 San Blas, 1305-2014 Fontibón (pago 1 y 2) 1363-2014 Tunjuelito, 1413-2014 Victoria y 1065-2014 Pablo VI Bosa (pago 3 y 4),
Se realizó reunión con auditora de cuentas del Despacho, Contabilidad, Tesoreria y Central de Cuentas para conocer los nuevos lineamientos de diligenciamiento de la certificación de pagos de Hospitales.
Se elaboró certificación adicional conjunta para tramitar las cuentas de los siguientes convenios 1322-201 Hospital Usaquén, 1323-2014 Hospital Pablo VI Bosa, 1360-2014 Hospital de Suba, 1305-2014 Hospital Fontibón, 1226-2014 Hospital la Victoria, 1341-2014 Hospital San Blas, 1330-2014Hospital del Sur, 1352-2014Hospital la Victoria, 1111-2014 Hospital San Blas, 1375-2014 Hospital Usaquén, 1327-2014 Hospital Occidente de  Kennedy, 1334-2014 Hospital Santa Clara, 
1321-2014 Hospital Tunal,  1410-2014 Hospital de Meissen, 470-2014 Hospital Tunal, 929-2014 Hospital Occidente de Kennedy; lo anterior a solicitud de la auditoria de cuentas del Despacho y la central de Cuentas, dado que  devolvieron 16 cuentas por diferencias en conceptos del diligenciamiento de dicha certificación de pago. 
CONVENIOS -(APORTE DIRECCION DE ANALISIS DE ENTIDADES PUBLICAS DISTRITALES DEL SECTOR SALUD-DAEPSS):
En trabajo articulado con la Dirección de Provisión  de Servicios, el día 14 de julio  se realiza revisión general de los convenios de  Agosto, noviembre y diciembre del 2012 y 2013 en su cumplimiento y certificación de las obligaciones
Se realizó Comité integrado por las Direcciones de Análisis de Entidades Públicas del Sector Salud y Provisión de Servicios de Salud, sobre el proceso de liquidación de convenios. 
Con la matriz de seguimiento de  los convenios del 28 de diciembre  de 2012, se identificó el estado de los convenios y su fecha de terminación para realizar el requerimiento a los hospitales de los documentos pendientes para iniciar el proceso de liquidación.
Se están elaborando, por parte de la Dirección de Provisión de Servicios  está  elaborando las 22 certificaciones generales para las liquidaciones de los convenios de Diciembre 10 de 2012 y las 18 certificaciones generales para las liquidaciones de los convenios de Agosto, Septiembre y Octubre de 2013 para recoger las firmas de los supervisores en la certificación general e iniciar su proceso de liquidación.
Se realizaron reuniones de inducción en las que se definieron las acciones para cumplir con los compromisos establecidos en los convenios de Especialización de los siguientes Hospitales (Fontibon, Engativa, Bosa, Victoria, Tunjuelito, Centro Oriente y Simón Bolivar) Y se elabora acta, asi mismo en los convenios de Ruta de la Salud de los siguientes Hospitales (Rafael Uribe Uribe, Vistahermosa, Nazareth y Suba) Y se elabora acta, en los convenios de Humanización de los siguientes Hospitales (Chapinero, Usme , Tunjuelito, Bosa, San Cristóbal, Nazareth y Usaquén ) y se elabora acta.
Se da respuesta al requerimiento  hecho por la Contraloría de Bogotá con respecto a hallazgos encontrados en los convenios 1051, 2130 y 2450 de 2012 del Hospital  la Victoria
</t>
  </si>
  <si>
    <t>11.2. Asesoría y asistencia técnica para el desarrollo de convenios de docencia servicio en función del modelo de atención en salud y de la Estrategia de Atención Primaria en Salud.</t>
  </si>
  <si>
    <t>Porcentaje de Asesoría y asistencia técnica para el desarrollo de convenios de docencia servicio en función del modelo de atención en salud y de la Estrategia de Atención Primaria en Salud.</t>
  </si>
  <si>
    <t xml:space="preserve">DOCENCIA DE SERVICIOS- APORTE DIRECCION DE ANALISIS DE ENTIDADES PUBLICAS DISTRITALES DEL SECTOR SALUD-DAEPSS):
Se aplica instrumento de medición de cumplimiento de los lineamientos a los convenios docencia servicio  en los hospitales de Chapinero , Usaquen y Suba. Se  brindo asistencia técnica para la elaboración de los planes de mejora.
Se gestiono ante la oficina de comunicaciones de la SDS, las correcciones de estilo y diagramación  de los lineamientos de los convenios docencia servicio. </t>
  </si>
  <si>
    <t xml:space="preserve">12.1. Asesoría y asistencia técnica a las ESE para el desarrollo de estrategias de negociación conjunta que favorezca economías de escala </t>
  </si>
  <si>
    <t xml:space="preserve">Porcentaje de asesoría y asistencia técnica a las ESE para el desarrollo de estrategias de negociación conjunta que favorezca economías de escala. </t>
  </si>
  <si>
    <t>13.1. Desarrollo de estrategias para fortalecer los Programas de Promoción de la Donación Voluntaria y Habitual de Sangre, Gestión de la Calidad y Hemovigilancia en los Bancos de sangre y servicios trasfusionales de Bogota</t>
  </si>
  <si>
    <t>Porcentaje de avance en el desarrollo de estrategias para fortalecer los Programas de Promoción de la Donación Voluntaria y Habitual de Sangre, Gestión de la Calidad y Hemovigilancia en los Bancos de sangre y servicios trasfusionales de Bogota.</t>
  </si>
  <si>
    <t xml:space="preserve">Para el desarrollo del Programa de Hemovigilancia, Gestión de la Calidad y mantenimiento del sistema de información de la Red Distrital de Sangre, se requiriere de recurso humano con el cual no se contó durante el mes de JUNIO. 
</t>
  </si>
  <si>
    <r>
      <t xml:space="preserve">Meta 14. Aumentar la Tasa de Donación a 22 donantes efectivos de órganos y tejidos x 1.000.000 de habitantes en Bogotá D.C, A 2016.
</t>
    </r>
    <r>
      <rPr>
        <b/>
        <sz val="9"/>
        <color indexed="10"/>
        <rFont val="Tahoma"/>
        <family val="2"/>
      </rPr>
      <t/>
    </r>
  </si>
  <si>
    <t>14.1. Asesoria y asistencia tecnica para la gestión operativa y promoción de la donación en IPS habilitadas con programa de trasplantes, IPS Generadoras y Bancos de tejidos de la Coordinación Regional N.1.</t>
  </si>
  <si>
    <t xml:space="preserve">Porcentaje de asesoria y asistencia tecnica para la gestión operativa y promoción de la donación en IPS habilitadas con programa de trasplantes, IPS Generadoras y Bancos de tejidos de la Coordinación Regional N.1. </t>
  </si>
  <si>
    <t xml:space="preserve">ASESORÍA Y ASISTENCIA TÈCNICA RECEPCIÓN DE ALERTAS POTENCIALES DONANTES
Durante el mes de Julio se recepcionaron y gestionaron 125 alertas de potenciales donantes referidos por entidades públicas y privadas del orden local, regional y nacional, las cuales se distribuyeron de la siguiente manera:
En Bogotá: 
Las ESE del distrito originaron 25 alertas es decir el 20% del total; las ESE del distrito donde se generaron las alertas fueron: Hospital de Tunjuelito, Hospital San Blas, Hospital Santa Clara, Hospital Occidente de Kennedy, Hospital el Tunal, Hospital Simon Bolívar y Hospital Meissen
Las IPS Privadas originaron 42 alertas es decir el 33% del total de alertas; entre estas IPS privadas se encuentran: Policlinico del Olaya, Clinica San Rafael, Clinica Centenario, Clinica Juan N Corpas, Clinica de Occidente, Eusalud, Clnica Fundadores, Medical Pro info, Clinica Palermo, Clinica Partenon, Saludcoop 104, Clínica San Diego, Clinica San Francisco de Asis, Clínica Santa Bibiana, Hospital Militar Central, Hospital San Jose Infantil, Instituto Roosevelt, Miocardio Norte y  Miocardio San Carlos.
Las IPS Trasplantadoras originaron 24 alertas es decir el 19% del total de alertas;las IPS generadoras de potenciales donantes fueron:  Clínica Universitaria Colombia, Hospital Universitario San Ignacio, Fundación Cardioinfantil, Hospital Universitario Mayor, Hospital La Misericordia, Fundacion Santafe, Fundación Shaio, Hospital San Jose, Clínica Marly y Procardio
Para un total de alertas en Bogotá de 91.
En la Regional
Las IPS de otros departamentos de la Regional 1 se originaron 17 alertas, es decir el 14% del total de las alertas; entre estas IPS se encuentran: Hospital La Samaritana,  Clínica Universidad de la Sabana, Clínica Chia,  Hospital San Rafael de Girardot, Hospital San Rafael de Tunja, Clínica Meta, Medilaser (Florencia), Clínica Tolima, Clínica Nuestra Señora del Rosario, y Hospital Federico Lleras Acosta. 
Nacional
Las ofertas nacionales originaron 17 alertas es decir el 14% del total de alertas; entre estas IPS Nacionales se encuentran:
En Medellín: Clinica del Norte, Clínica Santa Margarita, Hospital San Vicente de Paul e IPS Universitaria.
En Barranquilla, Clínica Porto Azul.
En Manizales, Clínica Versalles.
En Cúcuta, Clínica Medical Duarte.
En Pereira, Hospital San Jorge.
En Calí: DIME, Fundación Valle del Lili, Clínica Palma Real y Clínica Versalles.
A nivel de Bogotá la asesoría y asistencia técnica se presta desde el momento de la recepción de la alerta o notificación por el Médico Coordinador Operativo o por la IPS generadora, su seguimiento hasta la consecución de la donación efectiva o por el contrario la finalización del protocolo por las posibles causas. En relación con las ofertas nacionales, se presta asesoría y asistencia técnica desde el momento de la recepción de la oferta realizada desde la Coordinación Nacional, la realización de la misma a grupos de trasplante de la  CRN1 según órganos ofertados y la coordinación logística de su traslado hacia la IPS que acepta la oferta.
Los mecanismos de notificación utilizados son: 
1. Notificación activa, es decir, producto de la detección por parte del médico coordinador operativo durante las visitas realizadas
2. Notificación pasiva, es decir, producto de las llamadas recibidas por el personal de las IPS generadoras a las líneas de modulación o por parte del personal del CRUE. Las alertas productos de ofertas nacionales se consideran de notificación pasiva.
Del total de alertas originadas en la CRN1, 78 fueron reportadas por detección pasiva (62%) y 47 a través de la notificación activa producto de las visitas realizadas por los médicos coordinadores operativos (38%)
ASESORÍA Y ASISTENCIA TÉCNICA DONANTE EFECTIVO
Durante el mes de Julio se realizaron asesoría y asistencia técnica a 15 procesos de donación.
La asesoría y asistencia técnica en el proceso de gestión de la donación, inicia desde la obtención del consentimiento para la donación por los mecanismos establecidos, asesoría y acompañamiento telefónico en la oferta de componentes, envío de muestras sanguíneas, resultado de pruebas inmunogenéticas, infecciosas y citotoxicos en los laboratorios de referencia, distribución y asignación de componentes anatómicos y logística del trasporte de los mismos; todo en coordinación con las Instituciones Prestadoras de Servicios de Salud trasplantadoras y el Instituto Nacional de Salud.
Del total de  alertas reportadas y gestionadas, 15 se convirtieron en donantes efectivos es decir el 12% del total de alertas.
La distribución de los donantes efectivos fue:
Bogotá
Un total de 12 donantes generados en Bogotá, distribuidos así:
Un (1) donante generado en ESE del Distrito (Hospital El Tunal).
Cinco (5) donantes generados en IPS trasplantadoras:  Hospital Universitario San Ignacio, Hospital Universitario Mayor, Fundación Santafé y Fundación Shaio y Hospital San Jose.
Seis (6) donantes generados en IPS generadoras:  Hospital San Jose Infantil, Clínica de Occidente, Clínica Partenon, Policlínico del Olaya,  
Regional
Un (1) donante en Clínica Universidad de la Sábana
Nacional
Se generaron dos (2) donantes en IPS a Nivel Nacional asi: DIME de Calí y Hospital San Jorge en Pereira
ASESORÍA Y ASISTENCIA TÉCNICA INFORMACIÓN Y COMUNICACIONES
En el Eje de Información se ejecutaron  cincuentra y tres   (53) jornadas de asesorías y asistencias técnicas en información y comunicaciones, con un total de seiscientos ochenta y dos personas informadas (682), discriminadas así:
Asesoría y Asistencia en atención al usuario, personalizada y vía telefónica se realizaron veintiuno   (21) actividades, con un número de personas e informadas y sensibilizadas de veintiuno  (21).
Asesoría y Asistencia Técnica en promoción se ejecutaron veintinueve  (29) charlas en  las siguientes instituciones: 
• Hospital Pablo VI de Bosa (7)
• Empresa Logytech Mobile S.A (2)
• Hospital San Blas  (3)
• Hospital Vista Hermosa  (1)
• Hospital Tunal  (2)
• Hospital de Meissen (1)
• Feria del servicio al ciudadano Localidad (Tunjuelito)  (2)
• Feria del servicio al ciudadano Localidad (Santa Fe)  (2)
• Ministerio de Industria y Comercio  (1)
• Bancolombia (1)
• Coorporación Universitaria Nacional (CUN)       (1)
• Colegio Jaime Garzon Localidad Sumapaz   (2)
• Coorporación Educativa Indoamericana  (1)
• Publicar Publicidad  Multimedia     (3)
Con un número de personas sensibilizadas de seiscientos cuarenta y nueve   (649).
Asesoría y Asistencia Técnica en comunicaciones se ejecutaron tres  (03) Jornadas en las siguientes instituciones:
• Secretaria Distrital de Salud  (2)
• Hospital Simón Bolívar      (1)
Con un número de personas de informadas dosce (12).
ASESORÍA Y ASISTENCIA TÉCNICA EDUCACIÓN
En el marco de Asesoría y Asistencia Técnica en educación  con énfasis en Gestión Operativa,  dirigida a funcionarios de IPS generadoras; se realizaron cuatro  (04) jornadas de capacitación en las siguientes instituciones:
• Hospital Simon Bolivar  (01)
• Hospital San Blas          (01) 
• Colegio Alfredo Iriarte(H. rafael uribe)  (1)
• Colegio Jaime Garzon Localidad Sumapaz  (1)
Con un número de personas capacitadas de ciento sesenta y siete (167).
ACTIVIDADES DE AUDITORÍA
Asesorias y Asistencias Técnicas:
1. Clínica de ojos: elaboración programa de auditoria interna
2. Hospital Militar: inscripción implante de tejido óseo, implante de piel
3. Servioftalmos: renovación inscripción programa trasplante de tejido oculares
4. Sociedad de Cirugia Ocular: renovación inscripción programa trasplante de tejido oculares
5. Hospital de Fontibón: asesoría al área de calidad sobre los procesos de auditoria interna en el programa hospital generador de vida
Auditorías:
1. Clínica Marly: Novedad de inscripción programa trasplante de tejidos osteomuscular  
2. Clínica Marly: Novedad de inscripción programa Trasplante de valvulas cardiacas.
3. Clínica Marly: Novedad de inscripción programa trasplante de medula ósea, e implante coclear
4. Clínica Marly: Novedad de inscripción Iprograma trasplante de piel
5. Clínica Marly: Auditoria  calidad programa de Auditoria interna servicio trasplante e implante de tejidos (osteomuscular, implante de piel, válvulas cardiacas coclear)
6. Clínica Santa Bibiana: seguimiento de inscripción programa trasplante de tejido óseo.
7. Clínica Santa Bibiana: Auditoria  calidad programa de Auditoria interna servicio trasplante e implante de tejidos 
8. Clínica Olsabe: Auditoria seguimiento de inscripción programa trasplante de Córnea.
9. Clínica Olsabe: Auditoria  calidad programa de Auditoria interna servicio trasplante e implante de tejidos
10. MEDERI: Auditoría Coyuntural ingreso paciente estado compasivo lista de espera renal.
11. MEDERI: Auditoría de Donante Vivo
12. Fundación Santafe: auditoría de renovación programa de trasplante hepático
13. Hospital San José Infantil: auditoría de seguimiento plan de mejora IPS generadora
14. Hospital de la Samaritana: auditoría de seguimiento plan de mejora IPS generadora
15. Hospital de Meissen: auditoría programa hospital generador de vida
16. Hospital del Sur: auditoría programa hospital generador de vida
17. Hospital Pablo VI de Bosa: auditoría programa hospital generador de vida
18. Hospital de Bosa: auditoría programa hospital generador de vida
19. Hospital de la Victoria: auditoría programa hospital generador de vida
20. Hospital de San Blas: auditoría programa hospital generador de vida
21. Hospital de Rafael Uribe: auditoría programa hospital generador de vida
SISTEMA DE INFORMACIÓN, MÓDULO DE TRASPLANTE EN EL SIRC
Se crean los usuarios para las gestoras sociales con e fin de que puedan acceder al Módulo de Trasplantes del Sistema de Información SIRC.
Se realizan pruebas con la enfermera de modulación, al Módulo de distribución para la donación. Las incidencias encontradas se envían a la persona encargada de Gestionar con los desarrolladores de la Universidad nacional, con el fin de que realicen las correcciones.
MANEJO DE OFICINA
ARCHIVO Y CORRESPONDENCIA
Se le entrega a cada profesional materia de trabajo implementos de papelería, Se recibe del almacen 3 resmas de papel cada 15 dias lleva cuadro en Excel de piezas comunicativas, Se apoya en la realización de llamadas a profesionales que las referentes soliciten .y se reciben llamadas  Se gestiona para prestamos de salones para reuniones requeridas por el grupo,  se hace el préstamo de equipos e instalación,
Se llena formato de fotocopiado ,se envían y se reciben correos. Se redican y se escanean documentos internos y externos que salen del area de  trasplantes.
</t>
  </si>
  <si>
    <t>Meta 15 Desarrollar un programa de donación de órganos y tejidos en ESE, adscritas a la Secretaria Distrital de Salud, a 2016.</t>
  </si>
  <si>
    <t>15.1. Asesoría y asistencia técnica a las ESEs adscritas a la SDS para el diagnostico, desarrollo, seguimiento y evaluación del programa de donación y trasplante.</t>
  </si>
  <si>
    <t xml:space="preserve">Porcentaje de asesoría y asistencia técnica a las ESEs adscritas a la SDS para el diagnostico, desarrollo, seguimiento y evaluación del programa de donación y trasplante. </t>
  </si>
  <si>
    <t>Total general</t>
  </si>
</sst>
</file>

<file path=xl/styles.xml><?xml version="1.0" encoding="utf-8"?>
<styleSheet xmlns="http://schemas.openxmlformats.org/spreadsheetml/2006/main">
  <numFmts count="19">
    <numFmt numFmtId="164" formatCode="_(* #,##0_);_(* \(#,##0\);_(* &quot;-&quot;_);_(@_)"/>
    <numFmt numFmtId="165" formatCode="_(* #,##0.00_);_(* \(#,##0.00\);_(* &quot;-&quot;??_);_(@_)"/>
    <numFmt numFmtId="166" formatCode="000"/>
    <numFmt numFmtId="167" formatCode="0.0%"/>
    <numFmt numFmtId="168" formatCode="_(* #,##0_);_(* \(#,##0\);_(* &quot;-&quot;??_);_(@_)"/>
    <numFmt numFmtId="169" formatCode="0.0"/>
    <numFmt numFmtId="170" formatCode="_(* #,##0.000_);_(* \(#,##0.000\);_(* &quot;-&quot;_);_(@_)"/>
    <numFmt numFmtId="171" formatCode="_ * #,##0_ ;_ * \-#,##0_ ;_ * &quot;-&quot;??_ ;_ @_ "/>
    <numFmt numFmtId="172" formatCode="0.000000000000"/>
    <numFmt numFmtId="173" formatCode="0.00000000"/>
    <numFmt numFmtId="174" formatCode="_-* #,##0.00000000000\ _€_-;\-* #,##0.00000000000\ _€_-;_-* &quot;-&quot;???????????\ _€_-;_-@_-"/>
    <numFmt numFmtId="175" formatCode="_(* #,##0.00_);_(* \(#,##0.00\);_(* &quot;-&quot;_);_(@_)"/>
    <numFmt numFmtId="176" formatCode="_-* #,##0.00\ _€_-;\-* #,##0.00\ _€_-;_-* &quot;-&quot;??\ _€_-;_-@_-"/>
    <numFmt numFmtId="177" formatCode="_-* #,##0.000000000\ _€_-;\-* #,##0.000000000\ _€_-;_-* &quot;-&quot;??\ _€_-;_-@_-"/>
    <numFmt numFmtId="178" formatCode="00"/>
    <numFmt numFmtId="179" formatCode="&quot;$&quot;#,##0"/>
    <numFmt numFmtId="180" formatCode="_ * #,##0.00_ ;_ * \-#,##0.00_ ;_ * &quot;-&quot;??_ ;_ @_ "/>
    <numFmt numFmtId="181" formatCode="#,##0.00000000000000000000000000000000000000"/>
    <numFmt numFmtId="182" formatCode="#,##0.000000000000000"/>
  </numFmts>
  <fonts count="71">
    <font>
      <sz val="11"/>
      <color theme="1"/>
      <name val="Calibri"/>
      <family val="2"/>
      <scheme val="minor"/>
    </font>
    <font>
      <sz val="11"/>
      <color indexed="8"/>
      <name val="Calibri"/>
      <family val="2"/>
    </font>
    <font>
      <sz val="10"/>
      <name val="Arial"/>
      <family val="2"/>
    </font>
    <font>
      <sz val="11"/>
      <color indexed="8"/>
      <name val="Calibri"/>
      <family val="2"/>
    </font>
    <font>
      <b/>
      <sz val="9"/>
      <color indexed="9"/>
      <name val="Calibri"/>
      <family val="2"/>
    </font>
    <font>
      <b/>
      <sz val="11"/>
      <color indexed="9"/>
      <name val="Calibri"/>
      <family val="2"/>
    </font>
    <font>
      <b/>
      <sz val="20"/>
      <color indexed="10"/>
      <name val="Arial Narrow"/>
      <family val="2"/>
    </font>
    <font>
      <sz val="8"/>
      <name val="Calibri"/>
      <family val="2"/>
    </font>
    <font>
      <sz val="11"/>
      <name val="Calibri"/>
      <family val="2"/>
    </font>
    <font>
      <b/>
      <sz val="8"/>
      <color indexed="9"/>
      <name val="Calibri"/>
      <family val="2"/>
    </font>
    <font>
      <b/>
      <sz val="12"/>
      <color indexed="9"/>
      <name val="Calibri"/>
      <family val="2"/>
    </font>
    <font>
      <sz val="11"/>
      <color indexed="9"/>
      <name val="Calibri"/>
      <family val="2"/>
    </font>
    <font>
      <sz val="12"/>
      <color indexed="8"/>
      <name val="Calibri"/>
      <family val="2"/>
    </font>
    <font>
      <b/>
      <sz val="11"/>
      <name val="Arial"/>
      <family val="2"/>
    </font>
    <font>
      <sz val="11"/>
      <color indexed="8"/>
      <name val="Arial"/>
      <family val="2"/>
    </font>
    <font>
      <b/>
      <sz val="11"/>
      <color indexed="8"/>
      <name val="Arial"/>
      <family val="2"/>
    </font>
    <font>
      <b/>
      <sz val="11"/>
      <color indexed="9"/>
      <name val="Arial"/>
      <family val="2"/>
    </font>
    <font>
      <sz val="9"/>
      <color indexed="81"/>
      <name val="Tahoma"/>
      <family val="2"/>
    </font>
    <font>
      <b/>
      <sz val="9"/>
      <color indexed="81"/>
      <name val="Tahoma"/>
      <family val="2"/>
    </font>
    <font>
      <sz val="12"/>
      <color indexed="8"/>
      <name val="Tahoma"/>
      <family val="2"/>
    </font>
    <font>
      <sz val="11"/>
      <name val="Tahoma"/>
      <family val="2"/>
    </font>
    <font>
      <sz val="9"/>
      <color indexed="8"/>
      <name val="Calibri"/>
      <family val="2"/>
    </font>
    <font>
      <b/>
      <sz val="11"/>
      <color indexed="8"/>
      <name val="Calibri"/>
      <family val="2"/>
    </font>
    <font>
      <sz val="12"/>
      <name val="Tahoma"/>
      <family val="2"/>
    </font>
    <font>
      <u/>
      <sz val="12"/>
      <name val="Tahoma"/>
      <family val="2"/>
    </font>
    <font>
      <b/>
      <sz val="14"/>
      <color indexed="81"/>
      <name val="Tahoma"/>
      <family val="2"/>
    </font>
    <font>
      <sz val="14"/>
      <color indexed="81"/>
      <name val="Tahoma"/>
      <family val="2"/>
    </font>
    <font>
      <b/>
      <sz val="12"/>
      <color indexed="81"/>
      <name val="Tahoma"/>
      <family val="2"/>
    </font>
    <font>
      <sz val="12"/>
      <color indexed="81"/>
      <name val="Tahoma"/>
      <family val="2"/>
    </font>
    <font>
      <sz val="12"/>
      <color indexed="8"/>
      <name val="Arial"/>
      <family val="2"/>
    </font>
    <font>
      <sz val="26"/>
      <color indexed="8"/>
      <name val="Calibri"/>
      <family val="2"/>
    </font>
    <font>
      <b/>
      <sz val="16"/>
      <color indexed="9"/>
      <name val="Calibri"/>
      <family val="2"/>
    </font>
    <font>
      <b/>
      <sz val="14"/>
      <color indexed="9"/>
      <name val="Calibri"/>
      <family val="2"/>
    </font>
    <font>
      <sz val="12"/>
      <name val="Calibri"/>
      <family val="2"/>
    </font>
    <font>
      <sz val="8"/>
      <color indexed="8"/>
      <name val="Calibri"/>
      <family val="2"/>
    </font>
    <font>
      <sz val="11"/>
      <color indexed="8"/>
      <name val="Tahoma"/>
      <family val="2"/>
    </font>
    <font>
      <sz val="10"/>
      <name val="Tahoma"/>
      <family val="2"/>
    </font>
    <font>
      <b/>
      <sz val="11"/>
      <color indexed="8"/>
      <name val="Tahoma"/>
      <family val="2"/>
    </font>
    <font>
      <sz val="11"/>
      <color indexed="81"/>
      <name val="Tahoma"/>
      <family val="2"/>
    </font>
    <font>
      <sz val="11"/>
      <color rgb="FFFF0000"/>
      <name val="Calibri"/>
      <family val="2"/>
      <scheme val="minor"/>
    </font>
    <font>
      <sz val="11"/>
      <color theme="1"/>
      <name val="Tahoma"/>
      <family val="2"/>
    </font>
    <font>
      <sz val="16"/>
      <color theme="1"/>
      <name val="Tahoma"/>
      <family val="2"/>
    </font>
    <font>
      <sz val="26"/>
      <color rgb="FFFF0000"/>
      <name val="Calibri"/>
      <family val="2"/>
    </font>
    <font>
      <sz val="11"/>
      <color rgb="FFFF0000"/>
      <name val="Tahoma"/>
      <family val="2"/>
    </font>
    <font>
      <sz val="11"/>
      <color rgb="FFFF0000"/>
      <name val="Calibri"/>
      <family val="2"/>
    </font>
    <font>
      <b/>
      <sz val="11"/>
      <color rgb="FFFF0000"/>
      <name val="Arial"/>
      <family val="2"/>
    </font>
    <font>
      <sz val="11"/>
      <color rgb="FFFF0000"/>
      <name val="Arial"/>
      <family val="2"/>
    </font>
    <font>
      <sz val="12"/>
      <color theme="1"/>
      <name val="Tahoma"/>
      <family val="2"/>
    </font>
    <font>
      <sz val="12"/>
      <color rgb="FFFF0000"/>
      <name val="Tahoma"/>
      <family val="2"/>
    </font>
    <font>
      <sz val="9"/>
      <color indexed="8"/>
      <name val="Arial"/>
      <family val="2"/>
    </font>
    <font>
      <sz val="9"/>
      <name val="Arial"/>
      <family val="2"/>
    </font>
    <font>
      <b/>
      <sz val="12"/>
      <color indexed="10"/>
      <name val="Calibri"/>
      <family val="2"/>
    </font>
    <font>
      <sz val="9"/>
      <name val="Calibri"/>
      <family val="2"/>
    </font>
    <font>
      <sz val="9"/>
      <color indexed="8"/>
      <name val="Tahoma"/>
      <family val="2"/>
    </font>
    <font>
      <b/>
      <sz val="8"/>
      <color indexed="10"/>
      <name val="Calibri"/>
      <family val="2"/>
    </font>
    <font>
      <sz val="9"/>
      <name val="Tahoma"/>
      <family val="2"/>
    </font>
    <font>
      <sz val="9"/>
      <name val="Verdana"/>
      <family val="2"/>
    </font>
    <font>
      <b/>
      <sz val="11"/>
      <name val="Calibri"/>
      <family val="2"/>
    </font>
    <font>
      <b/>
      <sz val="8"/>
      <color rgb="FFFF0000"/>
      <name val="Calibri"/>
      <family val="2"/>
    </font>
    <font>
      <sz val="8"/>
      <color indexed="10"/>
      <name val="Calibri"/>
      <family val="2"/>
    </font>
    <font>
      <sz val="8"/>
      <color theme="1"/>
      <name val="Calibri"/>
      <family val="2"/>
    </font>
    <font>
      <b/>
      <sz val="8"/>
      <name val="Calibri"/>
      <family val="2"/>
    </font>
    <font>
      <b/>
      <sz val="11"/>
      <color rgb="FFFF0000"/>
      <name val="Calibri"/>
      <family val="2"/>
    </font>
    <font>
      <sz val="10"/>
      <name val="Calibri"/>
      <family val="2"/>
    </font>
    <font>
      <sz val="8"/>
      <name val="Arial"/>
      <family val="2"/>
    </font>
    <font>
      <sz val="12"/>
      <name val="Calibri"/>
      <family val="2"/>
      <scheme val="minor"/>
    </font>
    <font>
      <b/>
      <sz val="9"/>
      <color indexed="8"/>
      <name val="Calibri"/>
      <family val="2"/>
    </font>
    <font>
      <sz val="8"/>
      <color theme="1"/>
      <name val="Arial"/>
      <family val="2"/>
    </font>
    <font>
      <b/>
      <sz val="9"/>
      <color indexed="10"/>
      <name val="Tahoma"/>
      <family val="2"/>
    </font>
    <font>
      <b/>
      <sz val="9"/>
      <name val="Calibri"/>
      <family val="2"/>
    </font>
    <font>
      <b/>
      <sz val="9"/>
      <color indexed="18"/>
      <name val="Calibri"/>
      <family val="2"/>
    </font>
  </fonts>
  <fills count="18">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00206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indexed="13"/>
        <bgColor indexed="64"/>
      </patternFill>
    </fill>
    <fill>
      <patternFill patternType="solid">
        <fgColor rgb="FFFFFF00"/>
        <bgColor indexed="64"/>
      </patternFill>
    </fill>
    <fill>
      <patternFill patternType="solid">
        <fgColor indexed="51"/>
        <bgColor indexed="64"/>
      </patternFill>
    </fill>
    <fill>
      <patternFill patternType="solid">
        <fgColor indexed="22"/>
        <bgColor indexed="64"/>
      </patternFill>
    </fill>
    <fill>
      <patternFill patternType="solid">
        <fgColor indexed="62"/>
        <bgColor indexed="64"/>
      </patternFill>
    </fill>
    <fill>
      <patternFill patternType="solid">
        <fgColor indexed="18"/>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64"/>
      </bottom>
      <diagonal/>
    </border>
    <border>
      <left style="thin">
        <color indexed="9"/>
      </left>
      <right/>
      <top style="thin">
        <color indexed="9"/>
      </top>
      <bottom style="thin">
        <color indexed="9"/>
      </bottom>
      <diagonal/>
    </border>
    <border>
      <left/>
      <right/>
      <top/>
      <bottom style="thin">
        <color indexed="64"/>
      </bottom>
      <diagonal/>
    </border>
    <border>
      <left/>
      <right/>
      <top style="thin">
        <color indexed="64"/>
      </top>
      <bottom style="thin">
        <color indexed="64"/>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style="thin">
        <color indexed="64"/>
      </left>
      <right/>
      <top style="thin">
        <color indexed="9"/>
      </top>
      <bottom style="thin">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9"/>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9"/>
      </right>
      <top/>
      <bottom/>
      <diagonal/>
    </border>
    <border>
      <left/>
      <right style="thin">
        <color indexed="9"/>
      </right>
      <top/>
      <bottom style="thin">
        <color indexed="64"/>
      </bottom>
      <diagonal/>
    </border>
    <border>
      <left/>
      <right style="thin">
        <color indexed="8"/>
      </right>
      <top style="thin">
        <color indexed="8"/>
      </top>
      <bottom/>
      <diagonal/>
    </border>
    <border>
      <left style="thin">
        <color indexed="8"/>
      </left>
      <right/>
      <top style="thin">
        <color indexed="8"/>
      </top>
      <bottom/>
      <diagonal/>
    </border>
  </borders>
  <cellStyleXfs count="12">
    <xf numFmtId="0" fontId="0" fillId="0" borderId="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0" fontId="2" fillId="0" borderId="0" applyFont="0" applyFill="0" applyBorder="0" applyAlignment="0" applyProtection="0"/>
  </cellStyleXfs>
  <cellXfs count="581">
    <xf numFmtId="0" fontId="0" fillId="0" borderId="0" xfId="0"/>
    <xf numFmtId="0" fontId="0" fillId="0" borderId="0" xfId="0" applyAlignment="1" applyProtection="1">
      <alignment vertical="center"/>
    </xf>
    <xf numFmtId="0" fontId="0" fillId="0" borderId="0" xfId="0" applyFill="1" applyAlignment="1" applyProtection="1">
      <alignment vertical="center"/>
    </xf>
    <xf numFmtId="0" fontId="0" fillId="2" borderId="0" xfId="0" applyFill="1" applyAlignment="1" applyProtection="1">
      <alignment vertical="center"/>
    </xf>
    <xf numFmtId="0" fontId="11" fillId="2" borderId="0" xfId="0" applyFont="1" applyFill="1" applyAlignment="1" applyProtection="1">
      <alignment vertical="center"/>
    </xf>
    <xf numFmtId="0" fontId="0" fillId="2" borderId="0" xfId="0"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left" vertical="center"/>
    </xf>
    <xf numFmtId="0" fontId="0" fillId="2" borderId="0" xfId="0" applyFill="1" applyAlignment="1" applyProtection="1">
      <alignment horizontal="left" vertical="center"/>
    </xf>
    <xf numFmtId="0" fontId="0" fillId="4" borderId="0" xfId="0" applyFill="1" applyAlignment="1" applyProtection="1">
      <alignment vertical="center"/>
    </xf>
    <xf numFmtId="0" fontId="20" fillId="5" borderId="1" xfId="0" applyNumberFormat="1" applyFont="1" applyFill="1" applyBorder="1" applyAlignment="1" applyProtection="1">
      <alignment horizontal="center" vertical="center" wrapText="1"/>
    </xf>
    <xf numFmtId="0" fontId="20" fillId="5" borderId="1" xfId="0" applyNumberFormat="1" applyFont="1" applyFill="1" applyBorder="1" applyAlignment="1" applyProtection="1">
      <alignment horizontal="left" vertical="center" wrapText="1"/>
    </xf>
    <xf numFmtId="0" fontId="20" fillId="5" borderId="1" xfId="0" applyFont="1" applyFill="1" applyBorder="1" applyAlignment="1" applyProtection="1">
      <alignment horizontal="left" vertical="center" wrapText="1"/>
    </xf>
    <xf numFmtId="0" fontId="23" fillId="5" borderId="1" xfId="0" applyNumberFormat="1" applyFont="1" applyFill="1" applyBorder="1" applyAlignment="1" applyProtection="1">
      <alignment horizontal="center" vertical="center" wrapText="1"/>
    </xf>
    <xf numFmtId="0" fontId="23" fillId="5" borderId="1" xfId="0" applyNumberFormat="1" applyFont="1" applyFill="1" applyBorder="1" applyAlignment="1" applyProtection="1">
      <alignment horizontal="left" vertical="center" wrapText="1"/>
    </xf>
    <xf numFmtId="0" fontId="23" fillId="5" borderId="1" xfId="0" applyFont="1" applyFill="1" applyBorder="1" applyAlignment="1" applyProtection="1">
      <alignment horizontal="left" vertical="center" wrapText="1"/>
    </xf>
    <xf numFmtId="0" fontId="23" fillId="6" borderId="1" xfId="0" applyFont="1" applyFill="1" applyBorder="1" applyAlignment="1" applyProtection="1">
      <alignment horizontal="center" vertical="center" wrapText="1"/>
    </xf>
    <xf numFmtId="0" fontId="23" fillId="6" borderId="1" xfId="0" applyFont="1" applyFill="1" applyBorder="1" applyAlignment="1" applyProtection="1">
      <alignment vertical="center" wrapText="1"/>
    </xf>
    <xf numFmtId="0" fontId="23" fillId="6" borderId="1" xfId="0" applyFont="1" applyFill="1" applyBorder="1" applyAlignment="1" applyProtection="1">
      <alignment horizontal="center" vertical="center"/>
    </xf>
    <xf numFmtId="0" fontId="23" fillId="7" borderId="2" xfId="0" applyFont="1" applyFill="1" applyBorder="1" applyAlignment="1" applyProtection="1">
      <alignment horizontal="center" vertical="center"/>
    </xf>
    <xf numFmtId="0" fontId="23" fillId="7" borderId="2" xfId="0" applyFont="1" applyFill="1" applyBorder="1" applyAlignment="1" applyProtection="1">
      <alignment vertical="center" wrapText="1"/>
    </xf>
    <xf numFmtId="0" fontId="20" fillId="5" borderId="1" xfId="1" quotePrefix="1" applyNumberFormat="1" applyFont="1" applyFill="1" applyBorder="1" applyAlignment="1" applyProtection="1">
      <alignment horizontal="center" vertical="center"/>
    </xf>
    <xf numFmtId="0" fontId="20" fillId="5" borderId="1" xfId="0" applyFont="1" applyFill="1" applyBorder="1" applyAlignment="1" applyProtection="1">
      <alignment vertical="center" wrapText="1"/>
    </xf>
    <xf numFmtId="0" fontId="23" fillId="5" borderId="1" xfId="1" quotePrefix="1" applyNumberFormat="1" applyFont="1" applyFill="1" applyBorder="1" applyAlignment="1" applyProtection="1">
      <alignment horizontal="center" vertical="center"/>
    </xf>
    <xf numFmtId="0" fontId="23" fillId="5" borderId="1" xfId="0" applyFont="1" applyFill="1" applyBorder="1" applyAlignment="1" applyProtection="1">
      <alignment vertical="center" wrapText="1"/>
    </xf>
    <xf numFmtId="0" fontId="23" fillId="6" borderId="1" xfId="1" quotePrefix="1" applyNumberFormat="1" applyFont="1" applyFill="1" applyBorder="1" applyAlignment="1" applyProtection="1">
      <alignment horizontal="center" vertical="center"/>
    </xf>
    <xf numFmtId="0" fontId="23" fillId="7" borderId="1" xfId="0" applyFont="1" applyFill="1" applyBorder="1" applyAlignment="1" applyProtection="1">
      <alignment horizontal="center" vertical="center"/>
    </xf>
    <xf numFmtId="0" fontId="23" fillId="7" borderId="1" xfId="0" applyFont="1" applyFill="1" applyBorder="1" applyAlignment="1" applyProtection="1">
      <alignment vertical="center" wrapText="1"/>
    </xf>
    <xf numFmtId="0" fontId="20" fillId="5" borderId="1" xfId="4" applyNumberFormat="1" applyFont="1" applyFill="1" applyBorder="1" applyAlignment="1" applyProtection="1">
      <alignment horizontal="center" vertical="center" wrapText="1"/>
    </xf>
    <xf numFmtId="0" fontId="23" fillId="5" borderId="1" xfId="0" applyFont="1" applyFill="1" applyBorder="1" applyAlignment="1" applyProtection="1">
      <alignment horizontal="justify" vertical="center" wrapText="1"/>
    </xf>
    <xf numFmtId="0" fontId="23" fillId="6" borderId="2" xfId="4" applyNumberFormat="1" applyFont="1" applyFill="1" applyBorder="1" applyAlignment="1" applyProtection="1">
      <alignment horizontal="center" vertical="center" wrapText="1"/>
    </xf>
    <xf numFmtId="0" fontId="23" fillId="6" borderId="2" xfId="0" applyFont="1" applyFill="1" applyBorder="1" applyAlignment="1" applyProtection="1">
      <alignment horizontal="justify" vertical="center" wrapText="1"/>
    </xf>
    <xf numFmtId="0" fontId="23" fillId="7" borderId="1" xfId="0" applyFont="1" applyFill="1" applyBorder="1" applyAlignment="1" applyProtection="1">
      <alignment horizontal="center" vertical="center" wrapText="1"/>
    </xf>
    <xf numFmtId="0" fontId="23" fillId="7" borderId="1" xfId="0" applyFont="1" applyFill="1" applyBorder="1" applyAlignment="1" applyProtection="1">
      <alignment horizontal="justify" vertical="center" wrapText="1"/>
    </xf>
    <xf numFmtId="0" fontId="23" fillId="7" borderId="1" xfId="0" applyFont="1" applyFill="1" applyBorder="1" applyAlignment="1" applyProtection="1">
      <alignment horizontal="left" vertical="center" wrapText="1"/>
    </xf>
    <xf numFmtId="0" fontId="20" fillId="5" borderId="1" xfId="0" applyFont="1" applyFill="1" applyBorder="1" applyAlignment="1" applyProtection="1">
      <alignment horizontal="center" vertical="center" wrapText="1"/>
    </xf>
    <xf numFmtId="0" fontId="23" fillId="5" borderId="1" xfId="0" applyFont="1" applyFill="1" applyBorder="1" applyAlignment="1" applyProtection="1">
      <alignment horizontal="center" vertical="center" wrapText="1"/>
    </xf>
    <xf numFmtId="0" fontId="23" fillId="6" borderId="2" xfId="0" applyFont="1" applyFill="1" applyBorder="1" applyAlignment="1" applyProtection="1">
      <alignment horizontal="center" vertical="center" wrapText="1"/>
    </xf>
    <xf numFmtId="0" fontId="23" fillId="6" borderId="1" xfId="0" applyFont="1" applyFill="1" applyBorder="1" applyAlignment="1" applyProtection="1">
      <alignment horizontal="left" vertical="center" wrapText="1"/>
    </xf>
    <xf numFmtId="9" fontId="20" fillId="5" borderId="1" xfId="0" applyNumberFormat="1" applyFont="1" applyFill="1" applyBorder="1" applyAlignment="1" applyProtection="1">
      <alignment horizontal="center" vertical="center" wrapText="1"/>
    </xf>
    <xf numFmtId="0" fontId="23" fillId="5" borderId="2" xfId="0" applyNumberFormat="1" applyFont="1" applyFill="1" applyBorder="1" applyAlignment="1" applyProtection="1">
      <alignment horizontal="center" vertical="center" wrapText="1"/>
    </xf>
    <xf numFmtId="0" fontId="23" fillId="5" borderId="2" xfId="0" applyNumberFormat="1" applyFont="1" applyFill="1" applyBorder="1" applyAlignment="1" applyProtection="1">
      <alignment horizontal="left" vertical="center" wrapText="1"/>
    </xf>
    <xf numFmtId="0" fontId="23" fillId="5" borderId="2" xfId="0" applyFont="1" applyFill="1" applyBorder="1" applyAlignment="1" applyProtection="1">
      <alignment horizontal="left" vertical="center" wrapText="1"/>
    </xf>
    <xf numFmtId="0" fontId="23" fillId="5" borderId="2" xfId="1" quotePrefix="1" applyNumberFormat="1" applyFont="1" applyFill="1" applyBorder="1" applyAlignment="1" applyProtection="1">
      <alignment horizontal="center" vertical="center"/>
    </xf>
    <xf numFmtId="0" fontId="23" fillId="5" borderId="2" xfId="0" applyFont="1" applyFill="1" applyBorder="1" applyAlignment="1" applyProtection="1">
      <alignment vertical="center" wrapText="1"/>
    </xf>
    <xf numFmtId="0" fontId="23" fillId="5" borderId="2" xfId="4" applyNumberFormat="1" applyFont="1" applyFill="1" applyBorder="1" applyAlignment="1" applyProtection="1">
      <alignment horizontal="center" vertical="center" wrapText="1"/>
    </xf>
    <xf numFmtId="0" fontId="23" fillId="5" borderId="2" xfId="0" applyFont="1" applyFill="1" applyBorder="1" applyAlignment="1" applyProtection="1">
      <alignment horizontal="justify" vertical="center" wrapText="1"/>
    </xf>
    <xf numFmtId="0" fontId="23" fillId="5" borderId="2" xfId="0" applyFont="1" applyFill="1" applyBorder="1" applyAlignment="1" applyProtection="1">
      <alignment horizontal="center" vertical="center" wrapText="1"/>
    </xf>
    <xf numFmtId="0" fontId="23" fillId="6" borderId="3" xfId="0" applyFont="1" applyFill="1" applyBorder="1" applyAlignment="1" applyProtection="1">
      <alignment horizontal="center" vertical="center" wrapText="1"/>
    </xf>
    <xf numFmtId="0" fontId="23" fillId="6" borderId="3" xfId="0" applyFont="1" applyFill="1" applyBorder="1" applyAlignment="1" applyProtection="1">
      <alignment vertical="center" wrapText="1"/>
    </xf>
    <xf numFmtId="0" fontId="23" fillId="6" borderId="3" xfId="0" applyFont="1" applyFill="1" applyBorder="1" applyAlignment="1" applyProtection="1">
      <alignment horizontal="center" vertical="center"/>
    </xf>
    <xf numFmtId="0" fontId="23" fillId="6" borderId="3" xfId="1" quotePrefix="1" applyNumberFormat="1" applyFont="1" applyFill="1" applyBorder="1" applyAlignment="1" applyProtection="1">
      <alignment horizontal="center" vertical="center"/>
    </xf>
    <xf numFmtId="0" fontId="23" fillId="6" borderId="3" xfId="4" applyNumberFormat="1" applyFont="1" applyFill="1" applyBorder="1" applyAlignment="1" applyProtection="1">
      <alignment horizontal="center" vertical="center" wrapText="1"/>
    </xf>
    <xf numFmtId="0" fontId="23" fillId="6" borderId="3" xfId="0" applyFont="1" applyFill="1" applyBorder="1" applyAlignment="1" applyProtection="1">
      <alignment horizontal="justify" vertical="center" wrapText="1"/>
    </xf>
    <xf numFmtId="0" fontId="23" fillId="6" borderId="3" xfId="0" applyFont="1" applyFill="1" applyBorder="1" applyAlignment="1" applyProtection="1">
      <alignment horizontal="left" vertical="center" wrapText="1"/>
    </xf>
    <xf numFmtId="0" fontId="23" fillId="6" borderId="2" xfId="0" applyFont="1" applyFill="1" applyBorder="1" applyAlignment="1" applyProtection="1">
      <alignment vertical="center" wrapText="1"/>
    </xf>
    <xf numFmtId="0" fontId="23" fillId="6" borderId="2" xfId="0" applyFont="1" applyFill="1" applyBorder="1" applyAlignment="1" applyProtection="1">
      <alignment horizontal="center" vertical="center"/>
    </xf>
    <xf numFmtId="0" fontId="23" fillId="6" borderId="2" xfId="1" quotePrefix="1" applyNumberFormat="1" applyFont="1" applyFill="1" applyBorder="1" applyAlignment="1" applyProtection="1">
      <alignment horizontal="center" vertical="center"/>
    </xf>
    <xf numFmtId="0" fontId="23" fillId="7" borderId="4" xfId="0" applyFont="1" applyFill="1" applyBorder="1" applyAlignment="1" applyProtection="1">
      <alignment horizontal="center" vertical="center"/>
    </xf>
    <xf numFmtId="0" fontId="23" fillId="7" borderId="4" xfId="0" applyFont="1" applyFill="1" applyBorder="1" applyAlignment="1" applyProtection="1">
      <alignment vertical="center" wrapText="1"/>
    </xf>
    <xf numFmtId="0" fontId="23" fillId="7" borderId="3" xfId="0" applyFont="1" applyFill="1" applyBorder="1" applyAlignment="1" applyProtection="1">
      <alignment horizontal="center" vertical="center"/>
    </xf>
    <xf numFmtId="0" fontId="23" fillId="7" borderId="3" xfId="0" applyFont="1" applyFill="1" applyBorder="1" applyAlignment="1" applyProtection="1">
      <alignment vertical="center" wrapText="1"/>
    </xf>
    <xf numFmtId="0" fontId="23" fillId="7" borderId="3" xfId="0" applyFont="1" applyFill="1" applyBorder="1" applyAlignment="1" applyProtection="1">
      <alignment horizontal="center" vertical="center" wrapText="1"/>
    </xf>
    <xf numFmtId="0" fontId="23" fillId="7" borderId="3" xfId="0" applyFont="1" applyFill="1" applyBorder="1" applyAlignment="1" applyProtection="1">
      <alignment horizontal="justify" vertical="center" wrapText="1"/>
    </xf>
    <xf numFmtId="0" fontId="20" fillId="5" borderId="1" xfId="0" applyFont="1" applyFill="1" applyBorder="1" applyAlignment="1" applyProtection="1">
      <alignment horizontal="center" vertical="center"/>
    </xf>
    <xf numFmtId="0" fontId="20" fillId="5" borderId="1" xfId="0" applyNumberFormat="1" applyFont="1" applyFill="1" applyBorder="1" applyAlignment="1" applyProtection="1">
      <alignment vertical="center" wrapText="1"/>
    </xf>
    <xf numFmtId="0" fontId="20" fillId="5" borderId="2" xfId="0" applyFont="1" applyFill="1" applyBorder="1" applyAlignment="1" applyProtection="1">
      <alignment horizontal="center" vertical="center" wrapText="1"/>
    </xf>
    <xf numFmtId="0" fontId="20" fillId="5" borderId="2" xfId="0" applyFont="1" applyFill="1" applyBorder="1" applyAlignment="1" applyProtection="1">
      <alignment vertical="center" wrapText="1"/>
    </xf>
    <xf numFmtId="0" fontId="23" fillId="5" borderId="1" xfId="0" applyFont="1" applyFill="1" applyBorder="1" applyAlignment="1" applyProtection="1">
      <alignment horizontal="center" vertical="center"/>
    </xf>
    <xf numFmtId="0" fontId="23" fillId="5" borderId="1" xfId="0" applyNumberFormat="1" applyFont="1" applyFill="1" applyBorder="1" applyAlignment="1" applyProtection="1">
      <alignment vertical="center" wrapText="1"/>
    </xf>
    <xf numFmtId="17" fontId="23" fillId="5" borderId="1" xfId="0" applyNumberFormat="1" applyFont="1" applyFill="1" applyBorder="1" applyAlignment="1" applyProtection="1">
      <alignment horizontal="center" vertical="center"/>
    </xf>
    <xf numFmtId="0" fontId="23" fillId="6" borderId="1" xfId="0" applyFont="1" applyFill="1" applyBorder="1" applyAlignment="1" applyProtection="1">
      <alignment vertical="center"/>
    </xf>
    <xf numFmtId="9" fontId="23" fillId="7" borderId="1" xfId="0" applyNumberFormat="1" applyFont="1" applyFill="1" applyBorder="1" applyAlignment="1" applyProtection="1">
      <alignment horizontal="center" vertical="center" wrapText="1"/>
    </xf>
    <xf numFmtId="0" fontId="36" fillId="9" borderId="1" xfId="0" applyFont="1" applyFill="1" applyBorder="1" applyAlignment="1" applyProtection="1">
      <alignment horizontal="center" vertical="center"/>
    </xf>
    <xf numFmtId="0" fontId="36" fillId="9" borderId="1" xfId="0" applyFont="1" applyFill="1" applyBorder="1" applyAlignment="1" applyProtection="1">
      <alignment horizontal="justify" vertical="center" wrapText="1"/>
    </xf>
    <xf numFmtId="0" fontId="36" fillId="9" borderId="1" xfId="0" applyFont="1" applyFill="1" applyBorder="1" applyAlignment="1" applyProtection="1">
      <alignment horizontal="center" vertical="center" wrapText="1"/>
    </xf>
    <xf numFmtId="9" fontId="36" fillId="9" borderId="1" xfId="0" applyNumberFormat="1" applyFont="1" applyFill="1" applyBorder="1" applyAlignment="1" applyProtection="1">
      <alignment horizontal="center" vertical="center" wrapText="1"/>
    </xf>
    <xf numFmtId="0" fontId="35" fillId="9" borderId="1" xfId="0" applyFont="1" applyFill="1" applyBorder="1" applyAlignment="1" applyProtection="1">
      <alignment horizontal="center" vertical="center" wrapText="1"/>
    </xf>
    <xf numFmtId="0" fontId="37" fillId="9" borderId="1" xfId="0" applyFont="1" applyFill="1" applyBorder="1" applyAlignment="1" applyProtection="1">
      <alignment horizontal="center" vertical="center" wrapText="1"/>
    </xf>
    <xf numFmtId="0" fontId="36" fillId="9" borderId="1" xfId="0" quotePrefix="1" applyFont="1" applyFill="1" applyBorder="1" applyAlignment="1" applyProtection="1">
      <alignment horizontal="center" vertical="center"/>
    </xf>
    <xf numFmtId="169" fontId="36" fillId="9" borderId="1" xfId="6" applyNumberFormat="1"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2" fillId="9" borderId="1" xfId="0" applyFont="1" applyFill="1" applyBorder="1" applyAlignment="1" applyProtection="1">
      <alignment vertical="center" wrapText="1"/>
    </xf>
    <xf numFmtId="0" fontId="23" fillId="10" borderId="7" xfId="0" applyFont="1" applyFill="1" applyBorder="1" applyAlignment="1" applyProtection="1">
      <alignment vertical="center"/>
    </xf>
    <xf numFmtId="0" fontId="23" fillId="10" borderId="19" xfId="0" applyFont="1" applyFill="1" applyBorder="1" applyAlignment="1" applyProtection="1">
      <alignment vertical="center"/>
    </xf>
    <xf numFmtId="9" fontId="23" fillId="6" borderId="3" xfId="0" applyNumberFormat="1" applyFont="1" applyFill="1" applyBorder="1" applyAlignment="1" applyProtection="1">
      <alignment horizontal="center" vertical="center" wrapText="1"/>
    </xf>
    <xf numFmtId="9" fontId="23" fillId="6" borderId="2" xfId="0" applyNumberFormat="1" applyFont="1" applyFill="1" applyBorder="1" applyAlignment="1" applyProtection="1">
      <alignment horizontal="center" vertical="center" wrapText="1"/>
    </xf>
    <xf numFmtId="9" fontId="23" fillId="5" borderId="2" xfId="0" applyNumberFormat="1" applyFont="1" applyFill="1" applyBorder="1" applyAlignment="1" applyProtection="1">
      <alignment horizontal="center" vertical="center" wrapText="1"/>
    </xf>
    <xf numFmtId="0" fontId="23" fillId="7" borderId="2" xfId="0" applyFont="1" applyFill="1" applyBorder="1" applyAlignment="1" applyProtection="1">
      <alignment horizontal="justify" vertical="center" wrapText="1"/>
    </xf>
    <xf numFmtId="9" fontId="23" fillId="7" borderId="3" xfId="0" applyNumberFormat="1" applyFont="1" applyFill="1" applyBorder="1" applyAlignment="1" applyProtection="1">
      <alignment horizontal="center" vertical="center" wrapText="1"/>
    </xf>
    <xf numFmtId="9" fontId="23" fillId="6" borderId="1" xfId="0" applyNumberFormat="1" applyFont="1" applyFill="1" applyBorder="1" applyAlignment="1" applyProtection="1">
      <alignment horizontal="center" vertical="center"/>
    </xf>
    <xf numFmtId="0" fontId="22" fillId="0" borderId="0" xfId="0" applyFont="1" applyFill="1" applyAlignment="1" applyProtection="1">
      <alignment horizontal="left" vertical="center"/>
    </xf>
    <xf numFmtId="0" fontId="22" fillId="0" borderId="0" xfId="0" applyFont="1" applyFill="1" applyAlignment="1" applyProtection="1">
      <alignment horizontal="center" vertical="center"/>
    </xf>
    <xf numFmtId="0" fontId="30" fillId="0" borderId="0" xfId="0" applyFont="1" applyAlignment="1" applyProtection="1">
      <alignment horizontal="left" vertical="center"/>
    </xf>
    <xf numFmtId="0" fontId="4" fillId="3" borderId="1" xfId="0" applyFont="1" applyFill="1" applyBorder="1" applyAlignment="1" applyProtection="1">
      <alignment horizontal="center" vertical="center" wrapText="1"/>
    </xf>
    <xf numFmtId="0" fontId="4" fillId="3" borderId="1" xfId="0" applyFont="1" applyFill="1" applyBorder="1" applyAlignment="1" applyProtection="1">
      <alignment horizontal="left" vertical="center" wrapText="1"/>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xf>
    <xf numFmtId="0" fontId="9" fillId="3" borderId="6" xfId="0" applyFont="1" applyFill="1" applyBorder="1" applyAlignment="1" applyProtection="1">
      <alignment horizontal="center" vertical="center" wrapText="1"/>
    </xf>
    <xf numFmtId="0" fontId="9" fillId="3" borderId="5"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166" fontId="13" fillId="4" borderId="1" xfId="0" applyNumberFormat="1" applyFont="1" applyFill="1" applyBorder="1" applyAlignment="1" applyProtection="1">
      <alignment horizontal="center" vertical="center"/>
    </xf>
    <xf numFmtId="0" fontId="40" fillId="4" borderId="1" xfId="0" applyFont="1" applyFill="1" applyBorder="1" applyAlignment="1" applyProtection="1">
      <alignment horizontal="center" vertical="center" wrapText="1"/>
    </xf>
    <xf numFmtId="0" fontId="40" fillId="4" borderId="1" xfId="0" applyFont="1" applyFill="1" applyBorder="1" applyAlignment="1" applyProtection="1">
      <alignment horizontal="justify" vertical="center" wrapText="1"/>
    </xf>
    <xf numFmtId="0" fontId="0" fillId="0" borderId="0" xfId="0" applyAlignment="1" applyProtection="1">
      <alignment horizontal="center" vertical="center"/>
    </xf>
    <xf numFmtId="0" fontId="40" fillId="4" borderId="2" xfId="0" applyFont="1" applyFill="1" applyBorder="1" applyAlignment="1" applyProtection="1">
      <alignment horizontal="justify" vertical="center" wrapText="1"/>
    </xf>
    <xf numFmtId="0" fontId="41" fillId="4" borderId="1" xfId="0" applyFont="1" applyFill="1" applyBorder="1" applyAlignment="1" applyProtection="1">
      <alignment horizontal="center" vertical="center" wrapText="1"/>
    </xf>
    <xf numFmtId="9" fontId="20" fillId="4" borderId="1" xfId="0" applyNumberFormat="1" applyFont="1" applyFill="1" applyBorder="1" applyAlignment="1" applyProtection="1">
      <alignment horizontal="center" vertical="center" wrapText="1"/>
    </xf>
    <xf numFmtId="0" fontId="20" fillId="4" borderId="1" xfId="5" applyFont="1" applyFill="1" applyBorder="1" applyAlignment="1" applyProtection="1">
      <alignment horizontal="justify" vertical="center" wrapText="1"/>
    </xf>
    <xf numFmtId="9" fontId="33" fillId="0" borderId="1" xfId="0" applyNumberFormat="1" applyFont="1" applyFill="1" applyBorder="1" applyAlignment="1" applyProtection="1">
      <alignment horizontal="center" vertical="center" wrapText="1"/>
    </xf>
    <xf numFmtId="10" fontId="15" fillId="0" borderId="1" xfId="0" applyNumberFormat="1" applyFont="1" applyFill="1" applyBorder="1" applyAlignment="1" applyProtection="1">
      <alignment horizontal="center" vertical="center" wrapText="1"/>
    </xf>
    <xf numFmtId="0" fontId="14" fillId="0" borderId="1" xfId="0" applyFont="1" applyFill="1" applyBorder="1" applyAlignment="1" applyProtection="1">
      <alignment vertical="center" wrapText="1"/>
    </xf>
    <xf numFmtId="164" fontId="21" fillId="4" borderId="1" xfId="4" applyNumberFormat="1" applyFont="1" applyFill="1" applyBorder="1" applyAlignment="1" applyProtection="1">
      <alignment horizontal="justify" vertical="center" wrapText="1"/>
    </xf>
    <xf numFmtId="0" fontId="11" fillId="4" borderId="0" xfId="0" applyFont="1" applyFill="1" applyAlignment="1" applyProtection="1">
      <alignment horizontal="justify" vertical="center"/>
    </xf>
    <xf numFmtId="0" fontId="0" fillId="4" borderId="0" xfId="0" applyFill="1" applyAlignment="1" applyProtection="1">
      <alignment horizontal="justify" vertical="center"/>
    </xf>
    <xf numFmtId="0" fontId="5" fillId="3" borderId="1" xfId="0" applyFont="1" applyFill="1" applyBorder="1" applyAlignment="1" applyProtection="1">
      <alignment vertical="center"/>
    </xf>
    <xf numFmtId="0" fontId="0" fillId="0" borderId="1" xfId="0" applyBorder="1" applyAlignment="1" applyProtection="1">
      <alignment horizontal="center" vertical="center"/>
    </xf>
    <xf numFmtId="0" fontId="20" fillId="4" borderId="1" xfId="0" applyFont="1" applyFill="1" applyBorder="1" applyAlignment="1" applyProtection="1">
      <alignment horizontal="justify" vertical="center" wrapText="1"/>
    </xf>
    <xf numFmtId="168" fontId="20" fillId="4" borderId="1" xfId="4" applyNumberFormat="1" applyFont="1" applyFill="1" applyBorder="1" applyAlignment="1" applyProtection="1">
      <alignment horizontal="left" vertical="center" wrapText="1"/>
    </xf>
    <xf numFmtId="168" fontId="20" fillId="4" borderId="1" xfId="4" applyNumberFormat="1" applyFont="1" applyFill="1" applyBorder="1" applyAlignment="1" applyProtection="1">
      <alignment horizontal="center" vertical="center"/>
    </xf>
    <xf numFmtId="0" fontId="5" fillId="0" borderId="1" xfId="0" applyFont="1" applyFill="1" applyBorder="1" applyAlignment="1" applyProtection="1">
      <alignment vertical="center"/>
    </xf>
    <xf numFmtId="0" fontId="33" fillId="0" borderId="1" xfId="0" applyFont="1" applyFill="1" applyBorder="1" applyAlignment="1" applyProtection="1">
      <alignment horizontal="center" vertical="center" wrapText="1"/>
    </xf>
    <xf numFmtId="9" fontId="0" fillId="0" borderId="1" xfId="0" applyNumberFormat="1" applyFill="1" applyBorder="1" applyAlignment="1" applyProtection="1">
      <alignment horizontal="center" vertical="center"/>
    </xf>
    <xf numFmtId="0" fontId="0" fillId="0" borderId="1" xfId="0" applyFill="1" applyBorder="1" applyAlignment="1" applyProtection="1">
      <alignment vertical="center"/>
    </xf>
    <xf numFmtId="0" fontId="7" fillId="4" borderId="2" xfId="0" applyFont="1" applyFill="1" applyBorder="1" applyAlignment="1" applyProtection="1">
      <alignment vertical="center" wrapText="1"/>
    </xf>
    <xf numFmtId="0" fontId="40" fillId="4" borderId="2" xfId="0" applyFont="1" applyFill="1" applyBorder="1" applyAlignment="1" applyProtection="1">
      <alignment horizontal="center" vertical="center" wrapText="1"/>
    </xf>
    <xf numFmtId="9" fontId="20" fillId="4" borderId="1" xfId="0" applyNumberFormat="1" applyFont="1" applyFill="1" applyBorder="1" applyAlignment="1" applyProtection="1">
      <alignment horizontal="justify" vertical="center" wrapText="1"/>
    </xf>
    <xf numFmtId="168" fontId="33" fillId="0" borderId="1" xfId="2" applyNumberFormat="1" applyFont="1" applyFill="1" applyBorder="1" applyAlignment="1" applyProtection="1">
      <alignment vertical="center" wrapText="1"/>
    </xf>
    <xf numFmtId="0" fontId="0" fillId="0" borderId="1" xfId="0" applyFill="1" applyBorder="1" applyAlignment="1" applyProtection="1">
      <alignment horizontal="center" vertical="center"/>
    </xf>
    <xf numFmtId="0" fontId="34" fillId="4" borderId="2" xfId="0" applyFont="1" applyFill="1" applyBorder="1" applyAlignment="1" applyProtection="1">
      <alignment vertical="center" wrapText="1"/>
    </xf>
    <xf numFmtId="0" fontId="40" fillId="8" borderId="1" xfId="0" applyFont="1" applyFill="1" applyBorder="1" applyAlignment="1" applyProtection="1">
      <alignment horizontal="center" vertical="center" wrapText="1"/>
    </xf>
    <xf numFmtId="0" fontId="40" fillId="8" borderId="1" xfId="0" applyFont="1" applyFill="1" applyBorder="1" applyAlignment="1" applyProtection="1">
      <alignment horizontal="justify" vertical="center" wrapText="1"/>
    </xf>
    <xf numFmtId="0" fontId="40" fillId="8" borderId="2" xfId="0" applyFont="1" applyFill="1" applyBorder="1" applyAlignment="1" applyProtection="1">
      <alignment horizontal="center" vertical="center" wrapText="1"/>
    </xf>
    <xf numFmtId="0" fontId="0" fillId="8" borderId="1" xfId="0" applyFill="1" applyBorder="1" applyAlignment="1" applyProtection="1">
      <alignment horizontal="center" vertical="center"/>
    </xf>
    <xf numFmtId="0" fontId="41" fillId="8" borderId="1" xfId="0" applyFont="1" applyFill="1" applyBorder="1" applyAlignment="1" applyProtection="1">
      <alignment horizontal="center" vertical="center" wrapText="1"/>
    </xf>
    <xf numFmtId="9" fontId="20" fillId="8" borderId="1" xfId="0" applyNumberFormat="1" applyFont="1" applyFill="1" applyBorder="1" applyAlignment="1" applyProtection="1">
      <alignment horizontal="center" vertical="center" wrapText="1"/>
    </xf>
    <xf numFmtId="0" fontId="20" fillId="8" borderId="1" xfId="5" applyFont="1" applyFill="1" applyBorder="1" applyAlignment="1" applyProtection="1">
      <alignment horizontal="justify" vertical="center" wrapText="1"/>
    </xf>
    <xf numFmtId="9" fontId="33" fillId="8" borderId="1" xfId="9" applyFont="1" applyFill="1" applyBorder="1" applyAlignment="1" applyProtection="1">
      <alignment horizontal="center" vertical="center" wrapText="1"/>
    </xf>
    <xf numFmtId="0" fontId="0" fillId="8" borderId="1" xfId="0" applyFill="1" applyBorder="1" applyAlignment="1" applyProtection="1">
      <alignment vertical="center"/>
    </xf>
    <xf numFmtId="9" fontId="20" fillId="5" borderId="1" xfId="0" applyNumberFormat="1" applyFont="1" applyFill="1" applyBorder="1" applyAlignment="1" applyProtection="1">
      <alignment horizontal="center" vertical="center"/>
    </xf>
    <xf numFmtId="9" fontId="0" fillId="0" borderId="1" xfId="0" applyNumberFormat="1" applyFill="1" applyBorder="1" applyAlignment="1" applyProtection="1">
      <alignment horizontal="center" vertical="center" wrapText="1"/>
    </xf>
    <xf numFmtId="9" fontId="23" fillId="5" borderId="1" xfId="0" applyNumberFormat="1" applyFont="1" applyFill="1" applyBorder="1" applyAlignment="1" applyProtection="1">
      <alignment horizontal="center" vertical="center"/>
    </xf>
    <xf numFmtId="0" fontId="40" fillId="8" borderId="2" xfId="0" applyFont="1" applyFill="1" applyBorder="1" applyAlignment="1" applyProtection="1">
      <alignment horizontal="justify" vertical="center" wrapText="1"/>
    </xf>
    <xf numFmtId="0" fontId="0" fillId="8" borderId="2" xfId="0" applyFill="1" applyBorder="1" applyAlignment="1" applyProtection="1">
      <alignment horizontal="center" vertical="center"/>
    </xf>
    <xf numFmtId="0" fontId="41" fillId="8" borderId="2" xfId="0" applyFont="1" applyFill="1" applyBorder="1" applyAlignment="1" applyProtection="1">
      <alignment horizontal="center" vertical="center" wrapText="1"/>
    </xf>
    <xf numFmtId="9" fontId="20" fillId="8" borderId="2" xfId="0" applyNumberFormat="1" applyFont="1" applyFill="1" applyBorder="1" applyAlignment="1" applyProtection="1">
      <alignment horizontal="center" vertical="center" wrapText="1"/>
    </xf>
    <xf numFmtId="0" fontId="20" fillId="8" borderId="2" xfId="5" applyFont="1" applyFill="1" applyBorder="1" applyAlignment="1" applyProtection="1">
      <alignment horizontal="justify" vertical="center" wrapText="1"/>
    </xf>
    <xf numFmtId="9" fontId="33" fillId="8" borderId="2" xfId="9" applyFont="1" applyFill="1" applyBorder="1" applyAlignment="1" applyProtection="1">
      <alignment horizontal="center" vertical="center" wrapText="1"/>
    </xf>
    <xf numFmtId="0" fontId="0" fillId="8" borderId="2" xfId="0" applyFill="1" applyBorder="1" applyAlignment="1" applyProtection="1">
      <alignment vertical="center"/>
    </xf>
    <xf numFmtId="0" fontId="0" fillId="0" borderId="1" xfId="0" applyBorder="1" applyAlignment="1" applyProtection="1">
      <alignment vertical="center"/>
    </xf>
    <xf numFmtId="10" fontId="37" fillId="4" borderId="1" xfId="0" applyNumberFormat="1" applyFont="1" applyFill="1" applyBorder="1" applyAlignment="1" applyProtection="1">
      <alignment horizontal="left" vertical="center" wrapText="1"/>
    </xf>
    <xf numFmtId="164" fontId="29" fillId="4" borderId="1" xfId="4" applyNumberFormat="1" applyFont="1" applyFill="1" applyBorder="1" applyAlignment="1" applyProtection="1">
      <alignment vertical="center" wrapText="1"/>
    </xf>
    <xf numFmtId="0" fontId="35" fillId="4" borderId="1" xfId="0" applyFont="1" applyFill="1" applyBorder="1" applyAlignment="1" applyProtection="1">
      <alignment horizontal="left" vertical="center" wrapText="1"/>
    </xf>
    <xf numFmtId="0" fontId="20" fillId="4" borderId="1" xfId="0" applyFont="1" applyFill="1" applyBorder="1" applyAlignment="1" applyProtection="1">
      <alignment horizontal="left" vertical="center" wrapText="1"/>
    </xf>
    <xf numFmtId="167" fontId="2" fillId="9" borderId="1" xfId="7" applyNumberFormat="1" applyFont="1" applyFill="1" applyBorder="1" applyAlignment="1" applyProtection="1">
      <alignment horizontal="center" vertical="center" wrapText="1"/>
    </xf>
    <xf numFmtId="0" fontId="6" fillId="0" borderId="0" xfId="0" applyFont="1" applyProtection="1"/>
    <xf numFmtId="0" fontId="6" fillId="0" borderId="0" xfId="0" applyFont="1" applyAlignment="1" applyProtection="1">
      <alignment horizontal="center"/>
    </xf>
    <xf numFmtId="0" fontId="8" fillId="0" borderId="0" xfId="0" applyFont="1" applyAlignment="1" applyProtection="1">
      <alignment horizontal="center" vertical="center"/>
    </xf>
    <xf numFmtId="0" fontId="10" fillId="3" borderId="1" xfId="0" applyFont="1" applyFill="1" applyBorder="1" applyAlignment="1" applyProtection="1">
      <alignment vertical="center" wrapText="1"/>
    </xf>
    <xf numFmtId="0" fontId="23" fillId="11" borderId="1" xfId="0" applyFont="1" applyFill="1" applyBorder="1" applyAlignment="1" applyProtection="1">
      <alignment horizontal="center" vertical="center" wrapText="1"/>
    </xf>
    <xf numFmtId="0" fontId="23" fillId="11" borderId="1" xfId="0" applyFont="1" applyFill="1" applyBorder="1" applyAlignment="1" applyProtection="1">
      <alignment vertical="center" wrapText="1"/>
    </xf>
    <xf numFmtId="0" fontId="23" fillId="11" borderId="1" xfId="0" applyFont="1" applyFill="1" applyBorder="1" applyAlignment="1" applyProtection="1">
      <alignment horizontal="center" vertical="center"/>
    </xf>
    <xf numFmtId="0" fontId="47" fillId="4" borderId="1" xfId="0" applyFont="1" applyFill="1" applyBorder="1" applyAlignment="1" applyProtection="1">
      <alignment horizontal="justify" vertical="center"/>
    </xf>
    <xf numFmtId="0" fontId="23" fillId="11" borderId="1" xfId="1" quotePrefix="1" applyNumberFormat="1" applyFont="1" applyFill="1" applyBorder="1" applyAlignment="1" applyProtection="1">
      <alignment horizontal="center" vertical="center"/>
    </xf>
    <xf numFmtId="0" fontId="23" fillId="11" borderId="1" xfId="0" applyFont="1" applyFill="1" applyBorder="1" applyAlignment="1" applyProtection="1">
      <alignment horizontal="left" vertical="center" wrapText="1"/>
    </xf>
    <xf numFmtId="9" fontId="23" fillId="11"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0" fontId="0" fillId="4" borderId="1" xfId="0" applyFill="1" applyBorder="1" applyAlignment="1" applyProtection="1">
      <alignment vertical="center"/>
    </xf>
    <xf numFmtId="168" fontId="20" fillId="4" borderId="1" xfId="1" quotePrefix="1" applyNumberFormat="1" applyFont="1" applyFill="1" applyBorder="1" applyAlignment="1" applyProtection="1">
      <alignment vertical="center"/>
    </xf>
    <xf numFmtId="0" fontId="23" fillId="11" borderId="1" xfId="0" applyFont="1" applyFill="1" applyBorder="1" applyAlignment="1" applyProtection="1">
      <alignment horizontal="justify" vertical="center" wrapText="1"/>
    </xf>
    <xf numFmtId="0" fontId="16" fillId="8" borderId="1" xfId="0" applyFont="1" applyFill="1" applyBorder="1" applyAlignment="1" applyProtection="1">
      <alignment horizontal="center" vertical="center"/>
    </xf>
    <xf numFmtId="168" fontId="23" fillId="11" borderId="1" xfId="4" applyNumberFormat="1" applyFont="1" applyFill="1" applyBorder="1" applyAlignment="1" applyProtection="1">
      <alignment horizontal="center" vertical="center" wrapText="1"/>
    </xf>
    <xf numFmtId="9" fontId="13" fillId="4" borderId="1" xfId="0" applyNumberFormat="1" applyFont="1" applyFill="1" applyBorder="1" applyAlignment="1" applyProtection="1">
      <alignment horizontal="center" vertical="center" wrapText="1"/>
    </xf>
    <xf numFmtId="3" fontId="16" fillId="4" borderId="1" xfId="0" applyNumberFormat="1" applyFont="1" applyFill="1" applyBorder="1" applyAlignment="1" applyProtection="1">
      <alignment horizontal="center" vertical="center"/>
    </xf>
    <xf numFmtId="0" fontId="19" fillId="0" borderId="2" xfId="0" applyFont="1" applyFill="1" applyBorder="1" applyAlignment="1" applyProtection="1">
      <alignment horizontal="center" vertical="top" wrapText="1"/>
    </xf>
    <xf numFmtId="0" fontId="19" fillId="0" borderId="2" xfId="0" applyFont="1" applyFill="1" applyBorder="1" applyAlignment="1" applyProtection="1">
      <alignment horizontal="justify" vertical="top" wrapText="1"/>
    </xf>
    <xf numFmtId="9" fontId="13" fillId="4" borderId="1" xfId="7" applyNumberFormat="1" applyFont="1" applyFill="1" applyBorder="1" applyAlignment="1" applyProtection="1">
      <alignment horizontal="center" vertical="center" wrapText="1"/>
    </xf>
    <xf numFmtId="0" fontId="14" fillId="4" borderId="1" xfId="0" applyFont="1" applyFill="1" applyBorder="1" applyAlignment="1" applyProtection="1">
      <alignment horizontal="justify" vertical="center" wrapText="1"/>
    </xf>
    <xf numFmtId="0" fontId="14" fillId="4" borderId="1" xfId="0" applyFont="1" applyFill="1" applyBorder="1" applyAlignment="1" applyProtection="1">
      <alignment horizontal="justify" vertical="center"/>
    </xf>
    <xf numFmtId="0" fontId="12" fillId="4" borderId="0" xfId="0" applyFont="1" applyFill="1" applyAlignment="1" applyProtection="1">
      <alignment horizontal="justify" vertical="center"/>
    </xf>
    <xf numFmtId="0" fontId="19" fillId="10" borderId="3" xfId="0" applyFont="1" applyFill="1" applyBorder="1" applyAlignment="1" applyProtection="1">
      <alignment horizontal="left" vertical="center" wrapText="1"/>
    </xf>
    <xf numFmtId="0" fontId="48" fillId="11" borderId="1" xfId="0" applyFont="1" applyFill="1" applyBorder="1" applyAlignment="1" applyProtection="1">
      <alignment vertical="center" wrapText="1"/>
    </xf>
    <xf numFmtId="9" fontId="23" fillId="11" borderId="1" xfId="0" applyNumberFormat="1" applyFont="1" applyFill="1" applyBorder="1" applyAlignment="1" applyProtection="1">
      <alignment vertical="center" wrapText="1"/>
    </xf>
    <xf numFmtId="0" fontId="29" fillId="11" borderId="1" xfId="0" applyFont="1" applyFill="1" applyBorder="1" applyAlignment="1" applyProtection="1">
      <alignment horizontal="left" vertical="center" wrapText="1"/>
    </xf>
    <xf numFmtId="0" fontId="16" fillId="10" borderId="1" xfId="0" applyFont="1" applyFill="1" applyBorder="1" applyAlignment="1" applyProtection="1">
      <alignment horizontal="center" vertical="center"/>
    </xf>
    <xf numFmtId="9" fontId="8" fillId="4" borderId="1" xfId="0" applyNumberFormat="1" applyFont="1" applyFill="1" applyBorder="1" applyAlignment="1" applyProtection="1">
      <alignment horizontal="center" vertical="center"/>
    </xf>
    <xf numFmtId="0" fontId="0" fillId="4" borderId="1" xfId="0" applyFill="1" applyBorder="1" applyAlignment="1" applyProtection="1">
      <alignment vertical="center" wrapText="1"/>
    </xf>
    <xf numFmtId="9" fontId="8" fillId="4" borderId="2" xfId="0" applyNumberFormat="1" applyFont="1" applyFill="1" applyBorder="1" applyAlignment="1" applyProtection="1">
      <alignment horizontal="center" vertical="center"/>
    </xf>
    <xf numFmtId="0" fontId="0" fillId="4" borderId="2" xfId="0" applyFill="1" applyBorder="1" applyAlignment="1" applyProtection="1">
      <alignment vertical="center"/>
    </xf>
    <xf numFmtId="0" fontId="0" fillId="4" borderId="2" xfId="0" applyFill="1" applyBorder="1" applyAlignment="1" applyProtection="1">
      <alignment vertical="center" wrapText="1"/>
    </xf>
    <xf numFmtId="0" fontId="23" fillId="10" borderId="8" xfId="0" applyFont="1" applyFill="1" applyBorder="1" applyAlignment="1" applyProtection="1">
      <alignment vertical="center"/>
    </xf>
    <xf numFmtId="9" fontId="8" fillId="4" borderId="3" xfId="0" applyNumberFormat="1" applyFont="1" applyFill="1" applyBorder="1" applyAlignment="1" applyProtection="1">
      <alignment horizontal="center" vertical="center"/>
    </xf>
    <xf numFmtId="0" fontId="0" fillId="4" borderId="3" xfId="0" applyFill="1" applyBorder="1" applyAlignment="1" applyProtection="1">
      <alignment vertical="center" wrapText="1"/>
    </xf>
    <xf numFmtId="0" fontId="0" fillId="4" borderId="3" xfId="0" applyFill="1" applyBorder="1" applyAlignment="1" applyProtection="1">
      <alignment vertical="center"/>
    </xf>
    <xf numFmtId="9" fontId="36" fillId="4" borderId="1" xfId="0" applyNumberFormat="1" applyFont="1" applyFill="1" applyBorder="1" applyAlignment="1" applyProtection="1">
      <alignment horizontal="center" vertical="center"/>
    </xf>
    <xf numFmtId="0" fontId="36" fillId="4" borderId="1" xfId="0" applyFont="1" applyFill="1" applyBorder="1" applyAlignment="1" applyProtection="1">
      <alignment horizontal="justify" vertical="center"/>
    </xf>
    <xf numFmtId="0" fontId="36" fillId="4" borderId="0" xfId="0" applyFont="1" applyFill="1" applyAlignment="1" applyProtection="1">
      <alignment horizontal="justify" vertical="center"/>
    </xf>
    <xf numFmtId="0" fontId="23" fillId="10" borderId="19" xfId="0" applyFont="1" applyFill="1" applyBorder="1" applyAlignment="1" applyProtection="1">
      <alignment horizontal="center" vertical="center"/>
    </xf>
    <xf numFmtId="9" fontId="2" fillId="0" borderId="1" xfId="0" applyNumberFormat="1" applyFont="1" applyBorder="1" applyAlignment="1" applyProtection="1">
      <alignment horizontal="center" vertical="center" wrapText="1"/>
    </xf>
    <xf numFmtId="0" fontId="2" fillId="0" borderId="0" xfId="0" applyFont="1" applyAlignment="1" applyProtection="1">
      <alignment vertical="center" wrapText="1"/>
    </xf>
    <xf numFmtId="0" fontId="35" fillId="8" borderId="1" xfId="0" applyNumberFormat="1" applyFont="1" applyFill="1" applyBorder="1" applyAlignment="1" applyProtection="1">
      <alignment horizontal="center" vertical="center" wrapText="1"/>
    </xf>
    <xf numFmtId="0" fontId="35" fillId="8" borderId="1" xfId="0" applyNumberFormat="1" applyFont="1" applyFill="1" applyBorder="1" applyAlignment="1" applyProtection="1">
      <alignment vertical="center" wrapText="1"/>
    </xf>
    <xf numFmtId="0" fontId="35" fillId="8" borderId="1" xfId="0" applyNumberFormat="1" applyFont="1" applyFill="1" applyBorder="1" applyAlignment="1" applyProtection="1">
      <alignment horizontal="justify" vertical="center" wrapText="1"/>
    </xf>
    <xf numFmtId="0" fontId="43" fillId="8" borderId="1" xfId="0" applyNumberFormat="1" applyFont="1" applyFill="1" applyBorder="1" applyAlignment="1" applyProtection="1">
      <alignment horizontal="center" vertical="center" wrapText="1"/>
    </xf>
    <xf numFmtId="0" fontId="43" fillId="8" borderId="1" xfId="0" applyNumberFormat="1" applyFont="1" applyFill="1" applyBorder="1" applyAlignment="1" applyProtection="1">
      <alignment horizontal="justify" vertical="center" wrapText="1"/>
    </xf>
    <xf numFmtId="0" fontId="43" fillId="8" borderId="1" xfId="0" applyNumberFormat="1" applyFont="1" applyFill="1" applyBorder="1" applyAlignment="1" applyProtection="1">
      <alignment vertical="center" wrapText="1"/>
    </xf>
    <xf numFmtId="0" fontId="44" fillId="8" borderId="1" xfId="0" applyFont="1" applyFill="1" applyBorder="1" applyAlignment="1" applyProtection="1">
      <alignment horizontal="justify" vertical="center" wrapText="1"/>
    </xf>
    <xf numFmtId="0" fontId="44" fillId="8" borderId="1" xfId="0" applyFont="1" applyFill="1" applyBorder="1" applyAlignment="1" applyProtection="1">
      <alignment horizontal="center" vertical="center"/>
    </xf>
    <xf numFmtId="0" fontId="39" fillId="8" borderId="1" xfId="0" applyFont="1" applyFill="1" applyBorder="1" applyAlignment="1" applyProtection="1">
      <alignment horizontal="center" vertical="center"/>
    </xf>
    <xf numFmtId="0" fontId="39" fillId="8" borderId="1" xfId="0" applyFont="1" applyFill="1" applyBorder="1" applyAlignment="1" applyProtection="1">
      <alignment vertical="center"/>
    </xf>
    <xf numFmtId="0" fontId="44" fillId="8" borderId="1" xfId="0" applyNumberFormat="1" applyFont="1" applyFill="1" applyBorder="1" applyAlignment="1" applyProtection="1">
      <alignment horizontal="center" vertical="center" wrapText="1"/>
    </xf>
    <xf numFmtId="9" fontId="45" fillId="8" borderId="1" xfId="7" applyNumberFormat="1" applyFont="1" applyFill="1" applyBorder="1" applyAlignment="1" applyProtection="1">
      <alignment horizontal="center" vertical="center" wrapText="1"/>
    </xf>
    <xf numFmtId="0" fontId="46" fillId="8" borderId="1" xfId="0" applyFont="1" applyFill="1" applyBorder="1" applyAlignment="1" applyProtection="1">
      <alignment horizontal="justify" vertical="center" wrapText="1"/>
    </xf>
    <xf numFmtId="0" fontId="0" fillId="4" borderId="0" xfId="0" applyFill="1" applyAlignment="1" applyProtection="1">
      <alignment horizontal="center" vertical="center"/>
    </xf>
    <xf numFmtId="0" fontId="8" fillId="4" borderId="0" xfId="0" applyFont="1" applyFill="1" applyAlignment="1" applyProtection="1">
      <alignment horizontal="center" vertical="center"/>
    </xf>
    <xf numFmtId="0" fontId="5" fillId="3" borderId="5"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30" fillId="0" borderId="0" xfId="0" applyFont="1" applyAlignment="1" applyProtection="1">
      <alignment horizontal="left" vertical="center"/>
    </xf>
    <xf numFmtId="0" fontId="42" fillId="0" borderId="0" xfId="0" applyFont="1" applyAlignment="1" applyProtection="1">
      <alignment horizontal="left" vertical="center"/>
    </xf>
    <xf numFmtId="0" fontId="31" fillId="3" borderId="2" xfId="0" applyFont="1" applyFill="1" applyBorder="1" applyAlignment="1" applyProtection="1">
      <alignment horizontal="center" vertical="center" wrapText="1"/>
    </xf>
    <xf numFmtId="0" fontId="31" fillId="3" borderId="3" xfId="0" applyFont="1" applyFill="1" applyBorder="1" applyAlignment="1" applyProtection="1">
      <alignment horizontal="center" vertical="center" wrapText="1"/>
    </xf>
    <xf numFmtId="0" fontId="32" fillId="3" borderId="7"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9" fillId="3" borderId="16"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5"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10" fillId="3" borderId="21" xfId="0" applyFont="1" applyFill="1" applyBorder="1" applyAlignment="1" applyProtection="1">
      <alignment horizontal="center" vertical="center" wrapText="1"/>
    </xf>
    <xf numFmtId="0" fontId="10" fillId="3" borderId="22" xfId="0" applyFont="1" applyFill="1" applyBorder="1" applyAlignment="1" applyProtection="1">
      <alignment horizontal="center" vertical="center" wrapText="1"/>
    </xf>
    <xf numFmtId="0" fontId="5" fillId="3" borderId="5" xfId="0" applyFont="1" applyFill="1"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4" fillId="3" borderId="23" xfId="0" applyFont="1" applyFill="1" applyBorder="1" applyAlignment="1" applyProtection="1">
      <alignment horizontal="center" vertical="center" wrapText="1"/>
    </xf>
    <xf numFmtId="0" fontId="49" fillId="0" borderId="24" xfId="0" applyFont="1" applyBorder="1" applyAlignment="1">
      <alignment horizontal="center"/>
    </xf>
    <xf numFmtId="0" fontId="49" fillId="0" borderId="25" xfId="0" applyFont="1" applyBorder="1" applyAlignment="1">
      <alignment horizontal="center"/>
    </xf>
    <xf numFmtId="0" fontId="49" fillId="0" borderId="26" xfId="0" applyFont="1" applyBorder="1" applyAlignment="1">
      <alignment horizontal="center"/>
    </xf>
    <xf numFmtId="0" fontId="50" fillId="0" borderId="27" xfId="0" applyFont="1" applyBorder="1" applyAlignment="1">
      <alignment horizontal="center" wrapText="1"/>
    </xf>
    <xf numFmtId="0" fontId="50" fillId="0" borderId="28" xfId="0" applyFont="1" applyBorder="1" applyAlignment="1">
      <alignment horizontal="center" wrapText="1"/>
    </xf>
    <xf numFmtId="0" fontId="50" fillId="0" borderId="29" xfId="0" applyFont="1" applyBorder="1" applyAlignment="1">
      <alignment horizontal="center" wrapText="1"/>
    </xf>
    <xf numFmtId="0" fontId="50" fillId="0" borderId="27" xfId="0" applyFont="1" applyBorder="1" applyAlignment="1">
      <alignment horizontal="left" wrapText="1"/>
    </xf>
    <xf numFmtId="0" fontId="50" fillId="0" borderId="28" xfId="0" applyFont="1" applyBorder="1" applyAlignment="1">
      <alignment horizontal="left" wrapText="1"/>
    </xf>
    <xf numFmtId="0" fontId="50" fillId="0" borderId="29" xfId="0" applyFont="1" applyBorder="1" applyAlignment="1">
      <alignment horizontal="left" wrapText="1"/>
    </xf>
    <xf numFmtId="0" fontId="49" fillId="0" borderId="27" xfId="0" applyFont="1" applyBorder="1" applyAlignment="1">
      <alignment horizontal="center"/>
    </xf>
    <xf numFmtId="0" fontId="49" fillId="0" borderId="28" xfId="0" applyFont="1" applyBorder="1" applyAlignment="1">
      <alignment horizontal="center"/>
    </xf>
    <xf numFmtId="0" fontId="49" fillId="0" borderId="29" xfId="0" applyFont="1" applyBorder="1" applyAlignment="1"/>
    <xf numFmtId="0" fontId="49" fillId="0" borderId="29" xfId="0" applyFont="1" applyBorder="1" applyAlignment="1">
      <alignment horizontal="center"/>
    </xf>
    <xf numFmtId="0" fontId="49" fillId="0" borderId="27" xfId="0" applyFont="1" applyBorder="1" applyAlignment="1">
      <alignment horizontal="center" wrapText="1"/>
    </xf>
    <xf numFmtId="0" fontId="49" fillId="0" borderId="28" xfId="0" applyFont="1" applyBorder="1" applyAlignment="1">
      <alignment horizontal="center" wrapText="1"/>
    </xf>
    <xf numFmtId="0" fontId="49" fillId="0" borderId="29" xfId="0" applyFont="1" applyBorder="1" applyAlignment="1">
      <alignment horizontal="center" wrapText="1"/>
    </xf>
    <xf numFmtId="0" fontId="49" fillId="0" borderId="0" xfId="0" applyFont="1"/>
    <xf numFmtId="0" fontId="49" fillId="12" borderId="0" xfId="0" applyFont="1" applyFill="1"/>
    <xf numFmtId="0" fontId="49" fillId="0" borderId="30" xfId="0" applyFont="1" applyBorder="1" applyAlignment="1">
      <alignment horizontal="center"/>
    </xf>
    <xf numFmtId="0" fontId="49" fillId="0" borderId="1" xfId="0" applyFont="1" applyBorder="1" applyAlignment="1">
      <alignment horizontal="center"/>
    </xf>
    <xf numFmtId="0" fontId="49" fillId="0" borderId="31" xfId="0" applyFont="1" applyBorder="1" applyAlignment="1">
      <alignment horizontal="center"/>
    </xf>
    <xf numFmtId="0" fontId="50" fillId="0" borderId="32" xfId="0" applyFont="1" applyBorder="1" applyAlignment="1">
      <alignment horizontal="center" wrapText="1"/>
    </xf>
    <xf numFmtId="0" fontId="50" fillId="0" borderId="0" xfId="0" applyFont="1" applyBorder="1" applyAlignment="1">
      <alignment horizontal="center" wrapText="1"/>
    </xf>
    <xf numFmtId="0" fontId="50" fillId="0" borderId="33" xfId="0" applyFont="1" applyBorder="1" applyAlignment="1">
      <alignment horizontal="center" wrapText="1"/>
    </xf>
    <xf numFmtId="0" fontId="50" fillId="0" borderId="32" xfId="0" applyFont="1" applyBorder="1" applyAlignment="1">
      <alignment horizontal="left" wrapText="1"/>
    </xf>
    <xf numFmtId="0" fontId="50" fillId="0" borderId="0" xfId="0" applyFont="1" applyBorder="1" applyAlignment="1">
      <alignment horizontal="left" wrapText="1"/>
    </xf>
    <xf numFmtId="0" fontId="50" fillId="0" borderId="33" xfId="0" applyFont="1" applyBorder="1" applyAlignment="1">
      <alignment horizontal="left" wrapText="1"/>
    </xf>
    <xf numFmtId="0" fontId="49" fillId="0" borderId="32" xfId="0" applyFont="1" applyBorder="1" applyAlignment="1">
      <alignment horizontal="center"/>
    </xf>
    <xf numFmtId="0" fontId="49" fillId="0" borderId="0" xfId="0" applyFont="1" applyBorder="1" applyAlignment="1">
      <alignment horizontal="center"/>
    </xf>
    <xf numFmtId="0" fontId="49" fillId="0" borderId="33" xfId="0" applyFont="1" applyBorder="1" applyAlignment="1"/>
    <xf numFmtId="0" fontId="49" fillId="0" borderId="33" xfId="0" applyFont="1" applyBorder="1" applyAlignment="1">
      <alignment horizontal="center"/>
    </xf>
    <xf numFmtId="0" fontId="49" fillId="0" borderId="32" xfId="0" applyFont="1" applyBorder="1" applyAlignment="1">
      <alignment horizontal="center" wrapText="1"/>
    </xf>
    <xf numFmtId="0" fontId="49" fillId="0" borderId="0" xfId="0" applyFont="1" applyBorder="1" applyAlignment="1">
      <alignment horizontal="center" wrapText="1"/>
    </xf>
    <xf numFmtId="0" fontId="49" fillId="0" borderId="33" xfId="0" applyFont="1" applyBorder="1" applyAlignment="1">
      <alignment horizontal="center" wrapText="1"/>
    </xf>
    <xf numFmtId="0" fontId="49" fillId="0" borderId="34" xfId="0" applyFont="1" applyBorder="1" applyAlignment="1">
      <alignment horizontal="center"/>
    </xf>
    <xf numFmtId="0" fontId="49" fillId="0" borderId="35" xfId="0" applyFont="1" applyBorder="1" applyAlignment="1">
      <alignment horizontal="center"/>
    </xf>
    <xf numFmtId="0" fontId="49" fillId="0" borderId="36" xfId="0" applyFont="1" applyBorder="1" applyAlignment="1">
      <alignment horizontal="center"/>
    </xf>
    <xf numFmtId="0" fontId="50" fillId="0" borderId="37" xfId="0" applyFont="1" applyBorder="1" applyAlignment="1">
      <alignment horizontal="center" wrapText="1"/>
    </xf>
    <xf numFmtId="0" fontId="50" fillId="0" borderId="38" xfId="0" applyFont="1" applyBorder="1" applyAlignment="1">
      <alignment horizontal="center" wrapText="1"/>
    </xf>
    <xf numFmtId="0" fontId="50" fillId="0" borderId="39" xfId="0" applyFont="1" applyBorder="1" applyAlignment="1">
      <alignment horizontal="center" wrapText="1"/>
    </xf>
    <xf numFmtId="0" fontId="50" fillId="0" borderId="37" xfId="0" applyFont="1" applyBorder="1" applyAlignment="1">
      <alignment horizontal="left" wrapText="1"/>
    </xf>
    <xf numFmtId="0" fontId="50" fillId="0" borderId="38" xfId="0" applyFont="1" applyBorder="1" applyAlignment="1">
      <alignment horizontal="left" wrapText="1"/>
    </xf>
    <xf numFmtId="0" fontId="50" fillId="0" borderId="39" xfId="0" applyFont="1" applyBorder="1" applyAlignment="1">
      <alignment horizontal="left" wrapText="1"/>
    </xf>
    <xf numFmtId="0" fontId="49" fillId="0" borderId="37" xfId="0" applyFont="1" applyBorder="1" applyAlignment="1">
      <alignment horizontal="center"/>
    </xf>
    <xf numFmtId="0" fontId="49" fillId="0" borderId="38" xfId="0" applyFont="1" applyBorder="1" applyAlignment="1">
      <alignment horizontal="center"/>
    </xf>
    <xf numFmtId="0" fontId="49" fillId="0" borderId="39" xfId="0" applyFont="1" applyBorder="1" applyAlignment="1"/>
    <xf numFmtId="0" fontId="49" fillId="0" borderId="39" xfId="0" applyFont="1" applyBorder="1" applyAlignment="1">
      <alignment horizontal="center"/>
    </xf>
    <xf numFmtId="0" fontId="49" fillId="0" borderId="37" xfId="0" applyFont="1" applyBorder="1" applyAlignment="1">
      <alignment horizontal="center" wrapText="1"/>
    </xf>
    <xf numFmtId="0" fontId="49" fillId="0" borderId="38" xfId="0" applyFont="1" applyBorder="1" applyAlignment="1">
      <alignment horizontal="center" wrapText="1"/>
    </xf>
    <xf numFmtId="0" fontId="49" fillId="0" borderId="39" xfId="0" applyFont="1" applyBorder="1" applyAlignment="1">
      <alignment horizontal="center" wrapText="1"/>
    </xf>
    <xf numFmtId="0" fontId="22" fillId="0" borderId="0" xfId="0" applyFont="1" applyFill="1" applyAlignment="1" applyProtection="1">
      <alignment vertical="center"/>
    </xf>
    <xf numFmtId="0" fontId="0" fillId="12" borderId="0" xfId="0" applyFill="1" applyAlignment="1" applyProtection="1">
      <alignment vertical="center"/>
    </xf>
    <xf numFmtId="0" fontId="4" fillId="3" borderId="0"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21" fillId="12" borderId="1" xfId="0" applyFont="1" applyFill="1" applyBorder="1" applyAlignment="1" applyProtection="1">
      <alignment horizontal="center" vertical="center" wrapText="1"/>
    </xf>
    <xf numFmtId="166" fontId="51" fillId="12" borderId="1" xfId="0" applyNumberFormat="1" applyFont="1" applyFill="1" applyBorder="1" applyAlignment="1" applyProtection="1">
      <alignment horizontal="center" vertical="center"/>
    </xf>
    <xf numFmtId="0" fontId="52" fillId="0" borderId="2" xfId="0" applyFont="1" applyFill="1" applyBorder="1" applyAlignment="1" applyProtection="1">
      <alignment horizontal="center" vertical="center" wrapText="1"/>
    </xf>
    <xf numFmtId="0" fontId="53" fillId="4" borderId="2" xfId="0" applyFont="1" applyFill="1" applyBorder="1" applyAlignment="1" applyProtection="1">
      <alignment horizontal="center" vertical="center" wrapText="1"/>
    </xf>
    <xf numFmtId="10" fontId="21" fillId="0" borderId="40" xfId="0" applyNumberFormat="1"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9" fontId="21" fillId="0" borderId="2" xfId="0" applyNumberFormat="1" applyFont="1" applyFill="1" applyBorder="1" applyAlignment="1" applyProtection="1">
      <alignment horizontal="center" vertical="center" wrapText="1"/>
    </xf>
    <xf numFmtId="10" fontId="21" fillId="0" borderId="2" xfId="0" applyNumberFormat="1" applyFont="1" applyFill="1" applyBorder="1" applyAlignment="1" applyProtection="1">
      <alignment horizontal="center" vertical="center" wrapText="1"/>
      <protection locked="0"/>
    </xf>
    <xf numFmtId="164" fontId="21" fillId="0" borderId="2" xfId="2" applyNumberFormat="1" applyFont="1" applyFill="1" applyBorder="1" applyAlignment="1" applyProtection="1">
      <alignment horizontal="center" vertical="center" wrapText="1"/>
    </xf>
    <xf numFmtId="164" fontId="21" fillId="4" borderId="2" xfId="2" applyNumberFormat="1" applyFont="1" applyFill="1" applyBorder="1" applyAlignment="1" applyProtection="1">
      <alignment horizontal="center" vertical="center" wrapText="1"/>
    </xf>
    <xf numFmtId="0" fontId="7" fillId="4" borderId="2" xfId="0" applyFont="1" applyFill="1" applyBorder="1" applyAlignment="1" applyProtection="1">
      <alignment horizontal="justify" vertical="top" wrapText="1"/>
      <protection locked="0"/>
    </xf>
    <xf numFmtId="0" fontId="34" fillId="4" borderId="2" xfId="0" applyFont="1" applyFill="1" applyBorder="1" applyAlignment="1" applyProtection="1">
      <alignment horizontal="justify" vertical="top" wrapText="1"/>
      <protection locked="0"/>
    </xf>
    <xf numFmtId="0" fontId="34" fillId="4" borderId="2" xfId="0" applyFont="1" applyFill="1" applyBorder="1" applyAlignment="1" applyProtection="1">
      <alignment vertical="top" wrapText="1"/>
      <protection locked="0"/>
    </xf>
    <xf numFmtId="0" fontId="53" fillId="4" borderId="2" xfId="0" applyFont="1" applyFill="1" applyBorder="1" applyAlignment="1" applyProtection="1">
      <alignment vertical="top" wrapText="1"/>
    </xf>
    <xf numFmtId="0" fontId="55" fillId="4" borderId="2" xfId="0" applyFont="1" applyFill="1" applyBorder="1" applyAlignment="1" applyProtection="1">
      <alignment vertical="top" wrapText="1"/>
    </xf>
    <xf numFmtId="0" fontId="56" fillId="0" borderId="24" xfId="0" applyFont="1" applyFill="1" applyBorder="1" applyAlignment="1" applyProtection="1">
      <alignment vertical="center"/>
    </xf>
    <xf numFmtId="3" fontId="8" fillId="0" borderId="25" xfId="0" applyNumberFormat="1" applyFont="1" applyFill="1" applyBorder="1" applyAlignment="1" applyProtection="1">
      <alignment horizontal="center" vertical="center"/>
      <protection locked="0"/>
    </xf>
    <xf numFmtId="3" fontId="8" fillId="0" borderId="25" xfId="0" applyNumberFormat="1" applyFont="1" applyFill="1" applyBorder="1" applyAlignment="1" applyProtection="1">
      <alignment horizontal="center" vertical="center"/>
    </xf>
    <xf numFmtId="164" fontId="0" fillId="0" borderId="0" xfId="0" applyNumberFormat="1" applyFill="1" applyAlignment="1" applyProtection="1">
      <alignment vertical="center"/>
    </xf>
    <xf numFmtId="164" fontId="0" fillId="12" borderId="0" xfId="0" applyNumberFormat="1" applyFill="1" applyAlignment="1" applyProtection="1">
      <alignment vertical="center"/>
    </xf>
    <xf numFmtId="3" fontId="0" fillId="0" borderId="0" xfId="0" applyNumberFormat="1"/>
    <xf numFmtId="170" fontId="21" fillId="0" borderId="24" xfId="2" applyNumberFormat="1" applyFont="1" applyFill="1" applyBorder="1" applyAlignment="1" applyProtection="1">
      <alignment horizontal="center" vertical="center" wrapText="1"/>
    </xf>
    <xf numFmtId="164" fontId="21" fillId="0" borderId="24" xfId="2" applyNumberFormat="1" applyFont="1" applyFill="1" applyBorder="1" applyAlignment="1" applyProtection="1">
      <alignment horizontal="center" vertical="center" wrapText="1"/>
    </xf>
    <xf numFmtId="0" fontId="52" fillId="0" borderId="4" xfId="0" applyFont="1" applyFill="1" applyBorder="1" applyAlignment="1" applyProtection="1">
      <alignment horizontal="center" vertical="center" wrapText="1"/>
    </xf>
    <xf numFmtId="0" fontId="53" fillId="4" borderId="4"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9" fontId="21" fillId="0" borderId="4" xfId="0" applyNumberFormat="1" applyFont="1" applyFill="1" applyBorder="1" applyAlignment="1" applyProtection="1">
      <alignment horizontal="center" vertical="center" wrapText="1"/>
    </xf>
    <xf numFmtId="10" fontId="21" fillId="0" borderId="4" xfId="0" applyNumberFormat="1" applyFont="1" applyFill="1" applyBorder="1" applyAlignment="1" applyProtection="1">
      <alignment horizontal="center" vertical="center" wrapText="1"/>
      <protection locked="0"/>
    </xf>
    <xf numFmtId="164" fontId="21" fillId="0" borderId="4" xfId="2" applyNumberFormat="1" applyFont="1" applyFill="1" applyBorder="1" applyAlignment="1" applyProtection="1">
      <alignment horizontal="center" vertical="center" wrapText="1"/>
    </xf>
    <xf numFmtId="164" fontId="21" fillId="4" borderId="4" xfId="2" applyNumberFormat="1" applyFont="1" applyFill="1" applyBorder="1" applyAlignment="1" applyProtection="1">
      <alignment horizontal="center" vertical="center" wrapText="1"/>
    </xf>
    <xf numFmtId="0" fontId="34" fillId="4" borderId="4" xfId="0" applyFont="1" applyFill="1" applyBorder="1" applyAlignment="1" applyProtection="1">
      <alignment horizontal="justify" vertical="top" wrapText="1"/>
      <protection locked="0"/>
    </xf>
    <xf numFmtId="0" fontId="34" fillId="4" borderId="4" xfId="0" applyFont="1" applyFill="1" applyBorder="1" applyAlignment="1" applyProtection="1">
      <alignment horizontal="left" vertical="top" wrapText="1"/>
      <protection locked="0"/>
    </xf>
    <xf numFmtId="0" fontId="53" fillId="4" borderId="4" xfId="0" applyFont="1" applyFill="1" applyBorder="1" applyAlignment="1" applyProtection="1">
      <alignment vertical="top" wrapText="1"/>
    </xf>
    <xf numFmtId="0" fontId="55" fillId="4" borderId="4" xfId="0" applyFont="1" applyFill="1" applyBorder="1" applyAlignment="1" applyProtection="1">
      <alignment vertical="top" wrapText="1"/>
    </xf>
    <xf numFmtId="0" fontId="56" fillId="0" borderId="30" xfId="0" applyFont="1" applyFill="1" applyBorder="1" applyAlignment="1" applyProtection="1">
      <alignment vertical="center"/>
    </xf>
    <xf numFmtId="3" fontId="8" fillId="0" borderId="1" xfId="0" applyNumberFormat="1" applyFont="1" applyFill="1" applyBorder="1" applyAlignment="1" applyProtection="1">
      <alignment horizontal="center" vertical="center"/>
      <protection locked="0"/>
    </xf>
    <xf numFmtId="164" fontId="21" fillId="0" borderId="30" xfId="2" applyNumberFormat="1" applyFont="1" applyFill="1" applyBorder="1" applyAlignment="1" applyProtection="1">
      <alignment horizontal="center" vertical="center" wrapText="1"/>
    </xf>
    <xf numFmtId="164" fontId="21" fillId="0" borderId="1" xfId="2" applyNumberFormat="1" applyFont="1" applyFill="1" applyBorder="1" applyAlignment="1" applyProtection="1">
      <alignment horizontal="center" vertical="center" wrapText="1"/>
    </xf>
    <xf numFmtId="164" fontId="21" fillId="0" borderId="31" xfId="2" applyNumberFormat="1" applyFont="1" applyFill="1" applyBorder="1" applyAlignment="1" applyProtection="1">
      <alignment horizontal="center" vertical="center" wrapText="1"/>
    </xf>
    <xf numFmtId="0" fontId="34" fillId="4" borderId="4" xfId="0" applyFont="1" applyFill="1" applyBorder="1" applyAlignment="1" applyProtection="1">
      <alignment vertical="top" wrapText="1"/>
      <protection locked="0"/>
    </xf>
    <xf numFmtId="0" fontId="8" fillId="0" borderId="30" xfId="0" applyFont="1" applyFill="1" applyBorder="1" applyProtection="1"/>
    <xf numFmtId="0" fontId="34" fillId="4" borderId="4" xfId="0" applyFont="1" applyFill="1" applyBorder="1" applyAlignment="1" applyProtection="1">
      <alignment horizontal="justify" vertical="top"/>
      <protection locked="0"/>
    </xf>
    <xf numFmtId="0" fontId="57" fillId="0" borderId="30" xfId="0" applyFont="1" applyFill="1" applyBorder="1" applyProtection="1"/>
    <xf numFmtId="3" fontId="57" fillId="0" borderId="1" xfId="0" applyNumberFormat="1" applyFont="1" applyFill="1" applyBorder="1" applyAlignment="1" applyProtection="1">
      <alignment horizontal="center" vertical="center"/>
      <protection locked="0"/>
    </xf>
    <xf numFmtId="0" fontId="58" fillId="4" borderId="4" xfId="0" applyFont="1" applyFill="1" applyBorder="1" applyAlignment="1" applyProtection="1">
      <alignment horizontal="justify" vertical="top"/>
      <protection locked="0"/>
    </xf>
    <xf numFmtId="0" fontId="52" fillId="0" borderId="3" xfId="0" applyFont="1" applyFill="1" applyBorder="1" applyAlignment="1" applyProtection="1">
      <alignment horizontal="center" vertical="center" wrapText="1"/>
    </xf>
    <xf numFmtId="0" fontId="53" fillId="4" borderId="3"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9" fontId="21" fillId="0" borderId="3" xfId="0" applyNumberFormat="1" applyFont="1" applyFill="1" applyBorder="1" applyAlignment="1" applyProtection="1">
      <alignment horizontal="center" vertical="center" wrapText="1"/>
    </xf>
    <xf numFmtId="10" fontId="21" fillId="0" borderId="3" xfId="0" applyNumberFormat="1" applyFont="1" applyFill="1" applyBorder="1" applyAlignment="1" applyProtection="1">
      <alignment horizontal="center" vertical="center" wrapText="1"/>
      <protection locked="0"/>
    </xf>
    <xf numFmtId="164" fontId="21" fillId="0" borderId="3" xfId="2" applyNumberFormat="1" applyFont="1" applyFill="1" applyBorder="1" applyAlignment="1" applyProtection="1">
      <alignment horizontal="center" vertical="center" wrapText="1"/>
    </xf>
    <xf numFmtId="164" fontId="21" fillId="4" borderId="3" xfId="2" applyNumberFormat="1" applyFont="1" applyFill="1" applyBorder="1" applyAlignment="1" applyProtection="1">
      <alignment horizontal="center" vertical="center" wrapText="1"/>
    </xf>
    <xf numFmtId="0" fontId="34" fillId="4" borderId="3" xfId="0" applyFont="1" applyFill="1" applyBorder="1" applyAlignment="1" applyProtection="1">
      <alignment horizontal="justify" vertical="top"/>
      <protection locked="0"/>
    </xf>
    <xf numFmtId="0" fontId="34" fillId="4" borderId="3" xfId="0" applyFont="1" applyFill="1" applyBorder="1" applyAlignment="1" applyProtection="1">
      <alignment horizontal="justify" vertical="top" wrapText="1"/>
      <protection locked="0"/>
    </xf>
    <xf numFmtId="0" fontId="53" fillId="4" borderId="2" xfId="0" applyFont="1" applyFill="1" applyBorder="1" applyAlignment="1" applyProtection="1">
      <alignment horizontal="left" vertical="center" wrapText="1"/>
    </xf>
    <xf numFmtId="0" fontId="34" fillId="4" borderId="41" xfId="0" applyFont="1" applyFill="1" applyBorder="1" applyAlignment="1" applyProtection="1">
      <alignment horizontal="justify" vertical="top" wrapText="1"/>
      <protection locked="0"/>
    </xf>
    <xf numFmtId="0" fontId="8" fillId="0" borderId="34" xfId="0" applyFont="1" applyFill="1" applyBorder="1" applyProtection="1"/>
    <xf numFmtId="3" fontId="8" fillId="0" borderId="35" xfId="0" applyNumberFormat="1" applyFont="1" applyFill="1" applyBorder="1" applyAlignment="1" applyProtection="1">
      <alignment horizontal="center" vertical="center"/>
      <protection locked="0"/>
    </xf>
    <xf numFmtId="164" fontId="21" fillId="0" borderId="34" xfId="2" applyNumberFormat="1" applyFont="1" applyFill="1" applyBorder="1" applyAlignment="1" applyProtection="1">
      <alignment horizontal="center" vertical="center" wrapText="1"/>
    </xf>
    <xf numFmtId="164" fontId="21" fillId="0" borderId="35" xfId="2" applyNumberFormat="1" applyFont="1" applyFill="1" applyBorder="1" applyAlignment="1" applyProtection="1">
      <alignment horizontal="center" vertical="center" wrapText="1"/>
    </xf>
    <xf numFmtId="164" fontId="21" fillId="0" borderId="36" xfId="2" applyNumberFormat="1" applyFont="1" applyFill="1" applyBorder="1" applyAlignment="1" applyProtection="1">
      <alignment horizontal="center" vertical="center" wrapText="1"/>
    </xf>
    <xf numFmtId="0" fontId="53" fillId="0" borderId="2" xfId="0" applyFont="1" applyFill="1" applyBorder="1" applyAlignment="1" applyProtection="1">
      <alignment horizontal="center" vertical="center" wrapText="1"/>
    </xf>
    <xf numFmtId="0" fontId="21" fillId="0" borderId="40" xfId="0"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34" fillId="4" borderId="2" xfId="0" applyFont="1" applyFill="1" applyBorder="1" applyAlignment="1" applyProtection="1">
      <alignment horizontal="justify" vertical="top" wrapText="1"/>
      <protection locked="0"/>
    </xf>
    <xf numFmtId="0" fontId="7" fillId="4" borderId="2" xfId="0" applyFont="1" applyFill="1" applyBorder="1" applyAlignment="1" applyProtection="1">
      <alignment horizontal="justify" vertical="top" wrapText="1"/>
      <protection locked="0"/>
    </xf>
    <xf numFmtId="0" fontId="53" fillId="0" borderId="4" xfId="0"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34" fillId="4" borderId="4" xfId="0" applyFont="1" applyFill="1" applyBorder="1" applyAlignment="1" applyProtection="1">
      <alignment horizontal="justify" vertical="top"/>
      <protection locked="0"/>
    </xf>
    <xf numFmtId="0" fontId="34" fillId="4" borderId="4" xfId="0" applyFont="1" applyFill="1" applyBorder="1" applyAlignment="1" applyProtection="1">
      <alignment horizontal="justify" vertical="top" wrapText="1"/>
      <protection locked="0"/>
    </xf>
    <xf numFmtId="0" fontId="7" fillId="4" borderId="4" xfId="0" applyFont="1" applyFill="1" applyBorder="1" applyAlignment="1" applyProtection="1">
      <alignment horizontal="justify" vertical="top" wrapText="1"/>
      <protection locked="0"/>
    </xf>
    <xf numFmtId="0" fontId="53" fillId="0" borderId="3" xfId="0"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0" fontId="34" fillId="4" borderId="3" xfId="0" applyFont="1" applyFill="1" applyBorder="1" applyAlignment="1" applyProtection="1">
      <alignment horizontal="justify" vertical="top"/>
      <protection locked="0"/>
    </xf>
    <xf numFmtId="0" fontId="34" fillId="4" borderId="3" xfId="0" applyFont="1" applyFill="1" applyBorder="1" applyAlignment="1" applyProtection="1">
      <alignment horizontal="justify" vertical="top" wrapText="1"/>
      <protection locked="0"/>
    </xf>
    <xf numFmtId="0" fontId="7" fillId="4" borderId="3" xfId="0" applyFont="1" applyFill="1" applyBorder="1" applyAlignment="1" applyProtection="1">
      <alignment horizontal="justify" vertical="top" wrapText="1"/>
      <protection locked="0"/>
    </xf>
    <xf numFmtId="0" fontId="21" fillId="0" borderId="2" xfId="0" applyFont="1" applyFill="1" applyBorder="1" applyAlignment="1" applyProtection="1">
      <alignment horizontal="left" vertical="center" wrapText="1" indent="1"/>
    </xf>
    <xf numFmtId="0" fontId="55" fillId="0" borderId="2" xfId="0" applyFont="1" applyFill="1" applyBorder="1" applyAlignment="1" applyProtection="1">
      <alignment horizontal="center" vertical="center" wrapText="1"/>
    </xf>
    <xf numFmtId="0" fontId="21" fillId="0" borderId="4" xfId="0" applyFont="1" applyFill="1" applyBorder="1" applyAlignment="1" applyProtection="1">
      <alignment horizontal="left" vertical="center" wrapText="1" indent="1"/>
    </xf>
    <xf numFmtId="0" fontId="55" fillId="0" borderId="4" xfId="0" applyFont="1" applyFill="1" applyBorder="1" applyAlignment="1" applyProtection="1">
      <alignment horizontal="center" vertical="center" wrapText="1"/>
    </xf>
    <xf numFmtId="0" fontId="21" fillId="0" borderId="3" xfId="0" applyFont="1" applyFill="1" applyBorder="1" applyAlignment="1" applyProtection="1">
      <alignment horizontal="left" vertical="center" wrapText="1" indent="1"/>
    </xf>
    <xf numFmtId="0" fontId="55" fillId="0" borderId="3" xfId="0" applyFont="1" applyFill="1" applyBorder="1" applyAlignment="1" applyProtection="1">
      <alignment horizontal="center" vertical="center" wrapText="1"/>
    </xf>
    <xf numFmtId="0" fontId="53" fillId="0" borderId="2" xfId="0" applyFont="1" applyBorder="1" applyAlignment="1" applyProtection="1">
      <alignment horizontal="center" vertical="center" wrapText="1"/>
    </xf>
    <xf numFmtId="9" fontId="21" fillId="0" borderId="2" xfId="9" applyFont="1" applyFill="1" applyBorder="1" applyAlignment="1" applyProtection="1">
      <alignment horizontal="center" vertical="center" wrapText="1"/>
    </xf>
    <xf numFmtId="167" fontId="21" fillId="0" borderId="2" xfId="9" applyNumberFormat="1" applyFont="1" applyFill="1" applyBorder="1" applyAlignment="1" applyProtection="1">
      <alignment horizontal="center" vertical="center" wrapText="1"/>
      <protection locked="0"/>
    </xf>
    <xf numFmtId="0" fontId="58" fillId="4" borderId="2" xfId="0" applyFont="1" applyFill="1" applyBorder="1" applyAlignment="1" applyProtection="1">
      <alignment horizontal="justify" vertical="top" wrapText="1"/>
      <protection locked="0"/>
    </xf>
    <xf numFmtId="0" fontId="53" fillId="0" borderId="4" xfId="0" applyFont="1" applyBorder="1" applyAlignment="1" applyProtection="1">
      <alignment horizontal="center" vertical="center" wrapText="1"/>
    </xf>
    <xf numFmtId="9" fontId="21" fillId="0" borderId="4" xfId="9" applyFont="1" applyFill="1" applyBorder="1" applyAlignment="1" applyProtection="1">
      <alignment horizontal="center" vertical="center" wrapText="1"/>
    </xf>
    <xf numFmtId="167" fontId="21" fillId="0" borderId="4" xfId="9" applyNumberFormat="1" applyFont="1" applyFill="1" applyBorder="1" applyAlignment="1" applyProtection="1">
      <alignment horizontal="center" vertical="center" wrapText="1"/>
      <protection locked="0"/>
    </xf>
    <xf numFmtId="0" fontId="53" fillId="0" borderId="3" xfId="0" applyFont="1" applyBorder="1" applyAlignment="1" applyProtection="1">
      <alignment horizontal="center" vertical="center" wrapText="1"/>
    </xf>
    <xf numFmtId="9" fontId="21" fillId="0" borderId="3" xfId="9" applyFont="1" applyFill="1" applyBorder="1" applyAlignment="1" applyProtection="1">
      <alignment horizontal="center" vertical="center" wrapText="1"/>
    </xf>
    <xf numFmtId="167" fontId="21" fillId="0" borderId="3" xfId="9" applyNumberFormat="1" applyFont="1" applyFill="1" applyBorder="1" applyAlignment="1" applyProtection="1">
      <alignment horizontal="center" vertical="center" wrapText="1"/>
      <protection locked="0"/>
    </xf>
    <xf numFmtId="9" fontId="21" fillId="0" borderId="2" xfId="9" applyFont="1" applyFill="1" applyBorder="1" applyAlignment="1" applyProtection="1">
      <alignment horizontal="center" vertical="center" wrapText="1"/>
      <protection locked="0"/>
    </xf>
    <xf numFmtId="9" fontId="21" fillId="0" borderId="4" xfId="9" applyFont="1" applyFill="1" applyBorder="1" applyAlignment="1" applyProtection="1">
      <alignment horizontal="center" vertical="center" wrapText="1"/>
      <protection locked="0"/>
    </xf>
    <xf numFmtId="9" fontId="21" fillId="0" borderId="3" xfId="9" applyFont="1" applyFill="1" applyBorder="1" applyAlignment="1" applyProtection="1">
      <alignment horizontal="center" vertical="center" wrapText="1"/>
      <protection locked="0"/>
    </xf>
    <xf numFmtId="167" fontId="21" fillId="0" borderId="2" xfId="0" applyNumberFormat="1" applyFont="1" applyFill="1" applyBorder="1" applyAlignment="1" applyProtection="1">
      <alignment horizontal="center" vertical="center" wrapText="1"/>
      <protection locked="0"/>
    </xf>
    <xf numFmtId="0" fontId="34" fillId="4" borderId="2" xfId="0" applyFont="1" applyFill="1" applyBorder="1" applyAlignment="1">
      <alignment horizontal="justify" vertical="top" wrapText="1"/>
    </xf>
    <xf numFmtId="167" fontId="21" fillId="0" borderId="4" xfId="0" applyNumberFormat="1" applyFont="1" applyFill="1" applyBorder="1" applyAlignment="1" applyProtection="1">
      <alignment horizontal="center" vertical="center" wrapText="1"/>
      <protection locked="0"/>
    </xf>
    <xf numFmtId="0" fontId="34" fillId="4" borderId="4" xfId="0" applyFont="1" applyFill="1" applyBorder="1" applyAlignment="1">
      <alignment horizontal="justify" vertical="top"/>
    </xf>
    <xf numFmtId="167" fontId="21" fillId="0" borderId="3" xfId="0" applyNumberFormat="1" applyFont="1" applyFill="1" applyBorder="1" applyAlignment="1" applyProtection="1">
      <alignment horizontal="center" vertical="center" wrapText="1"/>
      <protection locked="0"/>
    </xf>
    <xf numFmtId="0" fontId="34" fillId="4" borderId="3" xfId="0" applyFont="1" applyFill="1" applyBorder="1" applyAlignment="1">
      <alignment horizontal="justify" vertical="top"/>
    </xf>
    <xf numFmtId="3" fontId="55" fillId="0" borderId="2" xfId="0" applyNumberFormat="1" applyFont="1" applyFill="1" applyBorder="1" applyAlignment="1" applyProtection="1">
      <alignment horizontal="center" vertical="center" wrapText="1"/>
    </xf>
    <xf numFmtId="9" fontId="21" fillId="4" borderId="2" xfId="0" applyNumberFormat="1" applyFont="1" applyFill="1" applyBorder="1" applyAlignment="1" applyProtection="1">
      <alignment horizontal="center" vertical="center" wrapText="1"/>
    </xf>
    <xf numFmtId="167" fontId="21" fillId="4" borderId="2" xfId="0" applyNumberFormat="1" applyFont="1" applyFill="1" applyBorder="1" applyAlignment="1" applyProtection="1">
      <alignment horizontal="center" vertical="center" wrapText="1"/>
      <protection locked="0"/>
    </xf>
    <xf numFmtId="0" fontId="60" fillId="4" borderId="2" xfId="0" applyFont="1" applyFill="1" applyBorder="1" applyAlignment="1" applyProtection="1">
      <alignment horizontal="justify" vertical="top" wrapText="1"/>
      <protection locked="0"/>
    </xf>
    <xf numFmtId="3" fontId="55" fillId="0" borderId="4" xfId="0" applyNumberFormat="1" applyFont="1" applyFill="1" applyBorder="1" applyAlignment="1" applyProtection="1">
      <alignment horizontal="center" vertical="center" wrapText="1"/>
    </xf>
    <xf numFmtId="9" fontId="21" fillId="4" borderId="4" xfId="0" applyNumberFormat="1" applyFont="1" applyFill="1" applyBorder="1" applyAlignment="1" applyProtection="1">
      <alignment horizontal="center" vertical="center" wrapText="1"/>
    </xf>
    <xf numFmtId="167" fontId="21" fillId="4" borderId="4" xfId="0" applyNumberFormat="1" applyFont="1" applyFill="1" applyBorder="1" applyAlignment="1" applyProtection="1">
      <alignment horizontal="center" vertical="center" wrapText="1"/>
      <protection locked="0"/>
    </xf>
    <xf numFmtId="0" fontId="60" fillId="4" borderId="4" xfId="0" applyFont="1" applyFill="1" applyBorder="1" applyAlignment="1" applyProtection="1">
      <alignment horizontal="justify" vertical="top"/>
      <protection locked="0"/>
    </xf>
    <xf numFmtId="3" fontId="55" fillId="0" borderId="3" xfId="0" applyNumberFormat="1" applyFont="1" applyFill="1" applyBorder="1" applyAlignment="1" applyProtection="1">
      <alignment horizontal="center" vertical="center" wrapText="1"/>
    </xf>
    <xf numFmtId="9" fontId="21" fillId="4" borderId="3" xfId="0" applyNumberFormat="1" applyFont="1" applyFill="1" applyBorder="1" applyAlignment="1" applyProtection="1">
      <alignment horizontal="center" vertical="center" wrapText="1"/>
    </xf>
    <xf numFmtId="167" fontId="21" fillId="4" borderId="3" xfId="0" applyNumberFormat="1" applyFont="1" applyFill="1" applyBorder="1" applyAlignment="1" applyProtection="1">
      <alignment horizontal="center" vertical="center" wrapText="1"/>
      <protection locked="0"/>
    </xf>
    <xf numFmtId="0" fontId="60" fillId="4" borderId="3" xfId="0" applyFont="1" applyFill="1" applyBorder="1" applyAlignment="1" applyProtection="1">
      <alignment horizontal="justify" vertical="top"/>
      <protection locked="0"/>
    </xf>
    <xf numFmtId="10" fontId="21" fillId="4" borderId="2" xfId="0" applyNumberFormat="1" applyFont="1" applyFill="1" applyBorder="1" applyAlignment="1" applyProtection="1">
      <alignment horizontal="center" vertical="center" wrapText="1"/>
      <protection locked="0"/>
    </xf>
    <xf numFmtId="0" fontId="34" fillId="4" borderId="2" xfId="0" applyFont="1" applyFill="1" applyBorder="1" applyAlignment="1" applyProtection="1">
      <alignment horizontal="justify" vertical="top"/>
      <protection locked="0"/>
    </xf>
    <xf numFmtId="0" fontId="7" fillId="4" borderId="2" xfId="0" applyFont="1" applyFill="1" applyBorder="1" applyAlignment="1" applyProtection="1">
      <alignment horizontal="justify" vertical="top"/>
      <protection locked="0"/>
    </xf>
    <xf numFmtId="10" fontId="21" fillId="4" borderId="4" xfId="0" applyNumberFormat="1" applyFont="1" applyFill="1" applyBorder="1" applyAlignment="1" applyProtection="1">
      <alignment horizontal="center" vertical="center" wrapText="1"/>
      <protection locked="0"/>
    </xf>
    <xf numFmtId="0" fontId="7" fillId="4" borderId="4" xfId="0" applyFont="1" applyFill="1" applyBorder="1" applyAlignment="1" applyProtection="1">
      <alignment horizontal="justify" vertical="top"/>
      <protection locked="0"/>
    </xf>
    <xf numFmtId="0" fontId="57" fillId="0" borderId="42" xfId="0" applyFont="1" applyFill="1" applyBorder="1" applyProtection="1"/>
    <xf numFmtId="3" fontId="57" fillId="0" borderId="2" xfId="0" applyNumberFormat="1" applyFont="1" applyFill="1" applyBorder="1" applyAlignment="1" applyProtection="1">
      <alignment horizontal="center" vertical="center"/>
      <protection locked="0"/>
    </xf>
    <xf numFmtId="10" fontId="21" fillId="4" borderId="3" xfId="0" applyNumberFormat="1" applyFont="1" applyFill="1" applyBorder="1" applyAlignment="1" applyProtection="1">
      <alignment horizontal="center" vertical="center" wrapText="1"/>
      <protection locked="0"/>
    </xf>
    <xf numFmtId="0" fontId="7" fillId="4" borderId="3" xfId="0" applyFont="1" applyFill="1" applyBorder="1" applyAlignment="1" applyProtection="1">
      <alignment horizontal="justify" vertical="top"/>
      <protection locked="0"/>
    </xf>
    <xf numFmtId="0" fontId="7" fillId="4" borderId="2" xfId="0" applyFont="1" applyFill="1" applyBorder="1" applyAlignment="1" applyProtection="1">
      <alignment horizontal="left" vertical="top" wrapText="1"/>
      <protection locked="0"/>
    </xf>
    <xf numFmtId="0" fontId="58" fillId="4" borderId="2" xfId="0" applyFont="1" applyFill="1" applyBorder="1" applyAlignment="1" applyProtection="1">
      <alignment horizontal="justify" vertical="top"/>
      <protection locked="0"/>
    </xf>
    <xf numFmtId="0" fontId="7" fillId="4" borderId="4" xfId="0" applyFont="1" applyFill="1" applyBorder="1" applyAlignment="1" applyProtection="1">
      <alignment horizontal="left" vertical="top" wrapText="1"/>
      <protection locked="0"/>
    </xf>
    <xf numFmtId="0" fontId="7" fillId="4" borderId="4" xfId="0" applyFont="1" applyFill="1" applyBorder="1" applyAlignment="1" applyProtection="1">
      <alignment vertical="top" wrapText="1"/>
      <protection locked="0"/>
    </xf>
    <xf numFmtId="0" fontId="0" fillId="4" borderId="4" xfId="0" applyFill="1" applyBorder="1" applyAlignment="1" applyProtection="1">
      <alignment horizontal="left" vertical="center" wrapText="1"/>
    </xf>
    <xf numFmtId="0" fontId="0" fillId="4" borderId="4" xfId="0" applyFill="1" applyBorder="1" applyAlignment="1" applyProtection="1">
      <alignment horizontal="left" vertical="center"/>
    </xf>
    <xf numFmtId="0" fontId="0" fillId="4" borderId="3" xfId="0" applyFill="1" applyBorder="1" applyAlignment="1" applyProtection="1">
      <alignment horizontal="left" vertical="center"/>
    </xf>
    <xf numFmtId="0" fontId="52" fillId="0" borderId="3" xfId="0" applyFont="1" applyFill="1" applyBorder="1" applyAlignment="1" applyProtection="1">
      <alignment horizontal="center" vertical="center" wrapText="1"/>
    </xf>
    <xf numFmtId="0" fontId="53" fillId="0" borderId="3"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3" fontId="55" fillId="0" borderId="3" xfId="0" applyNumberFormat="1" applyFont="1" applyFill="1" applyBorder="1" applyAlignment="1" applyProtection="1">
      <alignment horizontal="center" vertical="center" wrapText="1"/>
    </xf>
    <xf numFmtId="9" fontId="21" fillId="4" borderId="2" xfId="9" applyNumberFormat="1" applyFont="1" applyFill="1" applyBorder="1" applyAlignment="1" applyProtection="1">
      <alignment horizontal="center" vertical="center" wrapText="1"/>
    </xf>
    <xf numFmtId="10" fontId="21" fillId="4" borderId="3" xfId="0" applyNumberFormat="1" applyFont="1" applyFill="1" applyBorder="1" applyAlignment="1" applyProtection="1">
      <alignment horizontal="center" vertical="center" wrapText="1"/>
      <protection locked="0"/>
    </xf>
    <xf numFmtId="164" fontId="21" fillId="4" borderId="3" xfId="2" applyNumberFormat="1" applyFont="1" applyFill="1" applyBorder="1" applyAlignment="1" applyProtection="1">
      <alignment horizontal="center" vertical="center" wrapText="1"/>
    </xf>
    <xf numFmtId="164" fontId="21" fillId="0" borderId="3" xfId="2" applyNumberFormat="1" applyFont="1" applyFill="1" applyBorder="1" applyAlignment="1" applyProtection="1">
      <alignment horizontal="center" vertical="center" wrapText="1"/>
    </xf>
    <xf numFmtId="0" fontId="7" fillId="4" borderId="1" xfId="0" applyFont="1" applyFill="1" applyBorder="1" applyAlignment="1" applyProtection="1">
      <alignment horizontal="justify" vertical="top" wrapText="1"/>
      <protection locked="0"/>
    </xf>
    <xf numFmtId="0" fontId="7" fillId="4" borderId="3" xfId="0" applyFont="1" applyFill="1" applyBorder="1" applyAlignment="1" applyProtection="1">
      <alignment horizontal="justify" vertical="top" wrapText="1"/>
      <protection locked="0"/>
    </xf>
    <xf numFmtId="0" fontId="8" fillId="0" borderId="43" xfId="0" applyFont="1" applyFill="1" applyBorder="1" applyProtection="1"/>
    <xf numFmtId="3" fontId="8" fillId="0" borderId="2" xfId="0" applyNumberFormat="1" applyFont="1" applyFill="1" applyBorder="1" applyAlignment="1" applyProtection="1">
      <alignment horizontal="center" vertical="center"/>
      <protection locked="0"/>
    </xf>
    <xf numFmtId="167" fontId="21" fillId="4" borderId="3" xfId="0" applyNumberFormat="1" applyFont="1" applyFill="1" applyBorder="1" applyAlignment="1" applyProtection="1">
      <alignment horizontal="center" vertical="center" wrapText="1"/>
      <protection locked="0"/>
    </xf>
    <xf numFmtId="3" fontId="21" fillId="4" borderId="2" xfId="0" applyNumberFormat="1" applyFont="1" applyFill="1" applyBorder="1" applyAlignment="1" applyProtection="1">
      <alignment horizontal="center" vertical="center" wrapText="1"/>
    </xf>
    <xf numFmtId="4" fontId="21" fillId="4" borderId="2" xfId="0" applyNumberFormat="1" applyFont="1" applyFill="1" applyBorder="1" applyAlignment="1" applyProtection="1">
      <alignment horizontal="center" vertical="center" wrapText="1"/>
      <protection locked="0"/>
    </xf>
    <xf numFmtId="167" fontId="21" fillId="4" borderId="2" xfId="9" applyNumberFormat="1" applyFont="1" applyFill="1" applyBorder="1" applyAlignment="1" applyProtection="1">
      <alignment horizontal="center" vertical="center" wrapText="1"/>
    </xf>
    <xf numFmtId="10" fontId="52" fillId="4" borderId="1" xfId="0" applyNumberFormat="1" applyFont="1" applyFill="1" applyBorder="1" applyAlignment="1" applyProtection="1">
      <alignment horizontal="center" vertical="center" wrapText="1"/>
      <protection locked="0"/>
    </xf>
    <xf numFmtId="0" fontId="58" fillId="4" borderId="3" xfId="0" applyFont="1" applyFill="1" applyBorder="1" applyAlignment="1" applyProtection="1">
      <alignment horizontal="justify" vertical="top" wrapText="1"/>
      <protection locked="0"/>
    </xf>
    <xf numFmtId="0" fontId="11" fillId="3" borderId="0" xfId="0" applyFont="1" applyFill="1" applyAlignment="1" applyProtection="1">
      <alignment vertical="center"/>
    </xf>
    <xf numFmtId="0" fontId="11" fillId="3" borderId="1" xfId="0" applyFont="1" applyFill="1" applyBorder="1" applyAlignment="1" applyProtection="1">
      <alignment vertical="center"/>
    </xf>
    <xf numFmtId="164" fontId="4" fillId="3" borderId="1" xfId="0" applyNumberFormat="1" applyFont="1" applyFill="1" applyBorder="1" applyAlignment="1" applyProtection="1">
      <alignment vertical="center"/>
    </xf>
    <xf numFmtId="164" fontId="4" fillId="3" borderId="3" xfId="0" applyNumberFormat="1" applyFont="1" applyFill="1" applyBorder="1" applyAlignment="1" applyProtection="1">
      <alignment vertical="center"/>
    </xf>
    <xf numFmtId="171" fontId="1" fillId="0" borderId="0" xfId="2" applyNumberFormat="1" applyFont="1" applyProtection="1"/>
    <xf numFmtId="164" fontId="62" fillId="13" borderId="3" xfId="0" applyNumberFormat="1" applyFont="1" applyFill="1" applyBorder="1" applyAlignment="1" applyProtection="1">
      <alignment vertical="center"/>
    </xf>
    <xf numFmtId="164" fontId="0" fillId="0" borderId="0" xfId="0" applyNumberFormat="1" applyAlignment="1" applyProtection="1">
      <alignment vertical="center"/>
    </xf>
    <xf numFmtId="172" fontId="0" fillId="0" borderId="0" xfId="0" applyNumberFormat="1" applyAlignment="1" applyProtection="1">
      <alignment vertical="center"/>
    </xf>
    <xf numFmtId="168" fontId="1" fillId="0" borderId="0" xfId="2" applyNumberFormat="1" applyFont="1" applyFill="1" applyAlignment="1" applyProtection="1">
      <alignment vertical="center"/>
    </xf>
    <xf numFmtId="1" fontId="0" fillId="0" borderId="0" xfId="0" applyNumberFormat="1" applyAlignment="1" applyProtection="1">
      <alignment vertical="center"/>
    </xf>
    <xf numFmtId="173" fontId="0" fillId="0" borderId="0" xfId="0" applyNumberFormat="1" applyFill="1" applyAlignment="1" applyProtection="1">
      <alignment vertical="center"/>
    </xf>
    <xf numFmtId="174" fontId="0" fillId="0" borderId="0" xfId="0" applyNumberFormat="1" applyFill="1" applyAlignment="1" applyProtection="1">
      <alignment vertical="center"/>
    </xf>
    <xf numFmtId="2" fontId="0" fillId="0" borderId="0" xfId="0" applyNumberFormat="1" applyAlignment="1" applyProtection="1">
      <alignment vertical="center"/>
    </xf>
    <xf numFmtId="175" fontId="0" fillId="0" borderId="0" xfId="0" applyNumberFormat="1" applyAlignment="1" applyProtection="1">
      <alignment vertical="center"/>
    </xf>
    <xf numFmtId="165" fontId="1" fillId="0" borderId="0" xfId="2" applyFont="1" applyAlignment="1" applyProtection="1">
      <alignment vertical="center"/>
    </xf>
    <xf numFmtId="0" fontId="0" fillId="0" borderId="0" xfId="0" applyAlignment="1" applyProtection="1">
      <alignment horizontal="left" vertical="center"/>
    </xf>
    <xf numFmtId="176" fontId="0" fillId="0" borderId="0" xfId="0" applyNumberFormat="1" applyAlignment="1" applyProtection="1">
      <alignment vertical="center"/>
    </xf>
    <xf numFmtId="177" fontId="0" fillId="0" borderId="0" xfId="0" applyNumberFormat="1" applyAlignment="1" applyProtection="1">
      <alignment vertical="center"/>
    </xf>
    <xf numFmtId="168" fontId="1" fillId="14" borderId="44" xfId="2" applyNumberFormat="1" applyFont="1" applyFill="1" applyBorder="1" applyAlignment="1" applyProtection="1">
      <alignment vertical="center"/>
    </xf>
    <xf numFmtId="9" fontId="1" fillId="0" borderId="0" xfId="9" applyFont="1" applyAlignment="1" applyProtection="1">
      <alignment vertical="center"/>
    </xf>
    <xf numFmtId="168" fontId="1" fillId="0" borderId="0" xfId="2" applyNumberFormat="1" applyFont="1" applyAlignment="1" applyProtection="1">
      <alignment vertical="center"/>
    </xf>
    <xf numFmtId="168" fontId="0" fillId="14" borderId="44" xfId="0" applyNumberFormat="1" applyFill="1" applyBorder="1" applyAlignment="1" applyProtection="1">
      <alignment vertical="center"/>
    </xf>
    <xf numFmtId="0" fontId="49" fillId="0" borderId="28" xfId="0" applyFont="1" applyBorder="1" applyAlignment="1">
      <alignment wrapText="1"/>
    </xf>
    <xf numFmtId="0" fontId="49" fillId="0" borderId="0" xfId="0" applyFont="1" applyFill="1"/>
    <xf numFmtId="0" fontId="49" fillId="0" borderId="0" xfId="0" applyFont="1" applyBorder="1" applyAlignment="1">
      <alignment wrapText="1"/>
    </xf>
    <xf numFmtId="0" fontId="49" fillId="0" borderId="38" xfId="0" applyFont="1" applyBorder="1" applyAlignment="1">
      <alignment wrapText="1"/>
    </xf>
    <xf numFmtId="0" fontId="8" fillId="0" borderId="0" xfId="0" applyFont="1" applyAlignment="1" applyProtection="1">
      <alignment vertical="center"/>
    </xf>
    <xf numFmtId="0" fontId="4" fillId="3" borderId="45" xfId="0" applyFont="1" applyFill="1" applyBorder="1" applyAlignment="1" applyProtection="1">
      <alignment horizontal="center" vertical="center" wrapText="1"/>
    </xf>
    <xf numFmtId="0" fontId="4" fillId="3" borderId="45" xfId="0" applyFont="1" applyFill="1" applyBorder="1" applyAlignment="1" applyProtection="1">
      <alignment horizontal="center" vertical="center" wrapText="1"/>
    </xf>
    <xf numFmtId="0" fontId="4" fillId="3" borderId="15" xfId="0" applyFont="1" applyFill="1" applyBorder="1" applyAlignment="1" applyProtection="1">
      <alignment vertical="center" wrapText="1"/>
    </xf>
    <xf numFmtId="3" fontId="4" fillId="3" borderId="17" xfId="0" applyNumberFormat="1" applyFont="1" applyFill="1" applyBorder="1" applyAlignment="1" applyProtection="1">
      <alignment horizontal="center" vertical="center" wrapText="1"/>
    </xf>
    <xf numFmtId="3" fontId="4" fillId="3" borderId="14" xfId="0" applyNumberFormat="1" applyFont="1" applyFill="1" applyBorder="1" applyAlignment="1" applyProtection="1">
      <alignment horizontal="center" vertical="center" wrapText="1"/>
    </xf>
    <xf numFmtId="3" fontId="4" fillId="3" borderId="6"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3" borderId="46" xfId="0" applyFont="1" applyFill="1" applyBorder="1" applyAlignment="1" applyProtection="1">
      <alignment horizontal="center" vertical="center" wrapText="1"/>
    </xf>
    <xf numFmtId="3" fontId="5" fillId="3" borderId="5"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3" fontId="5" fillId="3" borderId="0" xfId="0" applyNumberFormat="1" applyFont="1" applyFill="1" applyBorder="1" applyAlignment="1" applyProtection="1">
      <alignment horizontal="center" vertical="center" wrapText="1"/>
    </xf>
    <xf numFmtId="178" fontId="21" fillId="0" borderId="1" xfId="0" applyNumberFormat="1" applyFont="1" applyFill="1" applyBorder="1" applyAlignment="1" applyProtection="1">
      <alignment horizontal="center" vertical="center"/>
    </xf>
    <xf numFmtId="0" fontId="21" fillId="0" borderId="1" xfId="0" applyFont="1" applyFill="1" applyBorder="1" applyAlignment="1" applyProtection="1">
      <alignment horizontal="center" vertical="center"/>
    </xf>
    <xf numFmtId="0" fontId="53" fillId="0" borderId="2" xfId="0" applyFont="1" applyFill="1" applyBorder="1" applyAlignment="1" applyProtection="1">
      <alignment vertical="center" wrapText="1"/>
    </xf>
    <xf numFmtId="0" fontId="55" fillId="0" borderId="1" xfId="0" applyFont="1" applyFill="1" applyBorder="1" applyAlignment="1" applyProtection="1">
      <alignment horizontal="justify" vertical="center" wrapText="1"/>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center" vertical="center" wrapText="1"/>
    </xf>
    <xf numFmtId="0" fontId="53" fillId="0" borderId="1" xfId="0" applyFont="1" applyFill="1" applyBorder="1" applyAlignment="1" applyProtection="1">
      <alignment horizontal="justify" vertical="center" wrapText="1"/>
    </xf>
    <xf numFmtId="9" fontId="12" fillId="2" borderId="1" xfId="0" applyNumberFormat="1" applyFont="1" applyFill="1" applyBorder="1" applyAlignment="1">
      <alignment horizontal="center" vertical="center" wrapText="1"/>
    </xf>
    <xf numFmtId="10" fontId="52" fillId="0" borderId="1" xfId="7" applyNumberFormat="1" applyFont="1" applyFill="1" applyBorder="1" applyAlignment="1" applyProtection="1">
      <alignment horizontal="center" vertical="center" wrapText="1"/>
      <protection locked="0"/>
    </xf>
    <xf numFmtId="168" fontId="33" fillId="2" borderId="1" xfId="2" applyNumberFormat="1" applyFont="1" applyFill="1" applyBorder="1" applyAlignment="1">
      <alignment vertical="center" wrapText="1"/>
    </xf>
    <xf numFmtId="3" fontId="63" fillId="0" borderId="1" xfId="0" applyNumberFormat="1" applyFont="1" applyBorder="1" applyAlignment="1" applyProtection="1">
      <alignment vertical="center" wrapText="1"/>
      <protection locked="0"/>
    </xf>
    <xf numFmtId="3" fontId="0" fillId="0" borderId="47" xfId="0" applyNumberFormat="1" applyBorder="1" applyAlignment="1" applyProtection="1">
      <alignment horizontal="center" vertical="center"/>
      <protection locked="0"/>
    </xf>
    <xf numFmtId="0" fontId="52" fillId="2" borderId="1" xfId="0" applyFont="1" applyFill="1" applyBorder="1" applyAlignment="1" applyProtection="1">
      <alignment horizontal="justify" vertical="top" wrapText="1"/>
      <protection locked="0"/>
    </xf>
    <xf numFmtId="179" fontId="8" fillId="0" borderId="1" xfId="0" applyNumberFormat="1" applyFont="1" applyFill="1" applyBorder="1" applyAlignment="1" applyProtection="1">
      <alignment horizontal="center" vertical="center"/>
      <protection locked="0"/>
    </xf>
    <xf numFmtId="167" fontId="21" fillId="0" borderId="1" xfId="9" applyNumberFormat="1" applyFont="1" applyFill="1" applyBorder="1" applyAlignment="1" applyProtection="1">
      <alignment horizontal="center" vertical="center"/>
      <protection locked="0"/>
    </xf>
    <xf numFmtId="0" fontId="21" fillId="0" borderId="1" xfId="0" applyFont="1" applyFill="1" applyBorder="1" applyAlignment="1" applyProtection="1">
      <alignment horizontal="center" vertical="center"/>
      <protection locked="0"/>
    </xf>
    <xf numFmtId="3" fontId="21" fillId="0" borderId="1" xfId="0" applyNumberFormat="1" applyFont="1" applyFill="1" applyBorder="1" applyAlignment="1" applyProtection="1">
      <alignment horizontal="center" vertical="center"/>
      <protection locked="0"/>
    </xf>
    <xf numFmtId="3" fontId="0" fillId="4" borderId="0" xfId="0" applyNumberFormat="1" applyFill="1" applyAlignment="1" applyProtection="1">
      <alignment vertical="center"/>
    </xf>
    <xf numFmtId="168" fontId="0" fillId="4" borderId="0" xfId="0" applyNumberFormat="1" applyFill="1" applyAlignment="1" applyProtection="1">
      <alignment vertical="center"/>
    </xf>
    <xf numFmtId="3" fontId="0" fillId="0" borderId="0" xfId="0" applyNumberFormat="1" applyFill="1" applyAlignment="1" applyProtection="1">
      <alignment vertical="center"/>
    </xf>
    <xf numFmtId="168" fontId="0" fillId="0" borderId="0" xfId="0" applyNumberFormat="1" applyFill="1" applyAlignment="1" applyProtection="1">
      <alignment vertical="center"/>
    </xf>
    <xf numFmtId="3" fontId="0" fillId="0" borderId="1" xfId="0" applyNumberFormat="1" applyFill="1" applyBorder="1" applyAlignment="1" applyProtection="1">
      <alignment vertical="center"/>
      <protection locked="0"/>
    </xf>
    <xf numFmtId="167" fontId="12" fillId="2" borderId="1" xfId="0" applyNumberFormat="1" applyFont="1" applyFill="1" applyBorder="1" applyAlignment="1">
      <alignment horizontal="center" vertical="center" wrapText="1"/>
    </xf>
    <xf numFmtId="0" fontId="52" fillId="0" borderId="1" xfId="0" applyFont="1" applyFill="1" applyBorder="1" applyAlignment="1" applyProtection="1">
      <alignment horizontal="justify" vertical="top" wrapText="1"/>
      <protection locked="0"/>
    </xf>
    <xf numFmtId="3" fontId="64" fillId="0" borderId="1" xfId="0" applyNumberFormat="1" applyFont="1" applyBorder="1" applyAlignment="1" applyProtection="1">
      <alignment vertical="center"/>
      <protection locked="0"/>
    </xf>
    <xf numFmtId="3" fontId="0" fillId="13" borderId="0" xfId="0" applyNumberFormat="1" applyFill="1" applyAlignment="1" applyProtection="1">
      <alignment vertical="center"/>
    </xf>
    <xf numFmtId="3" fontId="63" fillId="0" borderId="1" xfId="0" applyNumberFormat="1" applyFont="1" applyBorder="1" applyAlignment="1">
      <alignment vertical="center" wrapText="1"/>
    </xf>
    <xf numFmtId="179" fontId="21" fillId="0" borderId="1" xfId="0" applyNumberFormat="1" applyFont="1" applyFill="1" applyBorder="1" applyAlignment="1" applyProtection="1">
      <alignment horizontal="center" vertical="center"/>
      <protection locked="0"/>
    </xf>
    <xf numFmtId="3" fontId="65" fillId="4" borderId="1" xfId="11" applyNumberFormat="1" applyFont="1" applyFill="1" applyBorder="1" applyAlignment="1" applyProtection="1">
      <alignment horizontal="center" vertical="center"/>
    </xf>
    <xf numFmtId="3" fontId="0" fillId="0" borderId="48" xfId="0" applyNumberFormat="1" applyBorder="1"/>
    <xf numFmtId="168" fontId="0" fillId="0" borderId="1" xfId="0" applyNumberFormat="1" applyFill="1" applyBorder="1" applyAlignment="1" applyProtection="1">
      <alignment vertical="center"/>
      <protection locked="0"/>
    </xf>
    <xf numFmtId="3" fontId="64" fillId="0" borderId="1" xfId="0" applyNumberFormat="1" applyFont="1" applyFill="1" applyBorder="1" applyAlignment="1" applyProtection="1">
      <alignment horizontal="center" vertical="center" wrapText="1"/>
      <protection locked="0"/>
    </xf>
    <xf numFmtId="178" fontId="66" fillId="15" borderId="1" xfId="0" applyNumberFormat="1" applyFont="1" applyFill="1" applyBorder="1" applyAlignment="1" applyProtection="1">
      <alignment horizontal="center" vertical="center"/>
    </xf>
    <xf numFmtId="178" fontId="21" fillId="15" borderId="1" xfId="0" applyNumberFormat="1" applyFont="1" applyFill="1" applyBorder="1" applyAlignment="1" applyProtection="1">
      <alignment horizontal="center" vertical="center"/>
    </xf>
    <xf numFmtId="0" fontId="21" fillId="15" borderId="1" xfId="0" applyFont="1" applyFill="1" applyBorder="1" applyAlignment="1" applyProtection="1">
      <alignment horizontal="center" vertical="center"/>
    </xf>
    <xf numFmtId="0" fontId="21" fillId="15" borderId="1" xfId="0" applyFont="1" applyFill="1" applyBorder="1" applyAlignment="1" applyProtection="1">
      <alignment horizontal="left" vertical="center" wrapText="1"/>
    </xf>
    <xf numFmtId="0" fontId="21" fillId="15" borderId="1" xfId="0" applyFont="1" applyFill="1" applyBorder="1" applyAlignment="1" applyProtection="1">
      <alignment horizontal="center" vertical="center" wrapText="1"/>
    </xf>
    <xf numFmtId="3" fontId="21" fillId="15" borderId="1" xfId="0" applyNumberFormat="1" applyFont="1" applyFill="1" applyBorder="1" applyAlignment="1" applyProtection="1">
      <alignment horizontal="center" vertical="center"/>
    </xf>
    <xf numFmtId="0" fontId="21" fillId="15" borderId="1" xfId="0" applyFont="1" applyFill="1" applyBorder="1" applyAlignment="1" applyProtection="1">
      <alignment vertical="center"/>
    </xf>
    <xf numFmtId="167" fontId="21" fillId="15" borderId="1" xfId="9" applyNumberFormat="1" applyFont="1" applyFill="1" applyBorder="1" applyAlignment="1" applyProtection="1">
      <alignment horizontal="center" vertical="center"/>
    </xf>
    <xf numFmtId="0" fontId="0" fillId="15" borderId="0" xfId="0" applyFill="1" applyAlignment="1" applyProtection="1">
      <alignment vertical="center"/>
    </xf>
    <xf numFmtId="167" fontId="33" fillId="2" borderId="1" xfId="0" applyNumberFormat="1" applyFont="1" applyFill="1" applyBorder="1" applyAlignment="1" applyProtection="1">
      <alignment vertical="center" wrapText="1"/>
    </xf>
    <xf numFmtId="10" fontId="21" fillId="15" borderId="1" xfId="0" applyNumberFormat="1" applyFont="1" applyFill="1" applyBorder="1" applyAlignment="1" applyProtection="1">
      <alignment horizontal="center" vertical="center"/>
    </xf>
    <xf numFmtId="3" fontId="0" fillId="0" borderId="47" xfId="0" applyNumberFormat="1" applyBorder="1" applyAlignment="1" applyProtection="1">
      <alignment vertical="center"/>
      <protection locked="0"/>
    </xf>
    <xf numFmtId="0" fontId="21" fillId="0" borderId="1" xfId="0" applyFont="1" applyFill="1" applyBorder="1" applyAlignment="1" applyProtection="1">
      <alignment horizontal="left" vertical="center" wrapText="1"/>
      <protection locked="0"/>
    </xf>
    <xf numFmtId="0" fontId="53" fillId="2" borderId="1" xfId="0" applyFont="1" applyFill="1" applyBorder="1" applyAlignment="1" applyProtection="1">
      <alignment horizontal="justify" vertical="center" wrapText="1"/>
    </xf>
    <xf numFmtId="9" fontId="12" fillId="2" borderId="1" xfId="0" applyNumberFormat="1" applyFont="1" applyFill="1" applyBorder="1" applyAlignment="1">
      <alignment vertical="center" wrapText="1"/>
    </xf>
    <xf numFmtId="0" fontId="21" fillId="0" borderId="1" xfId="0" applyFont="1" applyFill="1" applyBorder="1" applyAlignment="1" applyProtection="1">
      <alignment vertical="center"/>
      <protection locked="0"/>
    </xf>
    <xf numFmtId="0" fontId="53" fillId="15" borderId="1" xfId="0" applyFont="1" applyFill="1" applyBorder="1" applyAlignment="1" applyProtection="1">
      <alignment horizontal="justify" vertical="center" wrapText="1"/>
    </xf>
    <xf numFmtId="9" fontId="52" fillId="15" borderId="1" xfId="7" applyNumberFormat="1" applyFont="1" applyFill="1" applyBorder="1" applyAlignment="1" applyProtection="1">
      <alignment vertical="center" wrapText="1"/>
    </xf>
    <xf numFmtId="10" fontId="52" fillId="15" borderId="1" xfId="7" applyNumberFormat="1" applyFont="1" applyFill="1" applyBorder="1" applyAlignment="1" applyProtection="1">
      <alignment horizontal="center" vertical="center" wrapText="1"/>
    </xf>
    <xf numFmtId="0" fontId="52" fillId="15" borderId="1" xfId="0" applyFont="1" applyFill="1" applyBorder="1" applyAlignment="1" applyProtection="1">
      <alignment horizontal="justify" vertical="top" wrapText="1"/>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left" vertical="center" wrapText="1"/>
    </xf>
    <xf numFmtId="0" fontId="21" fillId="2" borderId="1" xfId="0" applyFont="1" applyFill="1" applyBorder="1" applyAlignment="1" applyProtection="1">
      <alignment horizontal="center" vertical="center" wrapText="1"/>
    </xf>
    <xf numFmtId="10" fontId="52" fillId="2" borderId="1" xfId="7" applyNumberFormat="1" applyFont="1" applyFill="1" applyBorder="1" applyAlignment="1" applyProtection="1">
      <alignment horizontal="center" vertical="center" wrapText="1"/>
      <protection locked="0"/>
    </xf>
    <xf numFmtId="9" fontId="52" fillId="15" borderId="1" xfId="7" applyNumberFormat="1" applyFont="1" applyFill="1" applyBorder="1" applyAlignment="1" applyProtection="1">
      <alignment horizontal="center" vertical="center" wrapText="1"/>
    </xf>
    <xf numFmtId="178" fontId="66" fillId="0" borderId="1" xfId="0" applyNumberFormat="1" applyFont="1" applyFill="1" applyBorder="1" applyAlignment="1" applyProtection="1">
      <alignment horizontal="center" vertical="center"/>
    </xf>
    <xf numFmtId="167" fontId="21" fillId="2" borderId="1" xfId="0" applyNumberFormat="1" applyFont="1" applyFill="1" applyBorder="1" applyAlignment="1" applyProtection="1">
      <alignment horizontal="center" vertical="center"/>
      <protection locked="0"/>
    </xf>
    <xf numFmtId="0" fontId="21" fillId="2" borderId="1" xfId="0" applyFont="1" applyFill="1" applyBorder="1" applyAlignment="1" applyProtection="1">
      <alignment vertical="center" wrapText="1"/>
      <protection locked="0"/>
    </xf>
    <xf numFmtId="10" fontId="12" fillId="0" borderId="1" xfId="0" applyNumberFormat="1" applyFont="1" applyFill="1" applyBorder="1" applyAlignment="1">
      <alignment vertical="center" wrapText="1"/>
    </xf>
    <xf numFmtId="167" fontId="52" fillId="2" borderId="1" xfId="7"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vertical="center" wrapText="1"/>
      <protection locked="0"/>
    </xf>
    <xf numFmtId="9" fontId="12" fillId="0" borderId="1" xfId="0" applyNumberFormat="1" applyFont="1" applyFill="1" applyBorder="1" applyAlignment="1">
      <alignment vertical="center" wrapText="1"/>
    </xf>
    <xf numFmtId="167" fontId="52" fillId="15" borderId="1" xfId="7" applyNumberFormat="1" applyFont="1" applyFill="1" applyBorder="1" applyAlignment="1" applyProtection="1">
      <alignment vertical="center" wrapText="1"/>
    </xf>
    <xf numFmtId="167" fontId="52" fillId="0" borderId="1" xfId="7" applyNumberFormat="1" applyFont="1" applyFill="1" applyBorder="1" applyAlignment="1" applyProtection="1">
      <alignment horizontal="center" vertical="center" wrapText="1"/>
      <protection locked="0"/>
    </xf>
    <xf numFmtId="0" fontId="21" fillId="2" borderId="1" xfId="0" applyFont="1" applyFill="1" applyBorder="1" applyAlignment="1" applyProtection="1">
      <alignment vertical="center"/>
      <protection locked="0"/>
    </xf>
    <xf numFmtId="9" fontId="33" fillId="2" borderId="1" xfId="0" applyNumberFormat="1" applyFont="1" applyFill="1" applyBorder="1" applyAlignment="1" applyProtection="1">
      <alignment vertical="center" wrapText="1"/>
      <protection locked="0"/>
    </xf>
    <xf numFmtId="0" fontId="52" fillId="0" borderId="1" xfId="0" applyNumberFormat="1" applyFont="1" applyFill="1" applyBorder="1" applyAlignment="1" applyProtection="1">
      <alignment horizontal="justify" vertical="top" wrapText="1"/>
      <protection locked="0"/>
    </xf>
    <xf numFmtId="0" fontId="55" fillId="15" borderId="1" xfId="0" applyFont="1" applyFill="1" applyBorder="1" applyAlignment="1" applyProtection="1">
      <alignment horizontal="justify" vertical="center" wrapText="1"/>
    </xf>
    <xf numFmtId="9" fontId="8" fillId="15" borderId="1" xfId="0" applyNumberFormat="1" applyFont="1" applyFill="1" applyBorder="1" applyAlignment="1" applyProtection="1">
      <alignment vertical="center" wrapText="1"/>
    </xf>
    <xf numFmtId="3" fontId="64" fillId="15" borderId="1" xfId="0" applyNumberFormat="1" applyFont="1" applyFill="1" applyBorder="1" applyAlignment="1" applyProtection="1">
      <alignment vertical="center"/>
    </xf>
    <xf numFmtId="3" fontId="33" fillId="0" borderId="1" xfId="11" applyNumberFormat="1" applyFont="1" applyFill="1" applyBorder="1" applyAlignment="1" applyProtection="1">
      <alignment horizontal="center" vertical="center"/>
      <protection locked="0"/>
    </xf>
    <xf numFmtId="9" fontId="33" fillId="2" borderId="1" xfId="0" applyNumberFormat="1" applyFont="1" applyFill="1" applyBorder="1" applyAlignment="1">
      <alignment vertical="center" wrapText="1"/>
    </xf>
    <xf numFmtId="168" fontId="0" fillId="0" borderId="1" xfId="0" applyNumberFormat="1" applyFill="1" applyBorder="1" applyAlignment="1">
      <alignment vertical="center"/>
    </xf>
    <xf numFmtId="10" fontId="33" fillId="0" borderId="1" xfId="0" applyNumberFormat="1" applyFont="1" applyFill="1" applyBorder="1" applyAlignment="1" applyProtection="1">
      <alignment vertical="center" wrapText="1"/>
      <protection locked="0"/>
    </xf>
    <xf numFmtId="3" fontId="67" fillId="0" borderId="1" xfId="0" applyNumberFormat="1" applyFont="1" applyBorder="1" applyAlignment="1">
      <alignment vertical="center"/>
    </xf>
    <xf numFmtId="10" fontId="52" fillId="0" borderId="1" xfId="7" applyNumberFormat="1" applyFont="1" applyFill="1" applyBorder="1" applyAlignment="1" applyProtection="1">
      <alignment horizontal="left" vertical="center" wrapText="1"/>
      <protection locked="0"/>
    </xf>
    <xf numFmtId="0" fontId="52" fillId="0" borderId="1" xfId="0" applyFont="1" applyFill="1" applyBorder="1" applyAlignment="1" applyProtection="1">
      <alignment horizontal="left" vertical="center" wrapText="1"/>
      <protection locked="0"/>
    </xf>
    <xf numFmtId="167" fontId="33" fillId="2" borderId="1" xfId="0" applyNumberFormat="1" applyFont="1" applyFill="1" applyBorder="1" applyAlignment="1" applyProtection="1">
      <alignment vertical="center" wrapText="1"/>
      <protection locked="0"/>
    </xf>
    <xf numFmtId="9" fontId="12" fillId="2" borderId="1" xfId="0" applyNumberFormat="1" applyFont="1" applyFill="1" applyBorder="1" applyAlignment="1" applyProtection="1">
      <alignment vertical="center" wrapText="1"/>
      <protection locked="0"/>
    </xf>
    <xf numFmtId="167" fontId="52" fillId="15" borderId="1" xfId="7" applyNumberFormat="1" applyFont="1" applyFill="1" applyBorder="1" applyAlignment="1" applyProtection="1">
      <alignment horizontal="center" vertical="center" wrapText="1"/>
    </xf>
    <xf numFmtId="178" fontId="66" fillId="0" borderId="0" xfId="0" applyNumberFormat="1" applyFont="1" applyFill="1" applyBorder="1" applyAlignment="1" applyProtection="1">
      <alignment horizontal="center" vertical="center"/>
    </xf>
    <xf numFmtId="0" fontId="4" fillId="16" borderId="1" xfId="0" applyFont="1" applyFill="1" applyBorder="1" applyAlignment="1" applyProtection="1">
      <alignment horizontal="center" vertical="center"/>
    </xf>
    <xf numFmtId="0" fontId="4" fillId="16" borderId="1" xfId="0" applyFont="1" applyFill="1" applyBorder="1" applyAlignment="1" applyProtection="1">
      <alignment horizontal="left" vertical="center" wrapText="1"/>
    </xf>
    <xf numFmtId="9" fontId="4" fillId="16" borderId="1" xfId="0" applyNumberFormat="1" applyFont="1" applyFill="1" applyBorder="1" applyAlignment="1" applyProtection="1">
      <alignment horizontal="center" vertical="center" wrapText="1"/>
    </xf>
    <xf numFmtId="9" fontId="69" fillId="16" borderId="1" xfId="0" applyNumberFormat="1" applyFont="1" applyFill="1" applyBorder="1" applyAlignment="1" applyProtection="1">
      <alignment horizontal="center" vertical="center" wrapText="1"/>
    </xf>
    <xf numFmtId="3" fontId="4" fillId="16" borderId="1" xfId="0" applyNumberFormat="1" applyFont="1" applyFill="1" applyBorder="1" applyAlignment="1" applyProtection="1">
      <alignment horizontal="center" vertical="center"/>
    </xf>
    <xf numFmtId="3" fontId="70" fillId="17" borderId="1" xfId="0" applyNumberFormat="1" applyFont="1" applyFill="1" applyBorder="1" applyAlignment="1" applyProtection="1">
      <alignment horizontal="center" vertical="center"/>
    </xf>
    <xf numFmtId="0" fontId="22" fillId="0" borderId="0" xfId="0" applyFont="1" applyAlignment="1" applyProtection="1">
      <alignment vertical="center"/>
    </xf>
    <xf numFmtId="168" fontId="0" fillId="0" borderId="0" xfId="0" applyNumberFormat="1" applyAlignment="1" applyProtection="1">
      <alignment vertical="center"/>
    </xf>
    <xf numFmtId="3" fontId="0" fillId="0" borderId="0" xfId="0" applyNumberFormat="1" applyAlignment="1" applyProtection="1">
      <alignment vertical="center"/>
    </xf>
    <xf numFmtId="181" fontId="0" fillId="0" borderId="0" xfId="0" applyNumberFormat="1" applyAlignment="1" applyProtection="1">
      <alignment vertical="center"/>
    </xf>
    <xf numFmtId="182" fontId="0" fillId="0" borderId="0" xfId="0" applyNumberFormat="1" applyAlignment="1" applyProtection="1">
      <alignment vertical="center"/>
    </xf>
  </cellXfs>
  <cellStyles count="12">
    <cellStyle name="Millares" xfId="1" builtinId="3"/>
    <cellStyle name="Millares 2" xfId="2"/>
    <cellStyle name="Millares 2 2 2" xfId="11"/>
    <cellStyle name="Millares 3" xfId="3"/>
    <cellStyle name="Millares 5" xfId="4"/>
    <cellStyle name="Normal" xfId="0" builtinId="0"/>
    <cellStyle name="Normal 2" xfId="5"/>
    <cellStyle name="Normal_Actividades" xfId="6"/>
    <cellStyle name="Porcentual 2" xfId="7"/>
    <cellStyle name="Porcentual 3" xfId="8"/>
    <cellStyle name="Porcentual 4" xfId="9"/>
    <cellStyle name="Porcentual 5" xfId="10"/>
  </cellStyles>
  <dxfs count="4">
    <dxf>
      <font>
        <color theme="0"/>
      </font>
      <fill>
        <patternFill>
          <bgColor theme="5"/>
        </patternFill>
      </fill>
    </dxf>
    <dxf>
      <font>
        <color indexed="9"/>
      </font>
      <fill>
        <patternFill>
          <bgColor indexed="10"/>
        </patternFill>
      </fill>
    </dxf>
    <dxf>
      <font>
        <color theme="0"/>
      </font>
      <fill>
        <patternFill>
          <bgColor theme="5"/>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xdr:row>
      <xdr:rowOff>123825</xdr:rowOff>
    </xdr:from>
    <xdr:to>
      <xdr:col>8</xdr:col>
      <xdr:colOff>304800</xdr:colOff>
      <xdr:row>11</xdr:row>
      <xdr:rowOff>38100</xdr:rowOff>
    </xdr:to>
    <xdr:pic>
      <xdr:nvPicPr>
        <xdr:cNvPr id="2" name="2 Imagen" descr="Escudo Bogotá_sds_color.jpg"/>
        <xdr:cNvPicPr>
          <a:picLocks noChangeAspect="1"/>
        </xdr:cNvPicPr>
      </xdr:nvPicPr>
      <xdr:blipFill>
        <a:blip xmlns:r="http://schemas.openxmlformats.org/officeDocument/2006/relationships" r:embed="rId1" cstate="print"/>
        <a:srcRect/>
        <a:stretch>
          <a:fillRect/>
        </a:stretch>
      </xdr:blipFill>
      <xdr:spPr bwMode="auto">
        <a:xfrm>
          <a:off x="0" y="228600"/>
          <a:ext cx="800100" cy="1066800"/>
        </a:xfrm>
        <a:prstGeom prst="rect">
          <a:avLst/>
        </a:prstGeom>
        <a:noFill/>
        <a:ln w="9525">
          <a:noFill/>
          <a:miter lim="800000"/>
          <a:headEnd/>
          <a:tailEnd/>
        </a:ln>
      </xdr:spPr>
    </xdr:pic>
    <xdr:clientData/>
  </xdr:twoCellAnchor>
  <xdr:twoCellAnchor editAs="oneCell">
    <xdr:from>
      <xdr:col>41</xdr:col>
      <xdr:colOff>171450</xdr:colOff>
      <xdr:row>1</xdr:row>
      <xdr:rowOff>114300</xdr:rowOff>
    </xdr:from>
    <xdr:to>
      <xdr:col>55</xdr:col>
      <xdr:colOff>876300</xdr:colOff>
      <xdr:row>11</xdr:row>
      <xdr:rowOff>0</xdr:rowOff>
    </xdr:to>
    <xdr:pic>
      <xdr:nvPicPr>
        <xdr:cNvPr id="3" name="3 Imagen" descr="SIG.jpg"/>
        <xdr:cNvPicPr>
          <a:picLocks noChangeAspect="1"/>
        </xdr:cNvPicPr>
      </xdr:nvPicPr>
      <xdr:blipFill>
        <a:blip xmlns:r="http://schemas.openxmlformats.org/officeDocument/2006/relationships" r:embed="rId2" cstate="print"/>
        <a:srcRect/>
        <a:stretch>
          <a:fillRect/>
        </a:stretch>
      </xdr:blipFill>
      <xdr:spPr bwMode="auto">
        <a:xfrm>
          <a:off x="22450425" y="228600"/>
          <a:ext cx="876300" cy="1028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276225</xdr:colOff>
      <xdr:row>3</xdr:row>
      <xdr:rowOff>76200</xdr:rowOff>
    </xdr:from>
    <xdr:to>
      <xdr:col>14</xdr:col>
      <xdr:colOff>0</xdr:colOff>
      <xdr:row>7</xdr:row>
      <xdr:rowOff>123825</xdr:rowOff>
    </xdr:to>
    <xdr:pic>
      <xdr:nvPicPr>
        <xdr:cNvPr id="2" name="3 Imagen" descr="SIG.jpg"/>
        <xdr:cNvPicPr>
          <a:picLocks noChangeAspect="1"/>
        </xdr:cNvPicPr>
      </xdr:nvPicPr>
      <xdr:blipFill>
        <a:blip xmlns:r="http://schemas.openxmlformats.org/officeDocument/2006/relationships" r:embed="rId1" cstate="print"/>
        <a:srcRect/>
        <a:stretch>
          <a:fillRect/>
        </a:stretch>
      </xdr:blipFill>
      <xdr:spPr bwMode="auto">
        <a:xfrm>
          <a:off x="6219825" y="619125"/>
          <a:ext cx="1000125" cy="771525"/>
        </a:xfrm>
        <a:prstGeom prst="rect">
          <a:avLst/>
        </a:prstGeom>
        <a:noFill/>
        <a:ln w="9525">
          <a:noFill/>
          <a:miter lim="800000"/>
          <a:headEnd/>
          <a:tailEnd/>
        </a:ln>
      </xdr:spPr>
    </xdr:pic>
    <xdr:clientData/>
  </xdr:twoCellAnchor>
  <xdr:twoCellAnchor editAs="oneCell">
    <xdr:from>
      <xdr:col>0</xdr:col>
      <xdr:colOff>485775</xdr:colOff>
      <xdr:row>1</xdr:row>
      <xdr:rowOff>38100</xdr:rowOff>
    </xdr:from>
    <xdr:to>
      <xdr:col>3</xdr:col>
      <xdr:colOff>95250</xdr:colOff>
      <xdr:row>6</xdr:row>
      <xdr:rowOff>66675</xdr:rowOff>
    </xdr:to>
    <xdr:pic>
      <xdr:nvPicPr>
        <xdr:cNvPr id="3" name="10 Imagen" descr="Escudo Bogotá_sds_color.jpg"/>
        <xdr:cNvPicPr>
          <a:picLocks noChangeAspect="1"/>
        </xdr:cNvPicPr>
      </xdr:nvPicPr>
      <xdr:blipFill>
        <a:blip xmlns:r="http://schemas.openxmlformats.org/officeDocument/2006/relationships" r:embed="rId2" cstate="print"/>
        <a:srcRect/>
        <a:stretch>
          <a:fillRect/>
        </a:stretch>
      </xdr:blipFill>
      <xdr:spPr bwMode="auto">
        <a:xfrm>
          <a:off x="0" y="219075"/>
          <a:ext cx="790575" cy="933450"/>
        </a:xfrm>
        <a:prstGeom prst="rect">
          <a:avLst/>
        </a:prstGeom>
        <a:noFill/>
        <a:ln w="9525">
          <a:noFill/>
          <a:miter lim="800000"/>
          <a:headEnd/>
          <a:tailEnd/>
        </a:ln>
      </xdr:spPr>
    </xdr:pic>
    <xdr:clientData/>
  </xdr:twoCellAnchor>
  <xdr:twoCellAnchor editAs="oneCell">
    <xdr:from>
      <xdr:col>48</xdr:col>
      <xdr:colOff>847725</xdr:colOff>
      <xdr:row>1</xdr:row>
      <xdr:rowOff>9525</xdr:rowOff>
    </xdr:from>
    <xdr:to>
      <xdr:col>51</xdr:col>
      <xdr:colOff>95249</xdr:colOff>
      <xdr:row>6</xdr:row>
      <xdr:rowOff>123825</xdr:rowOff>
    </xdr:to>
    <xdr:pic>
      <xdr:nvPicPr>
        <xdr:cNvPr id="4" name="3 Imagen" descr="SIG.jpg"/>
        <xdr:cNvPicPr>
          <a:picLocks noChangeAspect="1"/>
        </xdr:cNvPicPr>
      </xdr:nvPicPr>
      <xdr:blipFill>
        <a:blip xmlns:r="http://schemas.openxmlformats.org/officeDocument/2006/relationships" r:embed="rId1" cstate="print"/>
        <a:srcRect/>
        <a:stretch>
          <a:fillRect/>
        </a:stretch>
      </xdr:blipFill>
      <xdr:spPr bwMode="auto">
        <a:xfrm>
          <a:off x="43272075" y="190500"/>
          <a:ext cx="942975" cy="1019175"/>
        </a:xfrm>
        <a:prstGeom prst="rect">
          <a:avLst/>
        </a:prstGeom>
        <a:noFill/>
        <a:ln w="9525">
          <a:noFill/>
          <a:miter lim="800000"/>
          <a:headEnd/>
          <a:tailEnd/>
        </a:ln>
      </xdr:spPr>
    </xdr:pic>
    <xdr:clientData/>
  </xdr:twoCellAnchor>
  <xdr:twoCellAnchor editAs="oneCell">
    <xdr:from>
      <xdr:col>15</xdr:col>
      <xdr:colOff>495300</xdr:colOff>
      <xdr:row>1</xdr:row>
      <xdr:rowOff>180975</xdr:rowOff>
    </xdr:from>
    <xdr:to>
      <xdr:col>16</xdr:col>
      <xdr:colOff>352425</xdr:colOff>
      <xdr:row>7</xdr:row>
      <xdr:rowOff>76200</xdr:rowOff>
    </xdr:to>
    <xdr:pic>
      <xdr:nvPicPr>
        <xdr:cNvPr id="5" name="12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8858250" y="361950"/>
          <a:ext cx="942975" cy="981075"/>
        </a:xfrm>
        <a:prstGeom prst="rect">
          <a:avLst/>
        </a:prstGeom>
        <a:noFill/>
        <a:ln w="9525">
          <a:noFill/>
          <a:miter lim="800000"/>
          <a:headEnd/>
          <a:tailEnd/>
        </a:ln>
      </xdr:spPr>
    </xdr:pic>
    <xdr:clientData/>
  </xdr:twoCellAnchor>
  <xdr:twoCellAnchor editAs="oneCell">
    <xdr:from>
      <xdr:col>31</xdr:col>
      <xdr:colOff>438150</xdr:colOff>
      <xdr:row>2</xdr:row>
      <xdr:rowOff>104775</xdr:rowOff>
    </xdr:from>
    <xdr:to>
      <xdr:col>32</xdr:col>
      <xdr:colOff>733425</xdr:colOff>
      <xdr:row>6</xdr:row>
      <xdr:rowOff>142875</xdr:rowOff>
    </xdr:to>
    <xdr:pic>
      <xdr:nvPicPr>
        <xdr:cNvPr id="6" name="3 Imagen" descr="SIG.jpg"/>
        <xdr:cNvPicPr>
          <a:picLocks noChangeAspect="1"/>
        </xdr:cNvPicPr>
      </xdr:nvPicPr>
      <xdr:blipFill>
        <a:blip xmlns:r="http://schemas.openxmlformats.org/officeDocument/2006/relationships" r:embed="rId1" cstate="print"/>
        <a:srcRect/>
        <a:stretch>
          <a:fillRect/>
        </a:stretch>
      </xdr:blipFill>
      <xdr:spPr bwMode="auto">
        <a:xfrm>
          <a:off x="28279725" y="466725"/>
          <a:ext cx="942975" cy="762000"/>
        </a:xfrm>
        <a:prstGeom prst="rect">
          <a:avLst/>
        </a:prstGeom>
        <a:noFill/>
        <a:ln w="9525">
          <a:noFill/>
          <a:miter lim="800000"/>
          <a:headEnd/>
          <a:tailEnd/>
        </a:ln>
      </xdr:spPr>
    </xdr:pic>
    <xdr:clientData/>
  </xdr:twoCellAnchor>
  <xdr:twoCellAnchor editAs="oneCell">
    <xdr:from>
      <xdr:col>33</xdr:col>
      <xdr:colOff>809625</xdr:colOff>
      <xdr:row>1</xdr:row>
      <xdr:rowOff>76200</xdr:rowOff>
    </xdr:from>
    <xdr:to>
      <xdr:col>34</xdr:col>
      <xdr:colOff>514351</xdr:colOff>
      <xdr:row>6</xdr:row>
      <xdr:rowOff>152400</xdr:rowOff>
    </xdr:to>
    <xdr:pic>
      <xdr:nvPicPr>
        <xdr:cNvPr id="7" name="15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30632400" y="257175"/>
          <a:ext cx="942975" cy="9810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avila/Downloads/MATRIZ%20DE%20SEGUIMIENTO%20POA%20DIRECCI&#211;N%20SERVICIO%20A%20LA%20CIUDADAN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11.%20Direccion%20Planeacion%20y%20Sistemas\SEGUIMIENTO%20PROYECTOS%202015\SEGUIMIENTO%20JULIO%202015\Seguimiento%20876%20julio%202015%20OK..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as inversión"/>
      <sheetName val="Actividades inversión"/>
      <sheetName val="Metas gestión"/>
      <sheetName val="Actividades gestió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etas"/>
      <sheetName val="Actividades"/>
      <sheetName val="01-USAQUEN"/>
      <sheetName val="02-CHAPINERO"/>
      <sheetName val="03-SANTAFE"/>
      <sheetName val="04-SAN CRISTOBAL"/>
      <sheetName val="05-USME"/>
      <sheetName val="06-TUNJUELITO"/>
      <sheetName val="07-BOSA"/>
      <sheetName val="08-KENNEDY"/>
      <sheetName val="09-FONTIBON"/>
      <sheetName val="10-ENGATIVA"/>
      <sheetName val="11-SUBA"/>
      <sheetName val="12-BARRIOS UNIDOS"/>
      <sheetName val="13-TEUSAQUILLO"/>
      <sheetName val="14-MARTIRES"/>
      <sheetName val="15-ANTONIO NARIÑO"/>
      <sheetName val="16-PUENTE ARANDA"/>
      <sheetName val="17-CANDELARIA"/>
      <sheetName val="18-RAFAEL URIBE"/>
      <sheetName val="19-CIUDAD BOLIVAR"/>
      <sheetName val="20-SUMAPAZ"/>
      <sheetName val="99-METROPOLITANO"/>
    </sheetNames>
    <sheetDataSet>
      <sheetData sheetId="0"/>
      <sheetData sheetId="1"/>
      <sheetData sheetId="2">
        <row r="14">
          <cell r="N14">
            <v>470314000</v>
          </cell>
          <cell r="O14">
            <v>3672316859</v>
          </cell>
          <cell r="P14">
            <v>3672316859</v>
          </cell>
          <cell r="R14">
            <v>396142058</v>
          </cell>
          <cell r="S14">
            <v>296142058</v>
          </cell>
        </row>
        <row r="158">
          <cell r="N158">
            <v>300000000</v>
          </cell>
          <cell r="O158">
            <v>130000000</v>
          </cell>
          <cell r="P158">
            <v>130000000</v>
          </cell>
        </row>
        <row r="174">
          <cell r="R174">
            <v>269145830</v>
          </cell>
        </row>
      </sheetData>
      <sheetData sheetId="3">
        <row r="14">
          <cell r="N14">
            <v>100000000</v>
          </cell>
          <cell r="O14">
            <v>255000000</v>
          </cell>
          <cell r="P14">
            <v>135000000</v>
          </cell>
        </row>
        <row r="174">
          <cell r="R174">
            <v>469059417</v>
          </cell>
        </row>
      </sheetData>
      <sheetData sheetId="4">
        <row r="14">
          <cell r="N14">
            <v>300000000</v>
          </cell>
          <cell r="O14">
            <v>793070834</v>
          </cell>
          <cell r="P14">
            <v>645000000</v>
          </cell>
        </row>
      </sheetData>
      <sheetData sheetId="5">
        <row r="14">
          <cell r="N14">
            <v>300000000</v>
          </cell>
          <cell r="O14">
            <v>3892404167</v>
          </cell>
          <cell r="P14">
            <v>3639070834</v>
          </cell>
          <cell r="R14">
            <v>400000000</v>
          </cell>
          <cell r="S14">
            <v>220000000</v>
          </cell>
        </row>
        <row r="30">
          <cell r="N30">
            <v>230000000</v>
          </cell>
          <cell r="O30">
            <v>404640000</v>
          </cell>
          <cell r="P30">
            <v>220000000</v>
          </cell>
          <cell r="R30">
            <v>232095000</v>
          </cell>
          <cell r="S30">
            <v>196095000</v>
          </cell>
        </row>
        <row r="78">
          <cell r="N78">
            <v>610000000</v>
          </cell>
          <cell r="O78">
            <v>560000000</v>
          </cell>
          <cell r="P78">
            <v>560000000</v>
          </cell>
          <cell r="R78">
            <v>570000000</v>
          </cell>
          <cell r="S78">
            <v>534000000</v>
          </cell>
        </row>
        <row r="126">
          <cell r="O126">
            <v>140000000</v>
          </cell>
          <cell r="P126">
            <v>140000000</v>
          </cell>
        </row>
        <row r="174">
          <cell r="R174">
            <v>1968943602</v>
          </cell>
          <cell r="S174">
            <v>1317735287</v>
          </cell>
        </row>
      </sheetData>
      <sheetData sheetId="6">
        <row r="14">
          <cell r="N14">
            <v>100000000</v>
          </cell>
          <cell r="O14">
            <v>135000000</v>
          </cell>
          <cell r="P14">
            <v>135000000</v>
          </cell>
        </row>
      </sheetData>
      <sheetData sheetId="7">
        <row r="14">
          <cell r="N14">
            <v>200000000</v>
          </cell>
          <cell r="O14">
            <v>1576666667</v>
          </cell>
          <cell r="P14">
            <v>1410000000</v>
          </cell>
          <cell r="R14">
            <v>180000000</v>
          </cell>
          <cell r="S14">
            <v>76000000</v>
          </cell>
        </row>
        <row r="30">
          <cell r="N30">
            <v>240000000</v>
          </cell>
          <cell r="O30">
            <v>240000000</v>
          </cell>
          <cell r="R30">
            <v>138212500</v>
          </cell>
          <cell r="S30">
            <v>55285000</v>
          </cell>
        </row>
        <row r="78">
          <cell r="N78">
            <v>110000000</v>
          </cell>
          <cell r="O78">
            <v>160000000</v>
          </cell>
          <cell r="R78">
            <v>150000000</v>
          </cell>
          <cell r="S78">
            <v>90000000</v>
          </cell>
        </row>
        <row r="158">
          <cell r="O158">
            <v>85000000</v>
          </cell>
          <cell r="P158">
            <v>85000000</v>
          </cell>
        </row>
        <row r="174">
          <cell r="R174">
            <v>1000000000</v>
          </cell>
        </row>
      </sheetData>
      <sheetData sheetId="8">
        <row r="14">
          <cell r="N14">
            <v>1242886900</v>
          </cell>
          <cell r="O14">
            <v>3213791771</v>
          </cell>
          <cell r="P14">
            <v>3093791770</v>
          </cell>
          <cell r="R14">
            <v>765455554</v>
          </cell>
          <cell r="S14">
            <v>275151851</v>
          </cell>
        </row>
        <row r="174">
          <cell r="R174">
            <v>1698218075</v>
          </cell>
          <cell r="S174">
            <v>339641937</v>
          </cell>
        </row>
      </sheetData>
      <sheetData sheetId="9">
        <row r="14">
          <cell r="N14">
            <v>100000000</v>
          </cell>
          <cell r="O14">
            <v>12175858333</v>
          </cell>
          <cell r="P14">
            <v>12000000000</v>
          </cell>
          <cell r="R14">
            <v>213787500</v>
          </cell>
          <cell r="S14">
            <v>72757500</v>
          </cell>
        </row>
        <row r="30">
          <cell r="N30">
            <v>230000000</v>
          </cell>
          <cell r="O30">
            <v>230000000</v>
          </cell>
          <cell r="P30">
            <v>230000000</v>
          </cell>
          <cell r="Q30">
            <v>23000000</v>
          </cell>
          <cell r="R30">
            <v>198000000</v>
          </cell>
          <cell r="S30">
            <v>198000000</v>
          </cell>
        </row>
        <row r="126">
          <cell r="N126">
            <v>140000000</v>
          </cell>
          <cell r="O126">
            <v>140000000</v>
          </cell>
          <cell r="R126">
            <v>120000000</v>
          </cell>
          <cell r="S126">
            <v>60000000</v>
          </cell>
        </row>
        <row r="238">
          <cell r="O238">
            <v>100000000</v>
          </cell>
          <cell r="P238">
            <v>100000000</v>
          </cell>
        </row>
      </sheetData>
      <sheetData sheetId="10">
        <row r="14">
          <cell r="N14">
            <v>100000000</v>
          </cell>
          <cell r="O14">
            <v>3193000000</v>
          </cell>
          <cell r="P14">
            <v>3063000000</v>
          </cell>
        </row>
        <row r="30">
          <cell r="N30">
            <v>130000000</v>
          </cell>
          <cell r="O30">
            <v>130000000</v>
          </cell>
          <cell r="P30">
            <v>130000000</v>
          </cell>
          <cell r="R30">
            <v>108000000</v>
          </cell>
          <cell r="S30">
            <v>72000000</v>
          </cell>
        </row>
        <row r="126">
          <cell r="N126">
            <v>120000000</v>
          </cell>
          <cell r="O126">
            <v>120000000</v>
          </cell>
          <cell r="R126">
            <v>120000000</v>
          </cell>
          <cell r="S126">
            <v>24000000</v>
          </cell>
        </row>
        <row r="158">
          <cell r="O158">
            <v>401250500</v>
          </cell>
          <cell r="P158">
            <v>401250500</v>
          </cell>
        </row>
      </sheetData>
      <sheetData sheetId="11">
        <row r="14">
          <cell r="N14">
            <v>100000000</v>
          </cell>
          <cell r="O14">
            <v>6340000000</v>
          </cell>
          <cell r="P14">
            <v>6340000000</v>
          </cell>
        </row>
      </sheetData>
      <sheetData sheetId="12">
        <row r="14">
          <cell r="N14">
            <v>1248037802</v>
          </cell>
          <cell r="O14">
            <v>4467982267</v>
          </cell>
          <cell r="P14">
            <v>4081315600</v>
          </cell>
          <cell r="R14">
            <v>834257541</v>
          </cell>
          <cell r="S14">
            <v>512171694</v>
          </cell>
        </row>
        <row r="174">
          <cell r="R174">
            <v>3744808348</v>
          </cell>
        </row>
        <row r="206">
          <cell r="O206">
            <v>120000000</v>
          </cell>
          <cell r="P206">
            <v>120000000</v>
          </cell>
        </row>
      </sheetData>
      <sheetData sheetId="13"/>
      <sheetData sheetId="14"/>
      <sheetData sheetId="15"/>
      <sheetData sheetId="16">
        <row r="14">
          <cell r="N14">
            <v>100000000</v>
          </cell>
          <cell r="O14">
            <v>1266666667</v>
          </cell>
          <cell r="P14">
            <v>1200000000</v>
          </cell>
          <cell r="R14">
            <v>80000000</v>
          </cell>
          <cell r="S14">
            <v>16000000</v>
          </cell>
        </row>
        <row r="174">
          <cell r="R174">
            <v>1050000000</v>
          </cell>
        </row>
        <row r="238">
          <cell r="O238">
            <v>100000000</v>
          </cell>
          <cell r="P238">
            <v>100000000</v>
          </cell>
        </row>
      </sheetData>
      <sheetData sheetId="17">
        <row r="14">
          <cell r="N14">
            <v>100000000</v>
          </cell>
          <cell r="O14">
            <v>475000000</v>
          </cell>
          <cell r="P14">
            <v>255000000</v>
          </cell>
          <cell r="R14">
            <v>220000000</v>
          </cell>
          <cell r="S14">
            <v>120000000</v>
          </cell>
        </row>
      </sheetData>
      <sheetData sheetId="18"/>
      <sheetData sheetId="19">
        <row r="14">
          <cell r="N14">
            <v>1142886900</v>
          </cell>
          <cell r="O14">
            <v>876285526</v>
          </cell>
          <cell r="P14">
            <v>876285526</v>
          </cell>
          <cell r="R14">
            <v>492453451</v>
          </cell>
          <cell r="S14">
            <v>196981380</v>
          </cell>
        </row>
        <row r="174">
          <cell r="R174">
            <v>266200000</v>
          </cell>
        </row>
      </sheetData>
      <sheetData sheetId="20">
        <row r="14">
          <cell r="N14">
            <v>1468812500</v>
          </cell>
          <cell r="O14">
            <v>2151158646</v>
          </cell>
          <cell r="P14">
            <v>2051158646</v>
          </cell>
          <cell r="R14">
            <v>2896453266</v>
          </cell>
          <cell r="S14">
            <v>1750968844</v>
          </cell>
        </row>
        <row r="46">
          <cell r="N46">
            <v>240000000</v>
          </cell>
          <cell r="O46">
            <v>240000000</v>
          </cell>
        </row>
        <row r="158">
          <cell r="N158">
            <v>724000000</v>
          </cell>
          <cell r="O158">
            <v>407749500</v>
          </cell>
          <cell r="P158">
            <v>407749500</v>
          </cell>
        </row>
        <row r="174">
          <cell r="R174">
            <v>26744</v>
          </cell>
        </row>
      </sheetData>
      <sheetData sheetId="21">
        <row r="14">
          <cell r="N14">
            <v>427061898</v>
          </cell>
          <cell r="O14">
            <v>985302912</v>
          </cell>
          <cell r="P14">
            <v>985302912</v>
          </cell>
          <cell r="R14">
            <v>174754340</v>
          </cell>
          <cell r="S14">
            <v>174754340</v>
          </cell>
        </row>
      </sheetData>
      <sheetData sheetId="22">
        <row r="14">
          <cell r="N14">
            <v>52601734080</v>
          </cell>
          <cell r="O14">
            <v>17678859991</v>
          </cell>
          <cell r="P14">
            <v>1865647320</v>
          </cell>
          <cell r="Q14">
            <v>456743456</v>
          </cell>
          <cell r="R14">
            <v>165618566</v>
          </cell>
          <cell r="S14">
            <v>162437966</v>
          </cell>
        </row>
        <row r="30">
          <cell r="N30">
            <v>2189796400</v>
          </cell>
          <cell r="O30">
            <v>791971680</v>
          </cell>
          <cell r="P30">
            <v>426571680</v>
          </cell>
          <cell r="Q30">
            <v>125800311</v>
          </cell>
          <cell r="R30">
            <v>64507667</v>
          </cell>
          <cell r="S30">
            <v>64507667</v>
          </cell>
        </row>
        <row r="46">
          <cell r="N46">
            <v>210520000</v>
          </cell>
          <cell r="O46">
            <v>418432800</v>
          </cell>
          <cell r="P46">
            <v>305981000</v>
          </cell>
          <cell r="Q46">
            <v>43027334</v>
          </cell>
          <cell r="R46">
            <v>29685600</v>
          </cell>
          <cell r="S46">
            <v>29685600</v>
          </cell>
        </row>
        <row r="62">
          <cell r="N62">
            <v>114189120</v>
          </cell>
          <cell r="O62">
            <v>87336400</v>
          </cell>
          <cell r="P62">
            <v>87336400</v>
          </cell>
          <cell r="Q62">
            <v>16302795</v>
          </cell>
          <cell r="R62">
            <v>35049300</v>
          </cell>
          <cell r="S62">
            <v>35049300</v>
          </cell>
        </row>
        <row r="78">
          <cell r="N78">
            <v>138500000</v>
          </cell>
          <cell r="O78">
            <v>66480000</v>
          </cell>
          <cell r="P78">
            <v>66480000</v>
          </cell>
          <cell r="Q78">
            <v>21236667</v>
          </cell>
          <cell r="R78">
            <v>5831100</v>
          </cell>
          <cell r="S78">
            <v>5831100</v>
          </cell>
        </row>
        <row r="94">
          <cell r="N94">
            <v>207210000</v>
          </cell>
          <cell r="O94">
            <v>248652000</v>
          </cell>
          <cell r="P94">
            <v>248652000</v>
          </cell>
          <cell r="Q94">
            <v>77322966</v>
          </cell>
          <cell r="R94">
            <v>26138967</v>
          </cell>
          <cell r="S94">
            <v>26138967</v>
          </cell>
        </row>
        <row r="110">
          <cell r="N110">
            <v>88640000</v>
          </cell>
          <cell r="O110">
            <v>55400000</v>
          </cell>
          <cell r="P110">
            <v>49860000</v>
          </cell>
          <cell r="R110">
            <v>0</v>
          </cell>
          <cell r="S110">
            <v>0</v>
          </cell>
        </row>
        <row r="126">
          <cell r="N126">
            <v>278500000</v>
          </cell>
          <cell r="O126">
            <v>177280000</v>
          </cell>
          <cell r="P126">
            <v>116340000</v>
          </cell>
          <cell r="Q126">
            <v>23083333</v>
          </cell>
          <cell r="R126">
            <v>6007800</v>
          </cell>
          <cell r="S126">
            <v>6007800</v>
          </cell>
        </row>
        <row r="142">
          <cell r="N142">
            <v>99720000</v>
          </cell>
          <cell r="O142">
            <v>55400000</v>
          </cell>
          <cell r="P142">
            <v>49860000</v>
          </cell>
        </row>
        <row r="158">
          <cell r="N158">
            <v>55400000</v>
          </cell>
          <cell r="O158">
            <v>66480000</v>
          </cell>
          <cell r="P158">
            <v>66480000</v>
          </cell>
          <cell r="Q158">
            <v>11080000</v>
          </cell>
          <cell r="R158">
            <v>14666100</v>
          </cell>
          <cell r="S158">
            <v>14666100</v>
          </cell>
        </row>
        <row r="174">
          <cell r="N174">
            <v>127468122400</v>
          </cell>
          <cell r="O174">
            <v>122237320480</v>
          </cell>
          <cell r="P174">
            <v>181920480</v>
          </cell>
          <cell r="Q174">
            <v>52138540</v>
          </cell>
          <cell r="R174">
            <v>35620700</v>
          </cell>
          <cell r="S174">
            <v>35620700</v>
          </cell>
        </row>
        <row r="190">
          <cell r="N190">
            <v>0</v>
          </cell>
        </row>
        <row r="206">
          <cell r="N206">
            <v>393620000</v>
          </cell>
          <cell r="O206">
            <v>289344000</v>
          </cell>
          <cell r="P206">
            <v>0</v>
          </cell>
          <cell r="R206">
            <v>60270153</v>
          </cell>
          <cell r="S206">
            <v>60270153</v>
          </cell>
        </row>
        <row r="222">
          <cell r="N222">
            <v>495450000</v>
          </cell>
          <cell r="O222">
            <v>574540000</v>
          </cell>
          <cell r="P222">
            <v>469314000</v>
          </cell>
          <cell r="Q222">
            <v>110835666</v>
          </cell>
          <cell r="R222">
            <v>68960132</v>
          </cell>
          <cell r="S222">
            <v>68960132</v>
          </cell>
        </row>
        <row r="238">
          <cell r="N238">
            <v>298800000</v>
          </cell>
          <cell r="O238">
            <v>118560000</v>
          </cell>
          <cell r="P238">
            <v>118560000</v>
          </cell>
          <cell r="Q238">
            <v>29351833</v>
          </cell>
          <cell r="R238">
            <v>17931933</v>
          </cell>
          <cell r="S238">
            <v>17931933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Hoja1">
    <tabColor rgb="FFFFC000"/>
  </sheetPr>
  <dimension ref="A1:CG539"/>
  <sheetViews>
    <sheetView showGridLines="0" topLeftCell="H16" zoomScaleNormal="100" workbookViewId="0">
      <pane xSplit="8" ySplit="2" topLeftCell="P18" activePane="bottomRight" state="frozen"/>
      <selection activeCell="F45" sqref="F45"/>
      <selection pane="topRight" activeCell="F45" sqref="F45"/>
      <selection pane="bottomLeft" activeCell="F45" sqref="F45"/>
      <selection pane="bottomRight" activeCell="F45" sqref="F45"/>
    </sheetView>
  </sheetViews>
  <sheetFormatPr baseColWidth="10" defaultColWidth="30.85546875" defaultRowHeight="9" customHeight="1"/>
  <cols>
    <col min="1" max="6" width="30.85546875" style="1" hidden="1" customWidth="1"/>
    <col min="7" max="7" width="4.42578125" style="1" hidden="1" customWidth="1"/>
    <col min="8" max="8" width="7.42578125" style="2" customWidth="1"/>
    <col min="9" max="9" width="30.85546875" style="2" customWidth="1"/>
    <col min="10" max="14" width="30.85546875" style="2" hidden="1" customWidth="1"/>
    <col min="15" max="15" width="11" style="2" customWidth="1"/>
    <col min="16" max="16" width="10" style="2" customWidth="1"/>
    <col min="17" max="17" width="21.140625" style="1" customWidth="1"/>
    <col min="18" max="18" width="18.28515625" style="1" customWidth="1"/>
    <col min="19" max="19" width="19.85546875" style="1" customWidth="1"/>
    <col min="20" max="20" width="20.85546875" style="1" customWidth="1"/>
    <col min="21" max="21" width="20.5703125" style="1" customWidth="1"/>
    <col min="22" max="22" width="22.42578125" style="1" customWidth="1"/>
    <col min="23" max="27" width="30.85546875" style="1" customWidth="1"/>
    <col min="28" max="44" width="30.85546875" style="1" hidden="1" customWidth="1"/>
    <col min="45" max="45" width="25" style="1" hidden="1" customWidth="1"/>
    <col min="46" max="46" width="22.28515625" style="1" hidden="1" customWidth="1"/>
    <col min="47" max="47" width="30.85546875" style="1" hidden="1" customWidth="1"/>
    <col min="48" max="48" width="30.85546875" style="294" hidden="1" customWidth="1"/>
    <col min="49" max="53" width="30.85546875" style="1" hidden="1" customWidth="1"/>
    <col min="54" max="54" width="30.85546875" style="294" hidden="1" customWidth="1"/>
    <col min="55" max="55" width="30.85546875" style="1" hidden="1" customWidth="1"/>
    <col min="56" max="56" width="30.85546875" style="1" customWidth="1"/>
    <col min="57" max="57" width="19.42578125" style="1" hidden="1" customWidth="1"/>
    <col min="58" max="58" width="5.85546875" style="1" customWidth="1"/>
    <col min="59" max="59" width="18.7109375" style="1" bestFit="1" customWidth="1"/>
    <col min="60" max="60" width="19.5703125" style="1" customWidth="1"/>
    <col min="61" max="61" width="20.5703125" style="1" customWidth="1"/>
    <col min="62" max="62" width="15.28515625" style="1" customWidth="1"/>
    <col min="63" max="63" width="17.140625" style="1" customWidth="1"/>
    <col min="64" max="64" width="20.85546875" style="1" customWidth="1"/>
    <col min="65" max="65" width="16.85546875" style="1" customWidth="1"/>
    <col min="66" max="66" width="18.140625" style="1" customWidth="1"/>
    <col min="67" max="67" width="23.28515625" style="1" customWidth="1"/>
    <col min="68" max="68" width="36" style="2" customWidth="1"/>
    <col min="69" max="85" width="30.85546875" style="2" customWidth="1"/>
    <col min="86" max="256" width="30.85546875" style="1"/>
    <col min="257" max="263" width="0" style="1" hidden="1" customWidth="1"/>
    <col min="264" max="264" width="7.42578125" style="1" customWidth="1"/>
    <col min="265" max="265" width="30.85546875" style="1" customWidth="1"/>
    <col min="266" max="270" width="0" style="1" hidden="1" customWidth="1"/>
    <col min="271" max="271" width="11" style="1" customWidth="1"/>
    <col min="272" max="272" width="10" style="1" customWidth="1"/>
    <col min="273" max="273" width="21.140625" style="1" customWidth="1"/>
    <col min="274" max="274" width="18.28515625" style="1" customWidth="1"/>
    <col min="275" max="275" width="19.85546875" style="1" customWidth="1"/>
    <col min="276" max="276" width="20.85546875" style="1" customWidth="1"/>
    <col min="277" max="277" width="20.5703125" style="1" customWidth="1"/>
    <col min="278" max="278" width="22.42578125" style="1" customWidth="1"/>
    <col min="279" max="283" width="30.85546875" style="1" customWidth="1"/>
    <col min="284" max="311" width="0" style="1" hidden="1" customWidth="1"/>
    <col min="312" max="312" width="30.85546875" style="1" customWidth="1"/>
    <col min="313" max="313" width="0" style="1" hidden="1" customWidth="1"/>
    <col min="314" max="314" width="5.85546875" style="1" customWidth="1"/>
    <col min="315" max="315" width="18.7109375" style="1" bestFit="1" customWidth="1"/>
    <col min="316" max="316" width="19.5703125" style="1" customWidth="1"/>
    <col min="317" max="317" width="20.5703125" style="1" customWidth="1"/>
    <col min="318" max="318" width="15.28515625" style="1" customWidth="1"/>
    <col min="319" max="319" width="17.140625" style="1" customWidth="1"/>
    <col min="320" max="320" width="20.85546875" style="1" customWidth="1"/>
    <col min="321" max="321" width="16.85546875" style="1" customWidth="1"/>
    <col min="322" max="322" width="18.140625" style="1" customWidth="1"/>
    <col min="323" max="323" width="23.28515625" style="1" customWidth="1"/>
    <col min="324" max="324" width="36" style="1" customWidth="1"/>
    <col min="325" max="341" width="30.85546875" style="1" customWidth="1"/>
    <col min="342" max="512" width="30.85546875" style="1"/>
    <col min="513" max="519" width="0" style="1" hidden="1" customWidth="1"/>
    <col min="520" max="520" width="7.42578125" style="1" customWidth="1"/>
    <col min="521" max="521" width="30.85546875" style="1" customWidth="1"/>
    <col min="522" max="526" width="0" style="1" hidden="1" customWidth="1"/>
    <col min="527" max="527" width="11" style="1" customWidth="1"/>
    <col min="528" max="528" width="10" style="1" customWidth="1"/>
    <col min="529" max="529" width="21.140625" style="1" customWidth="1"/>
    <col min="530" max="530" width="18.28515625" style="1" customWidth="1"/>
    <col min="531" max="531" width="19.85546875" style="1" customWidth="1"/>
    <col min="532" max="532" width="20.85546875" style="1" customWidth="1"/>
    <col min="533" max="533" width="20.5703125" style="1" customWidth="1"/>
    <col min="534" max="534" width="22.42578125" style="1" customWidth="1"/>
    <col min="535" max="539" width="30.85546875" style="1" customWidth="1"/>
    <col min="540" max="567" width="0" style="1" hidden="1" customWidth="1"/>
    <col min="568" max="568" width="30.85546875" style="1" customWidth="1"/>
    <col min="569" max="569" width="0" style="1" hidden="1" customWidth="1"/>
    <col min="570" max="570" width="5.85546875" style="1" customWidth="1"/>
    <col min="571" max="571" width="18.7109375" style="1" bestFit="1" customWidth="1"/>
    <col min="572" max="572" width="19.5703125" style="1" customWidth="1"/>
    <col min="573" max="573" width="20.5703125" style="1" customWidth="1"/>
    <col min="574" max="574" width="15.28515625" style="1" customWidth="1"/>
    <col min="575" max="575" width="17.140625" style="1" customWidth="1"/>
    <col min="576" max="576" width="20.85546875" style="1" customWidth="1"/>
    <col min="577" max="577" width="16.85546875" style="1" customWidth="1"/>
    <col min="578" max="578" width="18.140625" style="1" customWidth="1"/>
    <col min="579" max="579" width="23.28515625" style="1" customWidth="1"/>
    <col min="580" max="580" width="36" style="1" customWidth="1"/>
    <col min="581" max="597" width="30.85546875" style="1" customWidth="1"/>
    <col min="598" max="768" width="30.85546875" style="1"/>
    <col min="769" max="775" width="0" style="1" hidden="1" customWidth="1"/>
    <col min="776" max="776" width="7.42578125" style="1" customWidth="1"/>
    <col min="777" max="777" width="30.85546875" style="1" customWidth="1"/>
    <col min="778" max="782" width="0" style="1" hidden="1" customWidth="1"/>
    <col min="783" max="783" width="11" style="1" customWidth="1"/>
    <col min="784" max="784" width="10" style="1" customWidth="1"/>
    <col min="785" max="785" width="21.140625" style="1" customWidth="1"/>
    <col min="786" max="786" width="18.28515625" style="1" customWidth="1"/>
    <col min="787" max="787" width="19.85546875" style="1" customWidth="1"/>
    <col min="788" max="788" width="20.85546875" style="1" customWidth="1"/>
    <col min="789" max="789" width="20.5703125" style="1" customWidth="1"/>
    <col min="790" max="790" width="22.42578125" style="1" customWidth="1"/>
    <col min="791" max="795" width="30.85546875" style="1" customWidth="1"/>
    <col min="796" max="823" width="0" style="1" hidden="1" customWidth="1"/>
    <col min="824" max="824" width="30.85546875" style="1" customWidth="1"/>
    <col min="825" max="825" width="0" style="1" hidden="1" customWidth="1"/>
    <col min="826" max="826" width="5.85546875" style="1" customWidth="1"/>
    <col min="827" max="827" width="18.7109375" style="1" bestFit="1" customWidth="1"/>
    <col min="828" max="828" width="19.5703125" style="1" customWidth="1"/>
    <col min="829" max="829" width="20.5703125" style="1" customWidth="1"/>
    <col min="830" max="830" width="15.28515625" style="1" customWidth="1"/>
    <col min="831" max="831" width="17.140625" style="1" customWidth="1"/>
    <col min="832" max="832" width="20.85546875" style="1" customWidth="1"/>
    <col min="833" max="833" width="16.85546875" style="1" customWidth="1"/>
    <col min="834" max="834" width="18.140625" style="1" customWidth="1"/>
    <col min="835" max="835" width="23.28515625" style="1" customWidth="1"/>
    <col min="836" max="836" width="36" style="1" customWidth="1"/>
    <col min="837" max="853" width="30.85546875" style="1" customWidth="1"/>
    <col min="854" max="1024" width="30.85546875" style="1"/>
    <col min="1025" max="1031" width="0" style="1" hidden="1" customWidth="1"/>
    <col min="1032" max="1032" width="7.42578125" style="1" customWidth="1"/>
    <col min="1033" max="1033" width="30.85546875" style="1" customWidth="1"/>
    <col min="1034" max="1038" width="0" style="1" hidden="1" customWidth="1"/>
    <col min="1039" max="1039" width="11" style="1" customWidth="1"/>
    <col min="1040" max="1040" width="10" style="1" customWidth="1"/>
    <col min="1041" max="1041" width="21.140625" style="1" customWidth="1"/>
    <col min="1042" max="1042" width="18.28515625" style="1" customWidth="1"/>
    <col min="1043" max="1043" width="19.85546875" style="1" customWidth="1"/>
    <col min="1044" max="1044" width="20.85546875" style="1" customWidth="1"/>
    <col min="1045" max="1045" width="20.5703125" style="1" customWidth="1"/>
    <col min="1046" max="1046" width="22.42578125" style="1" customWidth="1"/>
    <col min="1047" max="1051" width="30.85546875" style="1" customWidth="1"/>
    <col min="1052" max="1079" width="0" style="1" hidden="1" customWidth="1"/>
    <col min="1080" max="1080" width="30.85546875" style="1" customWidth="1"/>
    <col min="1081" max="1081" width="0" style="1" hidden="1" customWidth="1"/>
    <col min="1082" max="1082" width="5.85546875" style="1" customWidth="1"/>
    <col min="1083" max="1083" width="18.7109375" style="1" bestFit="1" customWidth="1"/>
    <col min="1084" max="1084" width="19.5703125" style="1" customWidth="1"/>
    <col min="1085" max="1085" width="20.5703125" style="1" customWidth="1"/>
    <col min="1086" max="1086" width="15.28515625" style="1" customWidth="1"/>
    <col min="1087" max="1087" width="17.140625" style="1" customWidth="1"/>
    <col min="1088" max="1088" width="20.85546875" style="1" customWidth="1"/>
    <col min="1089" max="1089" width="16.85546875" style="1" customWidth="1"/>
    <col min="1090" max="1090" width="18.140625" style="1" customWidth="1"/>
    <col min="1091" max="1091" width="23.28515625" style="1" customWidth="1"/>
    <col min="1092" max="1092" width="36" style="1" customWidth="1"/>
    <col min="1093" max="1109" width="30.85546875" style="1" customWidth="1"/>
    <col min="1110" max="1280" width="30.85546875" style="1"/>
    <col min="1281" max="1287" width="0" style="1" hidden="1" customWidth="1"/>
    <col min="1288" max="1288" width="7.42578125" style="1" customWidth="1"/>
    <col min="1289" max="1289" width="30.85546875" style="1" customWidth="1"/>
    <col min="1290" max="1294" width="0" style="1" hidden="1" customWidth="1"/>
    <col min="1295" max="1295" width="11" style="1" customWidth="1"/>
    <col min="1296" max="1296" width="10" style="1" customWidth="1"/>
    <col min="1297" max="1297" width="21.140625" style="1" customWidth="1"/>
    <col min="1298" max="1298" width="18.28515625" style="1" customWidth="1"/>
    <col min="1299" max="1299" width="19.85546875" style="1" customWidth="1"/>
    <col min="1300" max="1300" width="20.85546875" style="1" customWidth="1"/>
    <col min="1301" max="1301" width="20.5703125" style="1" customWidth="1"/>
    <col min="1302" max="1302" width="22.42578125" style="1" customWidth="1"/>
    <col min="1303" max="1307" width="30.85546875" style="1" customWidth="1"/>
    <col min="1308" max="1335" width="0" style="1" hidden="1" customWidth="1"/>
    <col min="1336" max="1336" width="30.85546875" style="1" customWidth="1"/>
    <col min="1337" max="1337" width="0" style="1" hidden="1" customWidth="1"/>
    <col min="1338" max="1338" width="5.85546875" style="1" customWidth="1"/>
    <col min="1339" max="1339" width="18.7109375" style="1" bestFit="1" customWidth="1"/>
    <col min="1340" max="1340" width="19.5703125" style="1" customWidth="1"/>
    <col min="1341" max="1341" width="20.5703125" style="1" customWidth="1"/>
    <col min="1342" max="1342" width="15.28515625" style="1" customWidth="1"/>
    <col min="1343" max="1343" width="17.140625" style="1" customWidth="1"/>
    <col min="1344" max="1344" width="20.85546875" style="1" customWidth="1"/>
    <col min="1345" max="1345" width="16.85546875" style="1" customWidth="1"/>
    <col min="1346" max="1346" width="18.140625" style="1" customWidth="1"/>
    <col min="1347" max="1347" width="23.28515625" style="1" customWidth="1"/>
    <col min="1348" max="1348" width="36" style="1" customWidth="1"/>
    <col min="1349" max="1365" width="30.85546875" style="1" customWidth="1"/>
    <col min="1366" max="1536" width="30.85546875" style="1"/>
    <col min="1537" max="1543" width="0" style="1" hidden="1" customWidth="1"/>
    <col min="1544" max="1544" width="7.42578125" style="1" customWidth="1"/>
    <col min="1545" max="1545" width="30.85546875" style="1" customWidth="1"/>
    <col min="1546" max="1550" width="0" style="1" hidden="1" customWidth="1"/>
    <col min="1551" max="1551" width="11" style="1" customWidth="1"/>
    <col min="1552" max="1552" width="10" style="1" customWidth="1"/>
    <col min="1553" max="1553" width="21.140625" style="1" customWidth="1"/>
    <col min="1554" max="1554" width="18.28515625" style="1" customWidth="1"/>
    <col min="1555" max="1555" width="19.85546875" style="1" customWidth="1"/>
    <col min="1556" max="1556" width="20.85546875" style="1" customWidth="1"/>
    <col min="1557" max="1557" width="20.5703125" style="1" customWidth="1"/>
    <col min="1558" max="1558" width="22.42578125" style="1" customWidth="1"/>
    <col min="1559" max="1563" width="30.85546875" style="1" customWidth="1"/>
    <col min="1564" max="1591" width="0" style="1" hidden="1" customWidth="1"/>
    <col min="1592" max="1592" width="30.85546875" style="1" customWidth="1"/>
    <col min="1593" max="1593" width="0" style="1" hidden="1" customWidth="1"/>
    <col min="1594" max="1594" width="5.85546875" style="1" customWidth="1"/>
    <col min="1595" max="1595" width="18.7109375" style="1" bestFit="1" customWidth="1"/>
    <col min="1596" max="1596" width="19.5703125" style="1" customWidth="1"/>
    <col min="1597" max="1597" width="20.5703125" style="1" customWidth="1"/>
    <col min="1598" max="1598" width="15.28515625" style="1" customWidth="1"/>
    <col min="1599" max="1599" width="17.140625" style="1" customWidth="1"/>
    <col min="1600" max="1600" width="20.85546875" style="1" customWidth="1"/>
    <col min="1601" max="1601" width="16.85546875" style="1" customWidth="1"/>
    <col min="1602" max="1602" width="18.140625" style="1" customWidth="1"/>
    <col min="1603" max="1603" width="23.28515625" style="1" customWidth="1"/>
    <col min="1604" max="1604" width="36" style="1" customWidth="1"/>
    <col min="1605" max="1621" width="30.85546875" style="1" customWidth="1"/>
    <col min="1622" max="1792" width="30.85546875" style="1"/>
    <col min="1793" max="1799" width="0" style="1" hidden="1" customWidth="1"/>
    <col min="1800" max="1800" width="7.42578125" style="1" customWidth="1"/>
    <col min="1801" max="1801" width="30.85546875" style="1" customWidth="1"/>
    <col min="1802" max="1806" width="0" style="1" hidden="1" customWidth="1"/>
    <col min="1807" max="1807" width="11" style="1" customWidth="1"/>
    <col min="1808" max="1808" width="10" style="1" customWidth="1"/>
    <col min="1809" max="1809" width="21.140625" style="1" customWidth="1"/>
    <col min="1810" max="1810" width="18.28515625" style="1" customWidth="1"/>
    <col min="1811" max="1811" width="19.85546875" style="1" customWidth="1"/>
    <col min="1812" max="1812" width="20.85546875" style="1" customWidth="1"/>
    <col min="1813" max="1813" width="20.5703125" style="1" customWidth="1"/>
    <col min="1814" max="1814" width="22.42578125" style="1" customWidth="1"/>
    <col min="1815" max="1819" width="30.85546875" style="1" customWidth="1"/>
    <col min="1820" max="1847" width="0" style="1" hidden="1" customWidth="1"/>
    <col min="1848" max="1848" width="30.85546875" style="1" customWidth="1"/>
    <col min="1849" max="1849" width="0" style="1" hidden="1" customWidth="1"/>
    <col min="1850" max="1850" width="5.85546875" style="1" customWidth="1"/>
    <col min="1851" max="1851" width="18.7109375" style="1" bestFit="1" customWidth="1"/>
    <col min="1852" max="1852" width="19.5703125" style="1" customWidth="1"/>
    <col min="1853" max="1853" width="20.5703125" style="1" customWidth="1"/>
    <col min="1854" max="1854" width="15.28515625" style="1" customWidth="1"/>
    <col min="1855" max="1855" width="17.140625" style="1" customWidth="1"/>
    <col min="1856" max="1856" width="20.85546875" style="1" customWidth="1"/>
    <col min="1857" max="1857" width="16.85546875" style="1" customWidth="1"/>
    <col min="1858" max="1858" width="18.140625" style="1" customWidth="1"/>
    <col min="1859" max="1859" width="23.28515625" style="1" customWidth="1"/>
    <col min="1860" max="1860" width="36" style="1" customWidth="1"/>
    <col min="1861" max="1877" width="30.85546875" style="1" customWidth="1"/>
    <col min="1878" max="2048" width="30.85546875" style="1"/>
    <col min="2049" max="2055" width="0" style="1" hidden="1" customWidth="1"/>
    <col min="2056" max="2056" width="7.42578125" style="1" customWidth="1"/>
    <col min="2057" max="2057" width="30.85546875" style="1" customWidth="1"/>
    <col min="2058" max="2062" width="0" style="1" hidden="1" customWidth="1"/>
    <col min="2063" max="2063" width="11" style="1" customWidth="1"/>
    <col min="2064" max="2064" width="10" style="1" customWidth="1"/>
    <col min="2065" max="2065" width="21.140625" style="1" customWidth="1"/>
    <col min="2066" max="2066" width="18.28515625" style="1" customWidth="1"/>
    <col min="2067" max="2067" width="19.85546875" style="1" customWidth="1"/>
    <col min="2068" max="2068" width="20.85546875" style="1" customWidth="1"/>
    <col min="2069" max="2069" width="20.5703125" style="1" customWidth="1"/>
    <col min="2070" max="2070" width="22.42578125" style="1" customWidth="1"/>
    <col min="2071" max="2075" width="30.85546875" style="1" customWidth="1"/>
    <col min="2076" max="2103" width="0" style="1" hidden="1" customWidth="1"/>
    <col min="2104" max="2104" width="30.85546875" style="1" customWidth="1"/>
    <col min="2105" max="2105" width="0" style="1" hidden="1" customWidth="1"/>
    <col min="2106" max="2106" width="5.85546875" style="1" customWidth="1"/>
    <col min="2107" max="2107" width="18.7109375" style="1" bestFit="1" customWidth="1"/>
    <col min="2108" max="2108" width="19.5703125" style="1" customWidth="1"/>
    <col min="2109" max="2109" width="20.5703125" style="1" customWidth="1"/>
    <col min="2110" max="2110" width="15.28515625" style="1" customWidth="1"/>
    <col min="2111" max="2111" width="17.140625" style="1" customWidth="1"/>
    <col min="2112" max="2112" width="20.85546875" style="1" customWidth="1"/>
    <col min="2113" max="2113" width="16.85546875" style="1" customWidth="1"/>
    <col min="2114" max="2114" width="18.140625" style="1" customWidth="1"/>
    <col min="2115" max="2115" width="23.28515625" style="1" customWidth="1"/>
    <col min="2116" max="2116" width="36" style="1" customWidth="1"/>
    <col min="2117" max="2133" width="30.85546875" style="1" customWidth="1"/>
    <col min="2134" max="2304" width="30.85546875" style="1"/>
    <col min="2305" max="2311" width="0" style="1" hidden="1" customWidth="1"/>
    <col min="2312" max="2312" width="7.42578125" style="1" customWidth="1"/>
    <col min="2313" max="2313" width="30.85546875" style="1" customWidth="1"/>
    <col min="2314" max="2318" width="0" style="1" hidden="1" customWidth="1"/>
    <col min="2319" max="2319" width="11" style="1" customWidth="1"/>
    <col min="2320" max="2320" width="10" style="1" customWidth="1"/>
    <col min="2321" max="2321" width="21.140625" style="1" customWidth="1"/>
    <col min="2322" max="2322" width="18.28515625" style="1" customWidth="1"/>
    <col min="2323" max="2323" width="19.85546875" style="1" customWidth="1"/>
    <col min="2324" max="2324" width="20.85546875" style="1" customWidth="1"/>
    <col min="2325" max="2325" width="20.5703125" style="1" customWidth="1"/>
    <col min="2326" max="2326" width="22.42578125" style="1" customWidth="1"/>
    <col min="2327" max="2331" width="30.85546875" style="1" customWidth="1"/>
    <col min="2332" max="2359" width="0" style="1" hidden="1" customWidth="1"/>
    <col min="2360" max="2360" width="30.85546875" style="1" customWidth="1"/>
    <col min="2361" max="2361" width="0" style="1" hidden="1" customWidth="1"/>
    <col min="2362" max="2362" width="5.85546875" style="1" customWidth="1"/>
    <col min="2363" max="2363" width="18.7109375" style="1" bestFit="1" customWidth="1"/>
    <col min="2364" max="2364" width="19.5703125" style="1" customWidth="1"/>
    <col min="2365" max="2365" width="20.5703125" style="1" customWidth="1"/>
    <col min="2366" max="2366" width="15.28515625" style="1" customWidth="1"/>
    <col min="2367" max="2367" width="17.140625" style="1" customWidth="1"/>
    <col min="2368" max="2368" width="20.85546875" style="1" customWidth="1"/>
    <col min="2369" max="2369" width="16.85546875" style="1" customWidth="1"/>
    <col min="2370" max="2370" width="18.140625" style="1" customWidth="1"/>
    <col min="2371" max="2371" width="23.28515625" style="1" customWidth="1"/>
    <col min="2372" max="2372" width="36" style="1" customWidth="1"/>
    <col min="2373" max="2389" width="30.85546875" style="1" customWidth="1"/>
    <col min="2390" max="2560" width="30.85546875" style="1"/>
    <col min="2561" max="2567" width="0" style="1" hidden="1" customWidth="1"/>
    <col min="2568" max="2568" width="7.42578125" style="1" customWidth="1"/>
    <col min="2569" max="2569" width="30.85546875" style="1" customWidth="1"/>
    <col min="2570" max="2574" width="0" style="1" hidden="1" customWidth="1"/>
    <col min="2575" max="2575" width="11" style="1" customWidth="1"/>
    <col min="2576" max="2576" width="10" style="1" customWidth="1"/>
    <col min="2577" max="2577" width="21.140625" style="1" customWidth="1"/>
    <col min="2578" max="2578" width="18.28515625" style="1" customWidth="1"/>
    <col min="2579" max="2579" width="19.85546875" style="1" customWidth="1"/>
    <col min="2580" max="2580" width="20.85546875" style="1" customWidth="1"/>
    <col min="2581" max="2581" width="20.5703125" style="1" customWidth="1"/>
    <col min="2582" max="2582" width="22.42578125" style="1" customWidth="1"/>
    <col min="2583" max="2587" width="30.85546875" style="1" customWidth="1"/>
    <col min="2588" max="2615" width="0" style="1" hidden="1" customWidth="1"/>
    <col min="2616" max="2616" width="30.85546875" style="1" customWidth="1"/>
    <col min="2617" max="2617" width="0" style="1" hidden="1" customWidth="1"/>
    <col min="2618" max="2618" width="5.85546875" style="1" customWidth="1"/>
    <col min="2619" max="2619" width="18.7109375" style="1" bestFit="1" customWidth="1"/>
    <col min="2620" max="2620" width="19.5703125" style="1" customWidth="1"/>
    <col min="2621" max="2621" width="20.5703125" style="1" customWidth="1"/>
    <col min="2622" max="2622" width="15.28515625" style="1" customWidth="1"/>
    <col min="2623" max="2623" width="17.140625" style="1" customWidth="1"/>
    <col min="2624" max="2624" width="20.85546875" style="1" customWidth="1"/>
    <col min="2625" max="2625" width="16.85546875" style="1" customWidth="1"/>
    <col min="2626" max="2626" width="18.140625" style="1" customWidth="1"/>
    <col min="2627" max="2627" width="23.28515625" style="1" customWidth="1"/>
    <col min="2628" max="2628" width="36" style="1" customWidth="1"/>
    <col min="2629" max="2645" width="30.85546875" style="1" customWidth="1"/>
    <col min="2646" max="2816" width="30.85546875" style="1"/>
    <col min="2817" max="2823" width="0" style="1" hidden="1" customWidth="1"/>
    <col min="2824" max="2824" width="7.42578125" style="1" customWidth="1"/>
    <col min="2825" max="2825" width="30.85546875" style="1" customWidth="1"/>
    <col min="2826" max="2830" width="0" style="1" hidden="1" customWidth="1"/>
    <col min="2831" max="2831" width="11" style="1" customWidth="1"/>
    <col min="2832" max="2832" width="10" style="1" customWidth="1"/>
    <col min="2833" max="2833" width="21.140625" style="1" customWidth="1"/>
    <col min="2834" max="2834" width="18.28515625" style="1" customWidth="1"/>
    <col min="2835" max="2835" width="19.85546875" style="1" customWidth="1"/>
    <col min="2836" max="2836" width="20.85546875" style="1" customWidth="1"/>
    <col min="2837" max="2837" width="20.5703125" style="1" customWidth="1"/>
    <col min="2838" max="2838" width="22.42578125" style="1" customWidth="1"/>
    <col min="2839" max="2843" width="30.85546875" style="1" customWidth="1"/>
    <col min="2844" max="2871" width="0" style="1" hidden="1" customWidth="1"/>
    <col min="2872" max="2872" width="30.85546875" style="1" customWidth="1"/>
    <col min="2873" max="2873" width="0" style="1" hidden="1" customWidth="1"/>
    <col min="2874" max="2874" width="5.85546875" style="1" customWidth="1"/>
    <col min="2875" max="2875" width="18.7109375" style="1" bestFit="1" customWidth="1"/>
    <col min="2876" max="2876" width="19.5703125" style="1" customWidth="1"/>
    <col min="2877" max="2877" width="20.5703125" style="1" customWidth="1"/>
    <col min="2878" max="2878" width="15.28515625" style="1" customWidth="1"/>
    <col min="2879" max="2879" width="17.140625" style="1" customWidth="1"/>
    <col min="2880" max="2880" width="20.85546875" style="1" customWidth="1"/>
    <col min="2881" max="2881" width="16.85546875" style="1" customWidth="1"/>
    <col min="2882" max="2882" width="18.140625" style="1" customWidth="1"/>
    <col min="2883" max="2883" width="23.28515625" style="1" customWidth="1"/>
    <col min="2884" max="2884" width="36" style="1" customWidth="1"/>
    <col min="2885" max="2901" width="30.85546875" style="1" customWidth="1"/>
    <col min="2902" max="3072" width="30.85546875" style="1"/>
    <col min="3073" max="3079" width="0" style="1" hidden="1" customWidth="1"/>
    <col min="3080" max="3080" width="7.42578125" style="1" customWidth="1"/>
    <col min="3081" max="3081" width="30.85546875" style="1" customWidth="1"/>
    <col min="3082" max="3086" width="0" style="1" hidden="1" customWidth="1"/>
    <col min="3087" max="3087" width="11" style="1" customWidth="1"/>
    <col min="3088" max="3088" width="10" style="1" customWidth="1"/>
    <col min="3089" max="3089" width="21.140625" style="1" customWidth="1"/>
    <col min="3090" max="3090" width="18.28515625" style="1" customWidth="1"/>
    <col min="3091" max="3091" width="19.85546875" style="1" customWidth="1"/>
    <col min="3092" max="3092" width="20.85546875" style="1" customWidth="1"/>
    <col min="3093" max="3093" width="20.5703125" style="1" customWidth="1"/>
    <col min="3094" max="3094" width="22.42578125" style="1" customWidth="1"/>
    <col min="3095" max="3099" width="30.85546875" style="1" customWidth="1"/>
    <col min="3100" max="3127" width="0" style="1" hidden="1" customWidth="1"/>
    <col min="3128" max="3128" width="30.85546875" style="1" customWidth="1"/>
    <col min="3129" max="3129" width="0" style="1" hidden="1" customWidth="1"/>
    <col min="3130" max="3130" width="5.85546875" style="1" customWidth="1"/>
    <col min="3131" max="3131" width="18.7109375" style="1" bestFit="1" customWidth="1"/>
    <col min="3132" max="3132" width="19.5703125" style="1" customWidth="1"/>
    <col min="3133" max="3133" width="20.5703125" style="1" customWidth="1"/>
    <col min="3134" max="3134" width="15.28515625" style="1" customWidth="1"/>
    <col min="3135" max="3135" width="17.140625" style="1" customWidth="1"/>
    <col min="3136" max="3136" width="20.85546875" style="1" customWidth="1"/>
    <col min="3137" max="3137" width="16.85546875" style="1" customWidth="1"/>
    <col min="3138" max="3138" width="18.140625" style="1" customWidth="1"/>
    <col min="3139" max="3139" width="23.28515625" style="1" customWidth="1"/>
    <col min="3140" max="3140" width="36" style="1" customWidth="1"/>
    <col min="3141" max="3157" width="30.85546875" style="1" customWidth="1"/>
    <col min="3158" max="3328" width="30.85546875" style="1"/>
    <col min="3329" max="3335" width="0" style="1" hidden="1" customWidth="1"/>
    <col min="3336" max="3336" width="7.42578125" style="1" customWidth="1"/>
    <col min="3337" max="3337" width="30.85546875" style="1" customWidth="1"/>
    <col min="3338" max="3342" width="0" style="1" hidden="1" customWidth="1"/>
    <col min="3343" max="3343" width="11" style="1" customWidth="1"/>
    <col min="3344" max="3344" width="10" style="1" customWidth="1"/>
    <col min="3345" max="3345" width="21.140625" style="1" customWidth="1"/>
    <col min="3346" max="3346" width="18.28515625" style="1" customWidth="1"/>
    <col min="3347" max="3347" width="19.85546875" style="1" customWidth="1"/>
    <col min="3348" max="3348" width="20.85546875" style="1" customWidth="1"/>
    <col min="3349" max="3349" width="20.5703125" style="1" customWidth="1"/>
    <col min="3350" max="3350" width="22.42578125" style="1" customWidth="1"/>
    <col min="3351" max="3355" width="30.85546875" style="1" customWidth="1"/>
    <col min="3356" max="3383" width="0" style="1" hidden="1" customWidth="1"/>
    <col min="3384" max="3384" width="30.85546875" style="1" customWidth="1"/>
    <col min="3385" max="3385" width="0" style="1" hidden="1" customWidth="1"/>
    <col min="3386" max="3386" width="5.85546875" style="1" customWidth="1"/>
    <col min="3387" max="3387" width="18.7109375" style="1" bestFit="1" customWidth="1"/>
    <col min="3388" max="3388" width="19.5703125" style="1" customWidth="1"/>
    <col min="3389" max="3389" width="20.5703125" style="1" customWidth="1"/>
    <col min="3390" max="3390" width="15.28515625" style="1" customWidth="1"/>
    <col min="3391" max="3391" width="17.140625" style="1" customWidth="1"/>
    <col min="3392" max="3392" width="20.85546875" style="1" customWidth="1"/>
    <col min="3393" max="3393" width="16.85546875" style="1" customWidth="1"/>
    <col min="3394" max="3394" width="18.140625" style="1" customWidth="1"/>
    <col min="3395" max="3395" width="23.28515625" style="1" customWidth="1"/>
    <col min="3396" max="3396" width="36" style="1" customWidth="1"/>
    <col min="3397" max="3413" width="30.85546875" style="1" customWidth="1"/>
    <col min="3414" max="3584" width="30.85546875" style="1"/>
    <col min="3585" max="3591" width="0" style="1" hidden="1" customWidth="1"/>
    <col min="3592" max="3592" width="7.42578125" style="1" customWidth="1"/>
    <col min="3593" max="3593" width="30.85546875" style="1" customWidth="1"/>
    <col min="3594" max="3598" width="0" style="1" hidden="1" customWidth="1"/>
    <col min="3599" max="3599" width="11" style="1" customWidth="1"/>
    <col min="3600" max="3600" width="10" style="1" customWidth="1"/>
    <col min="3601" max="3601" width="21.140625" style="1" customWidth="1"/>
    <col min="3602" max="3602" width="18.28515625" style="1" customWidth="1"/>
    <col min="3603" max="3603" width="19.85546875" style="1" customWidth="1"/>
    <col min="3604" max="3604" width="20.85546875" style="1" customWidth="1"/>
    <col min="3605" max="3605" width="20.5703125" style="1" customWidth="1"/>
    <col min="3606" max="3606" width="22.42578125" style="1" customWidth="1"/>
    <col min="3607" max="3611" width="30.85546875" style="1" customWidth="1"/>
    <col min="3612" max="3639" width="0" style="1" hidden="1" customWidth="1"/>
    <col min="3640" max="3640" width="30.85546875" style="1" customWidth="1"/>
    <col min="3641" max="3641" width="0" style="1" hidden="1" customWidth="1"/>
    <col min="3642" max="3642" width="5.85546875" style="1" customWidth="1"/>
    <col min="3643" max="3643" width="18.7109375" style="1" bestFit="1" customWidth="1"/>
    <col min="3644" max="3644" width="19.5703125" style="1" customWidth="1"/>
    <col min="3645" max="3645" width="20.5703125" style="1" customWidth="1"/>
    <col min="3646" max="3646" width="15.28515625" style="1" customWidth="1"/>
    <col min="3647" max="3647" width="17.140625" style="1" customWidth="1"/>
    <col min="3648" max="3648" width="20.85546875" style="1" customWidth="1"/>
    <col min="3649" max="3649" width="16.85546875" style="1" customWidth="1"/>
    <col min="3650" max="3650" width="18.140625" style="1" customWidth="1"/>
    <col min="3651" max="3651" width="23.28515625" style="1" customWidth="1"/>
    <col min="3652" max="3652" width="36" style="1" customWidth="1"/>
    <col min="3653" max="3669" width="30.85546875" style="1" customWidth="1"/>
    <col min="3670" max="3840" width="30.85546875" style="1"/>
    <col min="3841" max="3847" width="0" style="1" hidden="1" customWidth="1"/>
    <col min="3848" max="3848" width="7.42578125" style="1" customWidth="1"/>
    <col min="3849" max="3849" width="30.85546875" style="1" customWidth="1"/>
    <col min="3850" max="3854" width="0" style="1" hidden="1" customWidth="1"/>
    <col min="3855" max="3855" width="11" style="1" customWidth="1"/>
    <col min="3856" max="3856" width="10" style="1" customWidth="1"/>
    <col min="3857" max="3857" width="21.140625" style="1" customWidth="1"/>
    <col min="3858" max="3858" width="18.28515625" style="1" customWidth="1"/>
    <col min="3859" max="3859" width="19.85546875" style="1" customWidth="1"/>
    <col min="3860" max="3860" width="20.85546875" style="1" customWidth="1"/>
    <col min="3861" max="3861" width="20.5703125" style="1" customWidth="1"/>
    <col min="3862" max="3862" width="22.42578125" style="1" customWidth="1"/>
    <col min="3863" max="3867" width="30.85546875" style="1" customWidth="1"/>
    <col min="3868" max="3895" width="0" style="1" hidden="1" customWidth="1"/>
    <col min="3896" max="3896" width="30.85546875" style="1" customWidth="1"/>
    <col min="3897" max="3897" width="0" style="1" hidden="1" customWidth="1"/>
    <col min="3898" max="3898" width="5.85546875" style="1" customWidth="1"/>
    <col min="3899" max="3899" width="18.7109375" style="1" bestFit="1" customWidth="1"/>
    <col min="3900" max="3900" width="19.5703125" style="1" customWidth="1"/>
    <col min="3901" max="3901" width="20.5703125" style="1" customWidth="1"/>
    <col min="3902" max="3902" width="15.28515625" style="1" customWidth="1"/>
    <col min="3903" max="3903" width="17.140625" style="1" customWidth="1"/>
    <col min="3904" max="3904" width="20.85546875" style="1" customWidth="1"/>
    <col min="3905" max="3905" width="16.85546875" style="1" customWidth="1"/>
    <col min="3906" max="3906" width="18.140625" style="1" customWidth="1"/>
    <col min="3907" max="3907" width="23.28515625" style="1" customWidth="1"/>
    <col min="3908" max="3908" width="36" style="1" customWidth="1"/>
    <col min="3909" max="3925" width="30.85546875" style="1" customWidth="1"/>
    <col min="3926" max="4096" width="30.85546875" style="1"/>
    <col min="4097" max="4103" width="0" style="1" hidden="1" customWidth="1"/>
    <col min="4104" max="4104" width="7.42578125" style="1" customWidth="1"/>
    <col min="4105" max="4105" width="30.85546875" style="1" customWidth="1"/>
    <col min="4106" max="4110" width="0" style="1" hidden="1" customWidth="1"/>
    <col min="4111" max="4111" width="11" style="1" customWidth="1"/>
    <col min="4112" max="4112" width="10" style="1" customWidth="1"/>
    <col min="4113" max="4113" width="21.140625" style="1" customWidth="1"/>
    <col min="4114" max="4114" width="18.28515625" style="1" customWidth="1"/>
    <col min="4115" max="4115" width="19.85546875" style="1" customWidth="1"/>
    <col min="4116" max="4116" width="20.85546875" style="1" customWidth="1"/>
    <col min="4117" max="4117" width="20.5703125" style="1" customWidth="1"/>
    <col min="4118" max="4118" width="22.42578125" style="1" customWidth="1"/>
    <col min="4119" max="4123" width="30.85546875" style="1" customWidth="1"/>
    <col min="4124" max="4151" width="0" style="1" hidden="1" customWidth="1"/>
    <col min="4152" max="4152" width="30.85546875" style="1" customWidth="1"/>
    <col min="4153" max="4153" width="0" style="1" hidden="1" customWidth="1"/>
    <col min="4154" max="4154" width="5.85546875" style="1" customWidth="1"/>
    <col min="4155" max="4155" width="18.7109375" style="1" bestFit="1" customWidth="1"/>
    <col min="4156" max="4156" width="19.5703125" style="1" customWidth="1"/>
    <col min="4157" max="4157" width="20.5703125" style="1" customWidth="1"/>
    <col min="4158" max="4158" width="15.28515625" style="1" customWidth="1"/>
    <col min="4159" max="4159" width="17.140625" style="1" customWidth="1"/>
    <col min="4160" max="4160" width="20.85546875" style="1" customWidth="1"/>
    <col min="4161" max="4161" width="16.85546875" style="1" customWidth="1"/>
    <col min="4162" max="4162" width="18.140625" style="1" customWidth="1"/>
    <col min="4163" max="4163" width="23.28515625" style="1" customWidth="1"/>
    <col min="4164" max="4164" width="36" style="1" customWidth="1"/>
    <col min="4165" max="4181" width="30.85546875" style="1" customWidth="1"/>
    <col min="4182" max="4352" width="30.85546875" style="1"/>
    <col min="4353" max="4359" width="0" style="1" hidden="1" customWidth="1"/>
    <col min="4360" max="4360" width="7.42578125" style="1" customWidth="1"/>
    <col min="4361" max="4361" width="30.85546875" style="1" customWidth="1"/>
    <col min="4362" max="4366" width="0" style="1" hidden="1" customWidth="1"/>
    <col min="4367" max="4367" width="11" style="1" customWidth="1"/>
    <col min="4368" max="4368" width="10" style="1" customWidth="1"/>
    <col min="4369" max="4369" width="21.140625" style="1" customWidth="1"/>
    <col min="4370" max="4370" width="18.28515625" style="1" customWidth="1"/>
    <col min="4371" max="4371" width="19.85546875" style="1" customWidth="1"/>
    <col min="4372" max="4372" width="20.85546875" style="1" customWidth="1"/>
    <col min="4373" max="4373" width="20.5703125" style="1" customWidth="1"/>
    <col min="4374" max="4374" width="22.42578125" style="1" customWidth="1"/>
    <col min="4375" max="4379" width="30.85546875" style="1" customWidth="1"/>
    <col min="4380" max="4407" width="0" style="1" hidden="1" customWidth="1"/>
    <col min="4408" max="4408" width="30.85546875" style="1" customWidth="1"/>
    <col min="4409" max="4409" width="0" style="1" hidden="1" customWidth="1"/>
    <col min="4410" max="4410" width="5.85546875" style="1" customWidth="1"/>
    <col min="4411" max="4411" width="18.7109375" style="1" bestFit="1" customWidth="1"/>
    <col min="4412" max="4412" width="19.5703125" style="1" customWidth="1"/>
    <col min="4413" max="4413" width="20.5703125" style="1" customWidth="1"/>
    <col min="4414" max="4414" width="15.28515625" style="1" customWidth="1"/>
    <col min="4415" max="4415" width="17.140625" style="1" customWidth="1"/>
    <col min="4416" max="4416" width="20.85546875" style="1" customWidth="1"/>
    <col min="4417" max="4417" width="16.85546875" style="1" customWidth="1"/>
    <col min="4418" max="4418" width="18.140625" style="1" customWidth="1"/>
    <col min="4419" max="4419" width="23.28515625" style="1" customWidth="1"/>
    <col min="4420" max="4420" width="36" style="1" customWidth="1"/>
    <col min="4421" max="4437" width="30.85546875" style="1" customWidth="1"/>
    <col min="4438" max="4608" width="30.85546875" style="1"/>
    <col min="4609" max="4615" width="0" style="1" hidden="1" customWidth="1"/>
    <col min="4616" max="4616" width="7.42578125" style="1" customWidth="1"/>
    <col min="4617" max="4617" width="30.85546875" style="1" customWidth="1"/>
    <col min="4618" max="4622" width="0" style="1" hidden="1" customWidth="1"/>
    <col min="4623" max="4623" width="11" style="1" customWidth="1"/>
    <col min="4624" max="4624" width="10" style="1" customWidth="1"/>
    <col min="4625" max="4625" width="21.140625" style="1" customWidth="1"/>
    <col min="4626" max="4626" width="18.28515625" style="1" customWidth="1"/>
    <col min="4627" max="4627" width="19.85546875" style="1" customWidth="1"/>
    <col min="4628" max="4628" width="20.85546875" style="1" customWidth="1"/>
    <col min="4629" max="4629" width="20.5703125" style="1" customWidth="1"/>
    <col min="4630" max="4630" width="22.42578125" style="1" customWidth="1"/>
    <col min="4631" max="4635" width="30.85546875" style="1" customWidth="1"/>
    <col min="4636" max="4663" width="0" style="1" hidden="1" customWidth="1"/>
    <col min="4664" max="4664" width="30.85546875" style="1" customWidth="1"/>
    <col min="4665" max="4665" width="0" style="1" hidden="1" customWidth="1"/>
    <col min="4666" max="4666" width="5.85546875" style="1" customWidth="1"/>
    <col min="4667" max="4667" width="18.7109375" style="1" bestFit="1" customWidth="1"/>
    <col min="4668" max="4668" width="19.5703125" style="1" customWidth="1"/>
    <col min="4669" max="4669" width="20.5703125" style="1" customWidth="1"/>
    <col min="4670" max="4670" width="15.28515625" style="1" customWidth="1"/>
    <col min="4671" max="4671" width="17.140625" style="1" customWidth="1"/>
    <col min="4672" max="4672" width="20.85546875" style="1" customWidth="1"/>
    <col min="4673" max="4673" width="16.85546875" style="1" customWidth="1"/>
    <col min="4674" max="4674" width="18.140625" style="1" customWidth="1"/>
    <col min="4675" max="4675" width="23.28515625" style="1" customWidth="1"/>
    <col min="4676" max="4676" width="36" style="1" customWidth="1"/>
    <col min="4677" max="4693" width="30.85546875" style="1" customWidth="1"/>
    <col min="4694" max="4864" width="30.85546875" style="1"/>
    <col min="4865" max="4871" width="0" style="1" hidden="1" customWidth="1"/>
    <col min="4872" max="4872" width="7.42578125" style="1" customWidth="1"/>
    <col min="4873" max="4873" width="30.85546875" style="1" customWidth="1"/>
    <col min="4874" max="4878" width="0" style="1" hidden="1" customWidth="1"/>
    <col min="4879" max="4879" width="11" style="1" customWidth="1"/>
    <col min="4880" max="4880" width="10" style="1" customWidth="1"/>
    <col min="4881" max="4881" width="21.140625" style="1" customWidth="1"/>
    <col min="4882" max="4882" width="18.28515625" style="1" customWidth="1"/>
    <col min="4883" max="4883" width="19.85546875" style="1" customWidth="1"/>
    <col min="4884" max="4884" width="20.85546875" style="1" customWidth="1"/>
    <col min="4885" max="4885" width="20.5703125" style="1" customWidth="1"/>
    <col min="4886" max="4886" width="22.42578125" style="1" customWidth="1"/>
    <col min="4887" max="4891" width="30.85546875" style="1" customWidth="1"/>
    <col min="4892" max="4919" width="0" style="1" hidden="1" customWidth="1"/>
    <col min="4920" max="4920" width="30.85546875" style="1" customWidth="1"/>
    <col min="4921" max="4921" width="0" style="1" hidden="1" customWidth="1"/>
    <col min="4922" max="4922" width="5.85546875" style="1" customWidth="1"/>
    <col min="4923" max="4923" width="18.7109375" style="1" bestFit="1" customWidth="1"/>
    <col min="4924" max="4924" width="19.5703125" style="1" customWidth="1"/>
    <col min="4925" max="4925" width="20.5703125" style="1" customWidth="1"/>
    <col min="4926" max="4926" width="15.28515625" style="1" customWidth="1"/>
    <col min="4927" max="4927" width="17.140625" style="1" customWidth="1"/>
    <col min="4928" max="4928" width="20.85546875" style="1" customWidth="1"/>
    <col min="4929" max="4929" width="16.85546875" style="1" customWidth="1"/>
    <col min="4930" max="4930" width="18.140625" style="1" customWidth="1"/>
    <col min="4931" max="4931" width="23.28515625" style="1" customWidth="1"/>
    <col min="4932" max="4932" width="36" style="1" customWidth="1"/>
    <col min="4933" max="4949" width="30.85546875" style="1" customWidth="1"/>
    <col min="4950" max="5120" width="30.85546875" style="1"/>
    <col min="5121" max="5127" width="0" style="1" hidden="1" customWidth="1"/>
    <col min="5128" max="5128" width="7.42578125" style="1" customWidth="1"/>
    <col min="5129" max="5129" width="30.85546875" style="1" customWidth="1"/>
    <col min="5130" max="5134" width="0" style="1" hidden="1" customWidth="1"/>
    <col min="5135" max="5135" width="11" style="1" customWidth="1"/>
    <col min="5136" max="5136" width="10" style="1" customWidth="1"/>
    <col min="5137" max="5137" width="21.140625" style="1" customWidth="1"/>
    <col min="5138" max="5138" width="18.28515625" style="1" customWidth="1"/>
    <col min="5139" max="5139" width="19.85546875" style="1" customWidth="1"/>
    <col min="5140" max="5140" width="20.85546875" style="1" customWidth="1"/>
    <col min="5141" max="5141" width="20.5703125" style="1" customWidth="1"/>
    <col min="5142" max="5142" width="22.42578125" style="1" customWidth="1"/>
    <col min="5143" max="5147" width="30.85546875" style="1" customWidth="1"/>
    <col min="5148" max="5175" width="0" style="1" hidden="1" customWidth="1"/>
    <col min="5176" max="5176" width="30.85546875" style="1" customWidth="1"/>
    <col min="5177" max="5177" width="0" style="1" hidden="1" customWidth="1"/>
    <col min="5178" max="5178" width="5.85546875" style="1" customWidth="1"/>
    <col min="5179" max="5179" width="18.7109375" style="1" bestFit="1" customWidth="1"/>
    <col min="5180" max="5180" width="19.5703125" style="1" customWidth="1"/>
    <col min="5181" max="5181" width="20.5703125" style="1" customWidth="1"/>
    <col min="5182" max="5182" width="15.28515625" style="1" customWidth="1"/>
    <col min="5183" max="5183" width="17.140625" style="1" customWidth="1"/>
    <col min="5184" max="5184" width="20.85546875" style="1" customWidth="1"/>
    <col min="5185" max="5185" width="16.85546875" style="1" customWidth="1"/>
    <col min="5186" max="5186" width="18.140625" style="1" customWidth="1"/>
    <col min="5187" max="5187" width="23.28515625" style="1" customWidth="1"/>
    <col min="5188" max="5188" width="36" style="1" customWidth="1"/>
    <col min="5189" max="5205" width="30.85546875" style="1" customWidth="1"/>
    <col min="5206" max="5376" width="30.85546875" style="1"/>
    <col min="5377" max="5383" width="0" style="1" hidden="1" customWidth="1"/>
    <col min="5384" max="5384" width="7.42578125" style="1" customWidth="1"/>
    <col min="5385" max="5385" width="30.85546875" style="1" customWidth="1"/>
    <col min="5386" max="5390" width="0" style="1" hidden="1" customWidth="1"/>
    <col min="5391" max="5391" width="11" style="1" customWidth="1"/>
    <col min="5392" max="5392" width="10" style="1" customWidth="1"/>
    <col min="5393" max="5393" width="21.140625" style="1" customWidth="1"/>
    <col min="5394" max="5394" width="18.28515625" style="1" customWidth="1"/>
    <col min="5395" max="5395" width="19.85546875" style="1" customWidth="1"/>
    <col min="5396" max="5396" width="20.85546875" style="1" customWidth="1"/>
    <col min="5397" max="5397" width="20.5703125" style="1" customWidth="1"/>
    <col min="5398" max="5398" width="22.42578125" style="1" customWidth="1"/>
    <col min="5399" max="5403" width="30.85546875" style="1" customWidth="1"/>
    <col min="5404" max="5431" width="0" style="1" hidden="1" customWidth="1"/>
    <col min="5432" max="5432" width="30.85546875" style="1" customWidth="1"/>
    <col min="5433" max="5433" width="0" style="1" hidden="1" customWidth="1"/>
    <col min="5434" max="5434" width="5.85546875" style="1" customWidth="1"/>
    <col min="5435" max="5435" width="18.7109375" style="1" bestFit="1" customWidth="1"/>
    <col min="5436" max="5436" width="19.5703125" style="1" customWidth="1"/>
    <col min="5437" max="5437" width="20.5703125" style="1" customWidth="1"/>
    <col min="5438" max="5438" width="15.28515625" style="1" customWidth="1"/>
    <col min="5439" max="5439" width="17.140625" style="1" customWidth="1"/>
    <col min="5440" max="5440" width="20.85546875" style="1" customWidth="1"/>
    <col min="5441" max="5441" width="16.85546875" style="1" customWidth="1"/>
    <col min="5442" max="5442" width="18.140625" style="1" customWidth="1"/>
    <col min="5443" max="5443" width="23.28515625" style="1" customWidth="1"/>
    <col min="5444" max="5444" width="36" style="1" customWidth="1"/>
    <col min="5445" max="5461" width="30.85546875" style="1" customWidth="1"/>
    <col min="5462" max="5632" width="30.85546875" style="1"/>
    <col min="5633" max="5639" width="0" style="1" hidden="1" customWidth="1"/>
    <col min="5640" max="5640" width="7.42578125" style="1" customWidth="1"/>
    <col min="5641" max="5641" width="30.85546875" style="1" customWidth="1"/>
    <col min="5642" max="5646" width="0" style="1" hidden="1" customWidth="1"/>
    <col min="5647" max="5647" width="11" style="1" customWidth="1"/>
    <col min="5648" max="5648" width="10" style="1" customWidth="1"/>
    <col min="5649" max="5649" width="21.140625" style="1" customWidth="1"/>
    <col min="5650" max="5650" width="18.28515625" style="1" customWidth="1"/>
    <col min="5651" max="5651" width="19.85546875" style="1" customWidth="1"/>
    <col min="5652" max="5652" width="20.85546875" style="1" customWidth="1"/>
    <col min="5653" max="5653" width="20.5703125" style="1" customWidth="1"/>
    <col min="5654" max="5654" width="22.42578125" style="1" customWidth="1"/>
    <col min="5655" max="5659" width="30.85546875" style="1" customWidth="1"/>
    <col min="5660" max="5687" width="0" style="1" hidden="1" customWidth="1"/>
    <col min="5688" max="5688" width="30.85546875" style="1" customWidth="1"/>
    <col min="5689" max="5689" width="0" style="1" hidden="1" customWidth="1"/>
    <col min="5690" max="5690" width="5.85546875" style="1" customWidth="1"/>
    <col min="5691" max="5691" width="18.7109375" style="1" bestFit="1" customWidth="1"/>
    <col min="5692" max="5692" width="19.5703125" style="1" customWidth="1"/>
    <col min="5693" max="5693" width="20.5703125" style="1" customWidth="1"/>
    <col min="5694" max="5694" width="15.28515625" style="1" customWidth="1"/>
    <col min="5695" max="5695" width="17.140625" style="1" customWidth="1"/>
    <col min="5696" max="5696" width="20.85546875" style="1" customWidth="1"/>
    <col min="5697" max="5697" width="16.85546875" style="1" customWidth="1"/>
    <col min="5698" max="5698" width="18.140625" style="1" customWidth="1"/>
    <col min="5699" max="5699" width="23.28515625" style="1" customWidth="1"/>
    <col min="5700" max="5700" width="36" style="1" customWidth="1"/>
    <col min="5701" max="5717" width="30.85546875" style="1" customWidth="1"/>
    <col min="5718" max="5888" width="30.85546875" style="1"/>
    <col min="5889" max="5895" width="0" style="1" hidden="1" customWidth="1"/>
    <col min="5896" max="5896" width="7.42578125" style="1" customWidth="1"/>
    <col min="5897" max="5897" width="30.85546875" style="1" customWidth="1"/>
    <col min="5898" max="5902" width="0" style="1" hidden="1" customWidth="1"/>
    <col min="5903" max="5903" width="11" style="1" customWidth="1"/>
    <col min="5904" max="5904" width="10" style="1" customWidth="1"/>
    <col min="5905" max="5905" width="21.140625" style="1" customWidth="1"/>
    <col min="5906" max="5906" width="18.28515625" style="1" customWidth="1"/>
    <col min="5907" max="5907" width="19.85546875" style="1" customWidth="1"/>
    <col min="5908" max="5908" width="20.85546875" style="1" customWidth="1"/>
    <col min="5909" max="5909" width="20.5703125" style="1" customWidth="1"/>
    <col min="5910" max="5910" width="22.42578125" style="1" customWidth="1"/>
    <col min="5911" max="5915" width="30.85546875" style="1" customWidth="1"/>
    <col min="5916" max="5943" width="0" style="1" hidden="1" customWidth="1"/>
    <col min="5944" max="5944" width="30.85546875" style="1" customWidth="1"/>
    <col min="5945" max="5945" width="0" style="1" hidden="1" customWidth="1"/>
    <col min="5946" max="5946" width="5.85546875" style="1" customWidth="1"/>
    <col min="5947" max="5947" width="18.7109375" style="1" bestFit="1" customWidth="1"/>
    <col min="5948" max="5948" width="19.5703125" style="1" customWidth="1"/>
    <col min="5949" max="5949" width="20.5703125" style="1" customWidth="1"/>
    <col min="5950" max="5950" width="15.28515625" style="1" customWidth="1"/>
    <col min="5951" max="5951" width="17.140625" style="1" customWidth="1"/>
    <col min="5952" max="5952" width="20.85546875" style="1" customWidth="1"/>
    <col min="5953" max="5953" width="16.85546875" style="1" customWidth="1"/>
    <col min="5954" max="5954" width="18.140625" style="1" customWidth="1"/>
    <col min="5955" max="5955" width="23.28515625" style="1" customWidth="1"/>
    <col min="5956" max="5956" width="36" style="1" customWidth="1"/>
    <col min="5957" max="5973" width="30.85546875" style="1" customWidth="1"/>
    <col min="5974" max="6144" width="30.85546875" style="1"/>
    <col min="6145" max="6151" width="0" style="1" hidden="1" customWidth="1"/>
    <col min="6152" max="6152" width="7.42578125" style="1" customWidth="1"/>
    <col min="6153" max="6153" width="30.85546875" style="1" customWidth="1"/>
    <col min="6154" max="6158" width="0" style="1" hidden="1" customWidth="1"/>
    <col min="6159" max="6159" width="11" style="1" customWidth="1"/>
    <col min="6160" max="6160" width="10" style="1" customWidth="1"/>
    <col min="6161" max="6161" width="21.140625" style="1" customWidth="1"/>
    <col min="6162" max="6162" width="18.28515625" style="1" customWidth="1"/>
    <col min="6163" max="6163" width="19.85546875" style="1" customWidth="1"/>
    <col min="6164" max="6164" width="20.85546875" style="1" customWidth="1"/>
    <col min="6165" max="6165" width="20.5703125" style="1" customWidth="1"/>
    <col min="6166" max="6166" width="22.42578125" style="1" customWidth="1"/>
    <col min="6167" max="6171" width="30.85546875" style="1" customWidth="1"/>
    <col min="6172" max="6199" width="0" style="1" hidden="1" customWidth="1"/>
    <col min="6200" max="6200" width="30.85546875" style="1" customWidth="1"/>
    <col min="6201" max="6201" width="0" style="1" hidden="1" customWidth="1"/>
    <col min="6202" max="6202" width="5.85546875" style="1" customWidth="1"/>
    <col min="6203" max="6203" width="18.7109375" style="1" bestFit="1" customWidth="1"/>
    <col min="6204" max="6204" width="19.5703125" style="1" customWidth="1"/>
    <col min="6205" max="6205" width="20.5703125" style="1" customWidth="1"/>
    <col min="6206" max="6206" width="15.28515625" style="1" customWidth="1"/>
    <col min="6207" max="6207" width="17.140625" style="1" customWidth="1"/>
    <col min="6208" max="6208" width="20.85546875" style="1" customWidth="1"/>
    <col min="6209" max="6209" width="16.85546875" style="1" customWidth="1"/>
    <col min="6210" max="6210" width="18.140625" style="1" customWidth="1"/>
    <col min="6211" max="6211" width="23.28515625" style="1" customWidth="1"/>
    <col min="6212" max="6212" width="36" style="1" customWidth="1"/>
    <col min="6213" max="6229" width="30.85546875" style="1" customWidth="1"/>
    <col min="6230" max="6400" width="30.85546875" style="1"/>
    <col min="6401" max="6407" width="0" style="1" hidden="1" customWidth="1"/>
    <col min="6408" max="6408" width="7.42578125" style="1" customWidth="1"/>
    <col min="6409" max="6409" width="30.85546875" style="1" customWidth="1"/>
    <col min="6410" max="6414" width="0" style="1" hidden="1" customWidth="1"/>
    <col min="6415" max="6415" width="11" style="1" customWidth="1"/>
    <col min="6416" max="6416" width="10" style="1" customWidth="1"/>
    <col min="6417" max="6417" width="21.140625" style="1" customWidth="1"/>
    <col min="6418" max="6418" width="18.28515625" style="1" customWidth="1"/>
    <col min="6419" max="6419" width="19.85546875" style="1" customWidth="1"/>
    <col min="6420" max="6420" width="20.85546875" style="1" customWidth="1"/>
    <col min="6421" max="6421" width="20.5703125" style="1" customWidth="1"/>
    <col min="6422" max="6422" width="22.42578125" style="1" customWidth="1"/>
    <col min="6423" max="6427" width="30.85546875" style="1" customWidth="1"/>
    <col min="6428" max="6455" width="0" style="1" hidden="1" customWidth="1"/>
    <col min="6456" max="6456" width="30.85546875" style="1" customWidth="1"/>
    <col min="6457" max="6457" width="0" style="1" hidden="1" customWidth="1"/>
    <col min="6458" max="6458" width="5.85546875" style="1" customWidth="1"/>
    <col min="6459" max="6459" width="18.7109375" style="1" bestFit="1" customWidth="1"/>
    <col min="6460" max="6460" width="19.5703125" style="1" customWidth="1"/>
    <col min="6461" max="6461" width="20.5703125" style="1" customWidth="1"/>
    <col min="6462" max="6462" width="15.28515625" style="1" customWidth="1"/>
    <col min="6463" max="6463" width="17.140625" style="1" customWidth="1"/>
    <col min="6464" max="6464" width="20.85546875" style="1" customWidth="1"/>
    <col min="6465" max="6465" width="16.85546875" style="1" customWidth="1"/>
    <col min="6466" max="6466" width="18.140625" style="1" customWidth="1"/>
    <col min="6467" max="6467" width="23.28515625" style="1" customWidth="1"/>
    <col min="6468" max="6468" width="36" style="1" customWidth="1"/>
    <col min="6469" max="6485" width="30.85546875" style="1" customWidth="1"/>
    <col min="6486" max="6656" width="30.85546875" style="1"/>
    <col min="6657" max="6663" width="0" style="1" hidden="1" customWidth="1"/>
    <col min="6664" max="6664" width="7.42578125" style="1" customWidth="1"/>
    <col min="6665" max="6665" width="30.85546875" style="1" customWidth="1"/>
    <col min="6666" max="6670" width="0" style="1" hidden="1" customWidth="1"/>
    <col min="6671" max="6671" width="11" style="1" customWidth="1"/>
    <col min="6672" max="6672" width="10" style="1" customWidth="1"/>
    <col min="6673" max="6673" width="21.140625" style="1" customWidth="1"/>
    <col min="6674" max="6674" width="18.28515625" style="1" customWidth="1"/>
    <col min="6675" max="6675" width="19.85546875" style="1" customWidth="1"/>
    <col min="6676" max="6676" width="20.85546875" style="1" customWidth="1"/>
    <col min="6677" max="6677" width="20.5703125" style="1" customWidth="1"/>
    <col min="6678" max="6678" width="22.42578125" style="1" customWidth="1"/>
    <col min="6679" max="6683" width="30.85546875" style="1" customWidth="1"/>
    <col min="6684" max="6711" width="0" style="1" hidden="1" customWidth="1"/>
    <col min="6712" max="6712" width="30.85546875" style="1" customWidth="1"/>
    <col min="6713" max="6713" width="0" style="1" hidden="1" customWidth="1"/>
    <col min="6714" max="6714" width="5.85546875" style="1" customWidth="1"/>
    <col min="6715" max="6715" width="18.7109375" style="1" bestFit="1" customWidth="1"/>
    <col min="6716" max="6716" width="19.5703125" style="1" customWidth="1"/>
    <col min="6717" max="6717" width="20.5703125" style="1" customWidth="1"/>
    <col min="6718" max="6718" width="15.28515625" style="1" customWidth="1"/>
    <col min="6719" max="6719" width="17.140625" style="1" customWidth="1"/>
    <col min="6720" max="6720" width="20.85546875" style="1" customWidth="1"/>
    <col min="6721" max="6721" width="16.85546875" style="1" customWidth="1"/>
    <col min="6722" max="6722" width="18.140625" style="1" customWidth="1"/>
    <col min="6723" max="6723" width="23.28515625" style="1" customWidth="1"/>
    <col min="6724" max="6724" width="36" style="1" customWidth="1"/>
    <col min="6725" max="6741" width="30.85546875" style="1" customWidth="1"/>
    <col min="6742" max="6912" width="30.85546875" style="1"/>
    <col min="6913" max="6919" width="0" style="1" hidden="1" customWidth="1"/>
    <col min="6920" max="6920" width="7.42578125" style="1" customWidth="1"/>
    <col min="6921" max="6921" width="30.85546875" style="1" customWidth="1"/>
    <col min="6922" max="6926" width="0" style="1" hidden="1" customWidth="1"/>
    <col min="6927" max="6927" width="11" style="1" customWidth="1"/>
    <col min="6928" max="6928" width="10" style="1" customWidth="1"/>
    <col min="6929" max="6929" width="21.140625" style="1" customWidth="1"/>
    <col min="6930" max="6930" width="18.28515625" style="1" customWidth="1"/>
    <col min="6931" max="6931" width="19.85546875" style="1" customWidth="1"/>
    <col min="6932" max="6932" width="20.85546875" style="1" customWidth="1"/>
    <col min="6933" max="6933" width="20.5703125" style="1" customWidth="1"/>
    <col min="6934" max="6934" width="22.42578125" style="1" customWidth="1"/>
    <col min="6935" max="6939" width="30.85546875" style="1" customWidth="1"/>
    <col min="6940" max="6967" width="0" style="1" hidden="1" customWidth="1"/>
    <col min="6968" max="6968" width="30.85546875" style="1" customWidth="1"/>
    <col min="6969" max="6969" width="0" style="1" hidden="1" customWidth="1"/>
    <col min="6970" max="6970" width="5.85546875" style="1" customWidth="1"/>
    <col min="6971" max="6971" width="18.7109375" style="1" bestFit="1" customWidth="1"/>
    <col min="6972" max="6972" width="19.5703125" style="1" customWidth="1"/>
    <col min="6973" max="6973" width="20.5703125" style="1" customWidth="1"/>
    <col min="6974" max="6974" width="15.28515625" style="1" customWidth="1"/>
    <col min="6975" max="6975" width="17.140625" style="1" customWidth="1"/>
    <col min="6976" max="6976" width="20.85546875" style="1" customWidth="1"/>
    <col min="6977" max="6977" width="16.85546875" style="1" customWidth="1"/>
    <col min="6978" max="6978" width="18.140625" style="1" customWidth="1"/>
    <col min="6979" max="6979" width="23.28515625" style="1" customWidth="1"/>
    <col min="6980" max="6980" width="36" style="1" customWidth="1"/>
    <col min="6981" max="6997" width="30.85546875" style="1" customWidth="1"/>
    <col min="6998" max="7168" width="30.85546875" style="1"/>
    <col min="7169" max="7175" width="0" style="1" hidden="1" customWidth="1"/>
    <col min="7176" max="7176" width="7.42578125" style="1" customWidth="1"/>
    <col min="7177" max="7177" width="30.85546875" style="1" customWidth="1"/>
    <col min="7178" max="7182" width="0" style="1" hidden="1" customWidth="1"/>
    <col min="7183" max="7183" width="11" style="1" customWidth="1"/>
    <col min="7184" max="7184" width="10" style="1" customWidth="1"/>
    <col min="7185" max="7185" width="21.140625" style="1" customWidth="1"/>
    <col min="7186" max="7186" width="18.28515625" style="1" customWidth="1"/>
    <col min="7187" max="7187" width="19.85546875" style="1" customWidth="1"/>
    <col min="7188" max="7188" width="20.85546875" style="1" customWidth="1"/>
    <col min="7189" max="7189" width="20.5703125" style="1" customWidth="1"/>
    <col min="7190" max="7190" width="22.42578125" style="1" customWidth="1"/>
    <col min="7191" max="7195" width="30.85546875" style="1" customWidth="1"/>
    <col min="7196" max="7223" width="0" style="1" hidden="1" customWidth="1"/>
    <col min="7224" max="7224" width="30.85546875" style="1" customWidth="1"/>
    <col min="7225" max="7225" width="0" style="1" hidden="1" customWidth="1"/>
    <col min="7226" max="7226" width="5.85546875" style="1" customWidth="1"/>
    <col min="7227" max="7227" width="18.7109375" style="1" bestFit="1" customWidth="1"/>
    <col min="7228" max="7228" width="19.5703125" style="1" customWidth="1"/>
    <col min="7229" max="7229" width="20.5703125" style="1" customWidth="1"/>
    <col min="7230" max="7230" width="15.28515625" style="1" customWidth="1"/>
    <col min="7231" max="7231" width="17.140625" style="1" customWidth="1"/>
    <col min="7232" max="7232" width="20.85546875" style="1" customWidth="1"/>
    <col min="7233" max="7233" width="16.85546875" style="1" customWidth="1"/>
    <col min="7234" max="7234" width="18.140625" style="1" customWidth="1"/>
    <col min="7235" max="7235" width="23.28515625" style="1" customWidth="1"/>
    <col min="7236" max="7236" width="36" style="1" customWidth="1"/>
    <col min="7237" max="7253" width="30.85546875" style="1" customWidth="1"/>
    <col min="7254" max="7424" width="30.85546875" style="1"/>
    <col min="7425" max="7431" width="0" style="1" hidden="1" customWidth="1"/>
    <col min="7432" max="7432" width="7.42578125" style="1" customWidth="1"/>
    <col min="7433" max="7433" width="30.85546875" style="1" customWidth="1"/>
    <col min="7434" max="7438" width="0" style="1" hidden="1" customWidth="1"/>
    <col min="7439" max="7439" width="11" style="1" customWidth="1"/>
    <col min="7440" max="7440" width="10" style="1" customWidth="1"/>
    <col min="7441" max="7441" width="21.140625" style="1" customWidth="1"/>
    <col min="7442" max="7442" width="18.28515625" style="1" customWidth="1"/>
    <col min="7443" max="7443" width="19.85546875" style="1" customWidth="1"/>
    <col min="7444" max="7444" width="20.85546875" style="1" customWidth="1"/>
    <col min="7445" max="7445" width="20.5703125" style="1" customWidth="1"/>
    <col min="7446" max="7446" width="22.42578125" style="1" customWidth="1"/>
    <col min="7447" max="7451" width="30.85546875" style="1" customWidth="1"/>
    <col min="7452" max="7479" width="0" style="1" hidden="1" customWidth="1"/>
    <col min="7480" max="7480" width="30.85546875" style="1" customWidth="1"/>
    <col min="7481" max="7481" width="0" style="1" hidden="1" customWidth="1"/>
    <col min="7482" max="7482" width="5.85546875" style="1" customWidth="1"/>
    <col min="7483" max="7483" width="18.7109375" style="1" bestFit="1" customWidth="1"/>
    <col min="7484" max="7484" width="19.5703125" style="1" customWidth="1"/>
    <col min="7485" max="7485" width="20.5703125" style="1" customWidth="1"/>
    <col min="7486" max="7486" width="15.28515625" style="1" customWidth="1"/>
    <col min="7487" max="7487" width="17.140625" style="1" customWidth="1"/>
    <col min="7488" max="7488" width="20.85546875" style="1" customWidth="1"/>
    <col min="7489" max="7489" width="16.85546875" style="1" customWidth="1"/>
    <col min="7490" max="7490" width="18.140625" style="1" customWidth="1"/>
    <col min="7491" max="7491" width="23.28515625" style="1" customWidth="1"/>
    <col min="7492" max="7492" width="36" style="1" customWidth="1"/>
    <col min="7493" max="7509" width="30.85546875" style="1" customWidth="1"/>
    <col min="7510" max="7680" width="30.85546875" style="1"/>
    <col min="7681" max="7687" width="0" style="1" hidden="1" customWidth="1"/>
    <col min="7688" max="7688" width="7.42578125" style="1" customWidth="1"/>
    <col min="7689" max="7689" width="30.85546875" style="1" customWidth="1"/>
    <col min="7690" max="7694" width="0" style="1" hidden="1" customWidth="1"/>
    <col min="7695" max="7695" width="11" style="1" customWidth="1"/>
    <col min="7696" max="7696" width="10" style="1" customWidth="1"/>
    <col min="7697" max="7697" width="21.140625" style="1" customWidth="1"/>
    <col min="7698" max="7698" width="18.28515625" style="1" customWidth="1"/>
    <col min="7699" max="7699" width="19.85546875" style="1" customWidth="1"/>
    <col min="7700" max="7700" width="20.85546875" style="1" customWidth="1"/>
    <col min="7701" max="7701" width="20.5703125" style="1" customWidth="1"/>
    <col min="7702" max="7702" width="22.42578125" style="1" customWidth="1"/>
    <col min="7703" max="7707" width="30.85546875" style="1" customWidth="1"/>
    <col min="7708" max="7735" width="0" style="1" hidden="1" customWidth="1"/>
    <col min="7736" max="7736" width="30.85546875" style="1" customWidth="1"/>
    <col min="7737" max="7737" width="0" style="1" hidden="1" customWidth="1"/>
    <col min="7738" max="7738" width="5.85546875" style="1" customWidth="1"/>
    <col min="7739" max="7739" width="18.7109375" style="1" bestFit="1" customWidth="1"/>
    <col min="7740" max="7740" width="19.5703125" style="1" customWidth="1"/>
    <col min="7741" max="7741" width="20.5703125" style="1" customWidth="1"/>
    <col min="7742" max="7742" width="15.28515625" style="1" customWidth="1"/>
    <col min="7743" max="7743" width="17.140625" style="1" customWidth="1"/>
    <col min="7744" max="7744" width="20.85546875" style="1" customWidth="1"/>
    <col min="7745" max="7745" width="16.85546875" style="1" customWidth="1"/>
    <col min="7746" max="7746" width="18.140625" style="1" customWidth="1"/>
    <col min="7747" max="7747" width="23.28515625" style="1" customWidth="1"/>
    <col min="7748" max="7748" width="36" style="1" customWidth="1"/>
    <col min="7749" max="7765" width="30.85546875" style="1" customWidth="1"/>
    <col min="7766" max="7936" width="30.85546875" style="1"/>
    <col min="7937" max="7943" width="0" style="1" hidden="1" customWidth="1"/>
    <col min="7944" max="7944" width="7.42578125" style="1" customWidth="1"/>
    <col min="7945" max="7945" width="30.85546875" style="1" customWidth="1"/>
    <col min="7946" max="7950" width="0" style="1" hidden="1" customWidth="1"/>
    <col min="7951" max="7951" width="11" style="1" customWidth="1"/>
    <col min="7952" max="7952" width="10" style="1" customWidth="1"/>
    <col min="7953" max="7953" width="21.140625" style="1" customWidth="1"/>
    <col min="7954" max="7954" width="18.28515625" style="1" customWidth="1"/>
    <col min="7955" max="7955" width="19.85546875" style="1" customWidth="1"/>
    <col min="7956" max="7956" width="20.85546875" style="1" customWidth="1"/>
    <col min="7957" max="7957" width="20.5703125" style="1" customWidth="1"/>
    <col min="7958" max="7958" width="22.42578125" style="1" customWidth="1"/>
    <col min="7959" max="7963" width="30.85546875" style="1" customWidth="1"/>
    <col min="7964" max="7991" width="0" style="1" hidden="1" customWidth="1"/>
    <col min="7992" max="7992" width="30.85546875" style="1" customWidth="1"/>
    <col min="7993" max="7993" width="0" style="1" hidden="1" customWidth="1"/>
    <col min="7994" max="7994" width="5.85546875" style="1" customWidth="1"/>
    <col min="7995" max="7995" width="18.7109375" style="1" bestFit="1" customWidth="1"/>
    <col min="7996" max="7996" width="19.5703125" style="1" customWidth="1"/>
    <col min="7997" max="7997" width="20.5703125" style="1" customWidth="1"/>
    <col min="7998" max="7998" width="15.28515625" style="1" customWidth="1"/>
    <col min="7999" max="7999" width="17.140625" style="1" customWidth="1"/>
    <col min="8000" max="8000" width="20.85546875" style="1" customWidth="1"/>
    <col min="8001" max="8001" width="16.85546875" style="1" customWidth="1"/>
    <col min="8002" max="8002" width="18.140625" style="1" customWidth="1"/>
    <col min="8003" max="8003" width="23.28515625" style="1" customWidth="1"/>
    <col min="8004" max="8004" width="36" style="1" customWidth="1"/>
    <col min="8005" max="8021" width="30.85546875" style="1" customWidth="1"/>
    <col min="8022" max="8192" width="30.85546875" style="1"/>
    <col min="8193" max="8199" width="0" style="1" hidden="1" customWidth="1"/>
    <col min="8200" max="8200" width="7.42578125" style="1" customWidth="1"/>
    <col min="8201" max="8201" width="30.85546875" style="1" customWidth="1"/>
    <col min="8202" max="8206" width="0" style="1" hidden="1" customWidth="1"/>
    <col min="8207" max="8207" width="11" style="1" customWidth="1"/>
    <col min="8208" max="8208" width="10" style="1" customWidth="1"/>
    <col min="8209" max="8209" width="21.140625" style="1" customWidth="1"/>
    <col min="8210" max="8210" width="18.28515625" style="1" customWidth="1"/>
    <col min="8211" max="8211" width="19.85546875" style="1" customWidth="1"/>
    <col min="8212" max="8212" width="20.85546875" style="1" customWidth="1"/>
    <col min="8213" max="8213" width="20.5703125" style="1" customWidth="1"/>
    <col min="8214" max="8214" width="22.42578125" style="1" customWidth="1"/>
    <col min="8215" max="8219" width="30.85546875" style="1" customWidth="1"/>
    <col min="8220" max="8247" width="0" style="1" hidden="1" customWidth="1"/>
    <col min="8248" max="8248" width="30.85546875" style="1" customWidth="1"/>
    <col min="8249" max="8249" width="0" style="1" hidden="1" customWidth="1"/>
    <col min="8250" max="8250" width="5.85546875" style="1" customWidth="1"/>
    <col min="8251" max="8251" width="18.7109375" style="1" bestFit="1" customWidth="1"/>
    <col min="8252" max="8252" width="19.5703125" style="1" customWidth="1"/>
    <col min="8253" max="8253" width="20.5703125" style="1" customWidth="1"/>
    <col min="8254" max="8254" width="15.28515625" style="1" customWidth="1"/>
    <col min="8255" max="8255" width="17.140625" style="1" customWidth="1"/>
    <col min="8256" max="8256" width="20.85546875" style="1" customWidth="1"/>
    <col min="8257" max="8257" width="16.85546875" style="1" customWidth="1"/>
    <col min="8258" max="8258" width="18.140625" style="1" customWidth="1"/>
    <col min="8259" max="8259" width="23.28515625" style="1" customWidth="1"/>
    <col min="8260" max="8260" width="36" style="1" customWidth="1"/>
    <col min="8261" max="8277" width="30.85546875" style="1" customWidth="1"/>
    <col min="8278" max="8448" width="30.85546875" style="1"/>
    <col min="8449" max="8455" width="0" style="1" hidden="1" customWidth="1"/>
    <col min="8456" max="8456" width="7.42578125" style="1" customWidth="1"/>
    <col min="8457" max="8457" width="30.85546875" style="1" customWidth="1"/>
    <col min="8458" max="8462" width="0" style="1" hidden="1" customWidth="1"/>
    <col min="8463" max="8463" width="11" style="1" customWidth="1"/>
    <col min="8464" max="8464" width="10" style="1" customWidth="1"/>
    <col min="8465" max="8465" width="21.140625" style="1" customWidth="1"/>
    <col min="8466" max="8466" width="18.28515625" style="1" customWidth="1"/>
    <col min="8467" max="8467" width="19.85546875" style="1" customWidth="1"/>
    <col min="8468" max="8468" width="20.85546875" style="1" customWidth="1"/>
    <col min="8469" max="8469" width="20.5703125" style="1" customWidth="1"/>
    <col min="8470" max="8470" width="22.42578125" style="1" customWidth="1"/>
    <col min="8471" max="8475" width="30.85546875" style="1" customWidth="1"/>
    <col min="8476" max="8503" width="0" style="1" hidden="1" customWidth="1"/>
    <col min="8504" max="8504" width="30.85546875" style="1" customWidth="1"/>
    <col min="8505" max="8505" width="0" style="1" hidden="1" customWidth="1"/>
    <col min="8506" max="8506" width="5.85546875" style="1" customWidth="1"/>
    <col min="8507" max="8507" width="18.7109375" style="1" bestFit="1" customWidth="1"/>
    <col min="8508" max="8508" width="19.5703125" style="1" customWidth="1"/>
    <col min="8509" max="8509" width="20.5703125" style="1" customWidth="1"/>
    <col min="8510" max="8510" width="15.28515625" style="1" customWidth="1"/>
    <col min="8511" max="8511" width="17.140625" style="1" customWidth="1"/>
    <col min="8512" max="8512" width="20.85546875" style="1" customWidth="1"/>
    <col min="8513" max="8513" width="16.85546875" style="1" customWidth="1"/>
    <col min="8514" max="8514" width="18.140625" style="1" customWidth="1"/>
    <col min="8515" max="8515" width="23.28515625" style="1" customWidth="1"/>
    <col min="8516" max="8516" width="36" style="1" customWidth="1"/>
    <col min="8517" max="8533" width="30.85546875" style="1" customWidth="1"/>
    <col min="8534" max="8704" width="30.85546875" style="1"/>
    <col min="8705" max="8711" width="0" style="1" hidden="1" customWidth="1"/>
    <col min="8712" max="8712" width="7.42578125" style="1" customWidth="1"/>
    <col min="8713" max="8713" width="30.85546875" style="1" customWidth="1"/>
    <col min="8714" max="8718" width="0" style="1" hidden="1" customWidth="1"/>
    <col min="8719" max="8719" width="11" style="1" customWidth="1"/>
    <col min="8720" max="8720" width="10" style="1" customWidth="1"/>
    <col min="8721" max="8721" width="21.140625" style="1" customWidth="1"/>
    <col min="8722" max="8722" width="18.28515625" style="1" customWidth="1"/>
    <col min="8723" max="8723" width="19.85546875" style="1" customWidth="1"/>
    <col min="8724" max="8724" width="20.85546875" style="1" customWidth="1"/>
    <col min="8725" max="8725" width="20.5703125" style="1" customWidth="1"/>
    <col min="8726" max="8726" width="22.42578125" style="1" customWidth="1"/>
    <col min="8727" max="8731" width="30.85546875" style="1" customWidth="1"/>
    <col min="8732" max="8759" width="0" style="1" hidden="1" customWidth="1"/>
    <col min="8760" max="8760" width="30.85546875" style="1" customWidth="1"/>
    <col min="8761" max="8761" width="0" style="1" hidden="1" customWidth="1"/>
    <col min="8762" max="8762" width="5.85546875" style="1" customWidth="1"/>
    <col min="8763" max="8763" width="18.7109375" style="1" bestFit="1" customWidth="1"/>
    <col min="8764" max="8764" width="19.5703125" style="1" customWidth="1"/>
    <col min="8765" max="8765" width="20.5703125" style="1" customWidth="1"/>
    <col min="8766" max="8766" width="15.28515625" style="1" customWidth="1"/>
    <col min="8767" max="8767" width="17.140625" style="1" customWidth="1"/>
    <col min="8768" max="8768" width="20.85546875" style="1" customWidth="1"/>
    <col min="8769" max="8769" width="16.85546875" style="1" customWidth="1"/>
    <col min="8770" max="8770" width="18.140625" style="1" customWidth="1"/>
    <col min="8771" max="8771" width="23.28515625" style="1" customWidth="1"/>
    <col min="8772" max="8772" width="36" style="1" customWidth="1"/>
    <col min="8773" max="8789" width="30.85546875" style="1" customWidth="1"/>
    <col min="8790" max="8960" width="30.85546875" style="1"/>
    <col min="8961" max="8967" width="0" style="1" hidden="1" customWidth="1"/>
    <col min="8968" max="8968" width="7.42578125" style="1" customWidth="1"/>
    <col min="8969" max="8969" width="30.85546875" style="1" customWidth="1"/>
    <col min="8970" max="8974" width="0" style="1" hidden="1" customWidth="1"/>
    <col min="8975" max="8975" width="11" style="1" customWidth="1"/>
    <col min="8976" max="8976" width="10" style="1" customWidth="1"/>
    <col min="8977" max="8977" width="21.140625" style="1" customWidth="1"/>
    <col min="8978" max="8978" width="18.28515625" style="1" customWidth="1"/>
    <col min="8979" max="8979" width="19.85546875" style="1" customWidth="1"/>
    <col min="8980" max="8980" width="20.85546875" style="1" customWidth="1"/>
    <col min="8981" max="8981" width="20.5703125" style="1" customWidth="1"/>
    <col min="8982" max="8982" width="22.42578125" style="1" customWidth="1"/>
    <col min="8983" max="8987" width="30.85546875" style="1" customWidth="1"/>
    <col min="8988" max="9015" width="0" style="1" hidden="1" customWidth="1"/>
    <col min="9016" max="9016" width="30.85546875" style="1" customWidth="1"/>
    <col min="9017" max="9017" width="0" style="1" hidden="1" customWidth="1"/>
    <col min="9018" max="9018" width="5.85546875" style="1" customWidth="1"/>
    <col min="9019" max="9019" width="18.7109375" style="1" bestFit="1" customWidth="1"/>
    <col min="9020" max="9020" width="19.5703125" style="1" customWidth="1"/>
    <col min="9021" max="9021" width="20.5703125" style="1" customWidth="1"/>
    <col min="9022" max="9022" width="15.28515625" style="1" customWidth="1"/>
    <col min="9023" max="9023" width="17.140625" style="1" customWidth="1"/>
    <col min="9024" max="9024" width="20.85546875" style="1" customWidth="1"/>
    <col min="9025" max="9025" width="16.85546875" style="1" customWidth="1"/>
    <col min="9026" max="9026" width="18.140625" style="1" customWidth="1"/>
    <col min="9027" max="9027" width="23.28515625" style="1" customWidth="1"/>
    <col min="9028" max="9028" width="36" style="1" customWidth="1"/>
    <col min="9029" max="9045" width="30.85546875" style="1" customWidth="1"/>
    <col min="9046" max="9216" width="30.85546875" style="1"/>
    <col min="9217" max="9223" width="0" style="1" hidden="1" customWidth="1"/>
    <col min="9224" max="9224" width="7.42578125" style="1" customWidth="1"/>
    <col min="9225" max="9225" width="30.85546875" style="1" customWidth="1"/>
    <col min="9226" max="9230" width="0" style="1" hidden="1" customWidth="1"/>
    <col min="9231" max="9231" width="11" style="1" customWidth="1"/>
    <col min="9232" max="9232" width="10" style="1" customWidth="1"/>
    <col min="9233" max="9233" width="21.140625" style="1" customWidth="1"/>
    <col min="9234" max="9234" width="18.28515625" style="1" customWidth="1"/>
    <col min="9235" max="9235" width="19.85546875" style="1" customWidth="1"/>
    <col min="9236" max="9236" width="20.85546875" style="1" customWidth="1"/>
    <col min="9237" max="9237" width="20.5703125" style="1" customWidth="1"/>
    <col min="9238" max="9238" width="22.42578125" style="1" customWidth="1"/>
    <col min="9239" max="9243" width="30.85546875" style="1" customWidth="1"/>
    <col min="9244" max="9271" width="0" style="1" hidden="1" customWidth="1"/>
    <col min="9272" max="9272" width="30.85546875" style="1" customWidth="1"/>
    <col min="9273" max="9273" width="0" style="1" hidden="1" customWidth="1"/>
    <col min="9274" max="9274" width="5.85546875" style="1" customWidth="1"/>
    <col min="9275" max="9275" width="18.7109375" style="1" bestFit="1" customWidth="1"/>
    <col min="9276" max="9276" width="19.5703125" style="1" customWidth="1"/>
    <col min="9277" max="9277" width="20.5703125" style="1" customWidth="1"/>
    <col min="9278" max="9278" width="15.28515625" style="1" customWidth="1"/>
    <col min="9279" max="9279" width="17.140625" style="1" customWidth="1"/>
    <col min="9280" max="9280" width="20.85546875" style="1" customWidth="1"/>
    <col min="9281" max="9281" width="16.85546875" style="1" customWidth="1"/>
    <col min="9282" max="9282" width="18.140625" style="1" customWidth="1"/>
    <col min="9283" max="9283" width="23.28515625" style="1" customWidth="1"/>
    <col min="9284" max="9284" width="36" style="1" customWidth="1"/>
    <col min="9285" max="9301" width="30.85546875" style="1" customWidth="1"/>
    <col min="9302" max="9472" width="30.85546875" style="1"/>
    <col min="9473" max="9479" width="0" style="1" hidden="1" customWidth="1"/>
    <col min="9480" max="9480" width="7.42578125" style="1" customWidth="1"/>
    <col min="9481" max="9481" width="30.85546875" style="1" customWidth="1"/>
    <col min="9482" max="9486" width="0" style="1" hidden="1" customWidth="1"/>
    <col min="9487" max="9487" width="11" style="1" customWidth="1"/>
    <col min="9488" max="9488" width="10" style="1" customWidth="1"/>
    <col min="9489" max="9489" width="21.140625" style="1" customWidth="1"/>
    <col min="9490" max="9490" width="18.28515625" style="1" customWidth="1"/>
    <col min="9491" max="9491" width="19.85546875" style="1" customWidth="1"/>
    <col min="9492" max="9492" width="20.85546875" style="1" customWidth="1"/>
    <col min="9493" max="9493" width="20.5703125" style="1" customWidth="1"/>
    <col min="9494" max="9494" width="22.42578125" style="1" customWidth="1"/>
    <col min="9495" max="9499" width="30.85546875" style="1" customWidth="1"/>
    <col min="9500" max="9527" width="0" style="1" hidden="1" customWidth="1"/>
    <col min="9528" max="9528" width="30.85546875" style="1" customWidth="1"/>
    <col min="9529" max="9529" width="0" style="1" hidden="1" customWidth="1"/>
    <col min="9530" max="9530" width="5.85546875" style="1" customWidth="1"/>
    <col min="9531" max="9531" width="18.7109375" style="1" bestFit="1" customWidth="1"/>
    <col min="9532" max="9532" width="19.5703125" style="1" customWidth="1"/>
    <col min="9533" max="9533" width="20.5703125" style="1" customWidth="1"/>
    <col min="9534" max="9534" width="15.28515625" style="1" customWidth="1"/>
    <col min="9535" max="9535" width="17.140625" style="1" customWidth="1"/>
    <col min="9536" max="9536" width="20.85546875" style="1" customWidth="1"/>
    <col min="9537" max="9537" width="16.85546875" style="1" customWidth="1"/>
    <col min="9538" max="9538" width="18.140625" style="1" customWidth="1"/>
    <col min="9539" max="9539" width="23.28515625" style="1" customWidth="1"/>
    <col min="9540" max="9540" width="36" style="1" customWidth="1"/>
    <col min="9541" max="9557" width="30.85546875" style="1" customWidth="1"/>
    <col min="9558" max="9728" width="30.85546875" style="1"/>
    <col min="9729" max="9735" width="0" style="1" hidden="1" customWidth="1"/>
    <col min="9736" max="9736" width="7.42578125" style="1" customWidth="1"/>
    <col min="9737" max="9737" width="30.85546875" style="1" customWidth="1"/>
    <col min="9738" max="9742" width="0" style="1" hidden="1" customWidth="1"/>
    <col min="9743" max="9743" width="11" style="1" customWidth="1"/>
    <col min="9744" max="9744" width="10" style="1" customWidth="1"/>
    <col min="9745" max="9745" width="21.140625" style="1" customWidth="1"/>
    <col min="9746" max="9746" width="18.28515625" style="1" customWidth="1"/>
    <col min="9747" max="9747" width="19.85546875" style="1" customWidth="1"/>
    <col min="9748" max="9748" width="20.85546875" style="1" customWidth="1"/>
    <col min="9749" max="9749" width="20.5703125" style="1" customWidth="1"/>
    <col min="9750" max="9750" width="22.42578125" style="1" customWidth="1"/>
    <col min="9751" max="9755" width="30.85546875" style="1" customWidth="1"/>
    <col min="9756" max="9783" width="0" style="1" hidden="1" customWidth="1"/>
    <col min="9784" max="9784" width="30.85546875" style="1" customWidth="1"/>
    <col min="9785" max="9785" width="0" style="1" hidden="1" customWidth="1"/>
    <col min="9786" max="9786" width="5.85546875" style="1" customWidth="1"/>
    <col min="9787" max="9787" width="18.7109375" style="1" bestFit="1" customWidth="1"/>
    <col min="9788" max="9788" width="19.5703125" style="1" customWidth="1"/>
    <col min="9789" max="9789" width="20.5703125" style="1" customWidth="1"/>
    <col min="9790" max="9790" width="15.28515625" style="1" customWidth="1"/>
    <col min="9791" max="9791" width="17.140625" style="1" customWidth="1"/>
    <col min="9792" max="9792" width="20.85546875" style="1" customWidth="1"/>
    <col min="9793" max="9793" width="16.85546875" style="1" customWidth="1"/>
    <col min="9794" max="9794" width="18.140625" style="1" customWidth="1"/>
    <col min="9795" max="9795" width="23.28515625" style="1" customWidth="1"/>
    <col min="9796" max="9796" width="36" style="1" customWidth="1"/>
    <col min="9797" max="9813" width="30.85546875" style="1" customWidth="1"/>
    <col min="9814" max="9984" width="30.85546875" style="1"/>
    <col min="9985" max="9991" width="0" style="1" hidden="1" customWidth="1"/>
    <col min="9992" max="9992" width="7.42578125" style="1" customWidth="1"/>
    <col min="9993" max="9993" width="30.85546875" style="1" customWidth="1"/>
    <col min="9994" max="9998" width="0" style="1" hidden="1" customWidth="1"/>
    <col min="9999" max="9999" width="11" style="1" customWidth="1"/>
    <col min="10000" max="10000" width="10" style="1" customWidth="1"/>
    <col min="10001" max="10001" width="21.140625" style="1" customWidth="1"/>
    <col min="10002" max="10002" width="18.28515625" style="1" customWidth="1"/>
    <col min="10003" max="10003" width="19.85546875" style="1" customWidth="1"/>
    <col min="10004" max="10004" width="20.85546875" style="1" customWidth="1"/>
    <col min="10005" max="10005" width="20.5703125" style="1" customWidth="1"/>
    <col min="10006" max="10006" width="22.42578125" style="1" customWidth="1"/>
    <col min="10007" max="10011" width="30.85546875" style="1" customWidth="1"/>
    <col min="10012" max="10039" width="0" style="1" hidden="1" customWidth="1"/>
    <col min="10040" max="10040" width="30.85546875" style="1" customWidth="1"/>
    <col min="10041" max="10041" width="0" style="1" hidden="1" customWidth="1"/>
    <col min="10042" max="10042" width="5.85546875" style="1" customWidth="1"/>
    <col min="10043" max="10043" width="18.7109375" style="1" bestFit="1" customWidth="1"/>
    <col min="10044" max="10044" width="19.5703125" style="1" customWidth="1"/>
    <col min="10045" max="10045" width="20.5703125" style="1" customWidth="1"/>
    <col min="10046" max="10046" width="15.28515625" style="1" customWidth="1"/>
    <col min="10047" max="10047" width="17.140625" style="1" customWidth="1"/>
    <col min="10048" max="10048" width="20.85546875" style="1" customWidth="1"/>
    <col min="10049" max="10049" width="16.85546875" style="1" customWidth="1"/>
    <col min="10050" max="10050" width="18.140625" style="1" customWidth="1"/>
    <col min="10051" max="10051" width="23.28515625" style="1" customWidth="1"/>
    <col min="10052" max="10052" width="36" style="1" customWidth="1"/>
    <col min="10053" max="10069" width="30.85546875" style="1" customWidth="1"/>
    <col min="10070" max="10240" width="30.85546875" style="1"/>
    <col min="10241" max="10247" width="0" style="1" hidden="1" customWidth="1"/>
    <col min="10248" max="10248" width="7.42578125" style="1" customWidth="1"/>
    <col min="10249" max="10249" width="30.85546875" style="1" customWidth="1"/>
    <col min="10250" max="10254" width="0" style="1" hidden="1" customWidth="1"/>
    <col min="10255" max="10255" width="11" style="1" customWidth="1"/>
    <col min="10256" max="10256" width="10" style="1" customWidth="1"/>
    <col min="10257" max="10257" width="21.140625" style="1" customWidth="1"/>
    <col min="10258" max="10258" width="18.28515625" style="1" customWidth="1"/>
    <col min="10259" max="10259" width="19.85546875" style="1" customWidth="1"/>
    <col min="10260" max="10260" width="20.85546875" style="1" customWidth="1"/>
    <col min="10261" max="10261" width="20.5703125" style="1" customWidth="1"/>
    <col min="10262" max="10262" width="22.42578125" style="1" customWidth="1"/>
    <col min="10263" max="10267" width="30.85546875" style="1" customWidth="1"/>
    <col min="10268" max="10295" width="0" style="1" hidden="1" customWidth="1"/>
    <col min="10296" max="10296" width="30.85546875" style="1" customWidth="1"/>
    <col min="10297" max="10297" width="0" style="1" hidden="1" customWidth="1"/>
    <col min="10298" max="10298" width="5.85546875" style="1" customWidth="1"/>
    <col min="10299" max="10299" width="18.7109375" style="1" bestFit="1" customWidth="1"/>
    <col min="10300" max="10300" width="19.5703125" style="1" customWidth="1"/>
    <col min="10301" max="10301" width="20.5703125" style="1" customWidth="1"/>
    <col min="10302" max="10302" width="15.28515625" style="1" customWidth="1"/>
    <col min="10303" max="10303" width="17.140625" style="1" customWidth="1"/>
    <col min="10304" max="10304" width="20.85546875" style="1" customWidth="1"/>
    <col min="10305" max="10305" width="16.85546875" style="1" customWidth="1"/>
    <col min="10306" max="10306" width="18.140625" style="1" customWidth="1"/>
    <col min="10307" max="10307" width="23.28515625" style="1" customWidth="1"/>
    <col min="10308" max="10308" width="36" style="1" customWidth="1"/>
    <col min="10309" max="10325" width="30.85546875" style="1" customWidth="1"/>
    <col min="10326" max="10496" width="30.85546875" style="1"/>
    <col min="10497" max="10503" width="0" style="1" hidden="1" customWidth="1"/>
    <col min="10504" max="10504" width="7.42578125" style="1" customWidth="1"/>
    <col min="10505" max="10505" width="30.85546875" style="1" customWidth="1"/>
    <col min="10506" max="10510" width="0" style="1" hidden="1" customWidth="1"/>
    <col min="10511" max="10511" width="11" style="1" customWidth="1"/>
    <col min="10512" max="10512" width="10" style="1" customWidth="1"/>
    <col min="10513" max="10513" width="21.140625" style="1" customWidth="1"/>
    <col min="10514" max="10514" width="18.28515625" style="1" customWidth="1"/>
    <col min="10515" max="10515" width="19.85546875" style="1" customWidth="1"/>
    <col min="10516" max="10516" width="20.85546875" style="1" customWidth="1"/>
    <col min="10517" max="10517" width="20.5703125" style="1" customWidth="1"/>
    <col min="10518" max="10518" width="22.42578125" style="1" customWidth="1"/>
    <col min="10519" max="10523" width="30.85546875" style="1" customWidth="1"/>
    <col min="10524" max="10551" width="0" style="1" hidden="1" customWidth="1"/>
    <col min="10552" max="10552" width="30.85546875" style="1" customWidth="1"/>
    <col min="10553" max="10553" width="0" style="1" hidden="1" customWidth="1"/>
    <col min="10554" max="10554" width="5.85546875" style="1" customWidth="1"/>
    <col min="10555" max="10555" width="18.7109375" style="1" bestFit="1" customWidth="1"/>
    <col min="10556" max="10556" width="19.5703125" style="1" customWidth="1"/>
    <col min="10557" max="10557" width="20.5703125" style="1" customWidth="1"/>
    <col min="10558" max="10558" width="15.28515625" style="1" customWidth="1"/>
    <col min="10559" max="10559" width="17.140625" style="1" customWidth="1"/>
    <col min="10560" max="10560" width="20.85546875" style="1" customWidth="1"/>
    <col min="10561" max="10561" width="16.85546875" style="1" customWidth="1"/>
    <col min="10562" max="10562" width="18.140625" style="1" customWidth="1"/>
    <col min="10563" max="10563" width="23.28515625" style="1" customWidth="1"/>
    <col min="10564" max="10564" width="36" style="1" customWidth="1"/>
    <col min="10565" max="10581" width="30.85546875" style="1" customWidth="1"/>
    <col min="10582" max="10752" width="30.85546875" style="1"/>
    <col min="10753" max="10759" width="0" style="1" hidden="1" customWidth="1"/>
    <col min="10760" max="10760" width="7.42578125" style="1" customWidth="1"/>
    <col min="10761" max="10761" width="30.85546875" style="1" customWidth="1"/>
    <col min="10762" max="10766" width="0" style="1" hidden="1" customWidth="1"/>
    <col min="10767" max="10767" width="11" style="1" customWidth="1"/>
    <col min="10768" max="10768" width="10" style="1" customWidth="1"/>
    <col min="10769" max="10769" width="21.140625" style="1" customWidth="1"/>
    <col min="10770" max="10770" width="18.28515625" style="1" customWidth="1"/>
    <col min="10771" max="10771" width="19.85546875" style="1" customWidth="1"/>
    <col min="10772" max="10772" width="20.85546875" style="1" customWidth="1"/>
    <col min="10773" max="10773" width="20.5703125" style="1" customWidth="1"/>
    <col min="10774" max="10774" width="22.42578125" style="1" customWidth="1"/>
    <col min="10775" max="10779" width="30.85546875" style="1" customWidth="1"/>
    <col min="10780" max="10807" width="0" style="1" hidden="1" customWidth="1"/>
    <col min="10808" max="10808" width="30.85546875" style="1" customWidth="1"/>
    <col min="10809" max="10809" width="0" style="1" hidden="1" customWidth="1"/>
    <col min="10810" max="10810" width="5.85546875" style="1" customWidth="1"/>
    <col min="10811" max="10811" width="18.7109375" style="1" bestFit="1" customWidth="1"/>
    <col min="10812" max="10812" width="19.5703125" style="1" customWidth="1"/>
    <col min="10813" max="10813" width="20.5703125" style="1" customWidth="1"/>
    <col min="10814" max="10814" width="15.28515625" style="1" customWidth="1"/>
    <col min="10815" max="10815" width="17.140625" style="1" customWidth="1"/>
    <col min="10816" max="10816" width="20.85546875" style="1" customWidth="1"/>
    <col min="10817" max="10817" width="16.85546875" style="1" customWidth="1"/>
    <col min="10818" max="10818" width="18.140625" style="1" customWidth="1"/>
    <col min="10819" max="10819" width="23.28515625" style="1" customWidth="1"/>
    <col min="10820" max="10820" width="36" style="1" customWidth="1"/>
    <col min="10821" max="10837" width="30.85546875" style="1" customWidth="1"/>
    <col min="10838" max="11008" width="30.85546875" style="1"/>
    <col min="11009" max="11015" width="0" style="1" hidden="1" customWidth="1"/>
    <col min="11016" max="11016" width="7.42578125" style="1" customWidth="1"/>
    <col min="11017" max="11017" width="30.85546875" style="1" customWidth="1"/>
    <col min="11018" max="11022" width="0" style="1" hidden="1" customWidth="1"/>
    <col min="11023" max="11023" width="11" style="1" customWidth="1"/>
    <col min="11024" max="11024" width="10" style="1" customWidth="1"/>
    <col min="11025" max="11025" width="21.140625" style="1" customWidth="1"/>
    <col min="11026" max="11026" width="18.28515625" style="1" customWidth="1"/>
    <col min="11027" max="11027" width="19.85546875" style="1" customWidth="1"/>
    <col min="11028" max="11028" width="20.85546875" style="1" customWidth="1"/>
    <col min="11029" max="11029" width="20.5703125" style="1" customWidth="1"/>
    <col min="11030" max="11030" width="22.42578125" style="1" customWidth="1"/>
    <col min="11031" max="11035" width="30.85546875" style="1" customWidth="1"/>
    <col min="11036" max="11063" width="0" style="1" hidden="1" customWidth="1"/>
    <col min="11064" max="11064" width="30.85546875" style="1" customWidth="1"/>
    <col min="11065" max="11065" width="0" style="1" hidden="1" customWidth="1"/>
    <col min="11066" max="11066" width="5.85546875" style="1" customWidth="1"/>
    <col min="11067" max="11067" width="18.7109375" style="1" bestFit="1" customWidth="1"/>
    <col min="11068" max="11068" width="19.5703125" style="1" customWidth="1"/>
    <col min="11069" max="11069" width="20.5703125" style="1" customWidth="1"/>
    <col min="11070" max="11070" width="15.28515625" style="1" customWidth="1"/>
    <col min="11071" max="11071" width="17.140625" style="1" customWidth="1"/>
    <col min="11072" max="11072" width="20.85546875" style="1" customWidth="1"/>
    <col min="11073" max="11073" width="16.85546875" style="1" customWidth="1"/>
    <col min="11074" max="11074" width="18.140625" style="1" customWidth="1"/>
    <col min="11075" max="11075" width="23.28515625" style="1" customWidth="1"/>
    <col min="11076" max="11076" width="36" style="1" customWidth="1"/>
    <col min="11077" max="11093" width="30.85546875" style="1" customWidth="1"/>
    <col min="11094" max="11264" width="30.85546875" style="1"/>
    <col min="11265" max="11271" width="0" style="1" hidden="1" customWidth="1"/>
    <col min="11272" max="11272" width="7.42578125" style="1" customWidth="1"/>
    <col min="11273" max="11273" width="30.85546875" style="1" customWidth="1"/>
    <col min="11274" max="11278" width="0" style="1" hidden="1" customWidth="1"/>
    <col min="11279" max="11279" width="11" style="1" customWidth="1"/>
    <col min="11280" max="11280" width="10" style="1" customWidth="1"/>
    <col min="11281" max="11281" width="21.140625" style="1" customWidth="1"/>
    <col min="11282" max="11282" width="18.28515625" style="1" customWidth="1"/>
    <col min="11283" max="11283" width="19.85546875" style="1" customWidth="1"/>
    <col min="11284" max="11284" width="20.85546875" style="1" customWidth="1"/>
    <col min="11285" max="11285" width="20.5703125" style="1" customWidth="1"/>
    <col min="11286" max="11286" width="22.42578125" style="1" customWidth="1"/>
    <col min="11287" max="11291" width="30.85546875" style="1" customWidth="1"/>
    <col min="11292" max="11319" width="0" style="1" hidden="1" customWidth="1"/>
    <col min="11320" max="11320" width="30.85546875" style="1" customWidth="1"/>
    <col min="11321" max="11321" width="0" style="1" hidden="1" customWidth="1"/>
    <col min="11322" max="11322" width="5.85546875" style="1" customWidth="1"/>
    <col min="11323" max="11323" width="18.7109375" style="1" bestFit="1" customWidth="1"/>
    <col min="11324" max="11324" width="19.5703125" style="1" customWidth="1"/>
    <col min="11325" max="11325" width="20.5703125" style="1" customWidth="1"/>
    <col min="11326" max="11326" width="15.28515625" style="1" customWidth="1"/>
    <col min="11327" max="11327" width="17.140625" style="1" customWidth="1"/>
    <col min="11328" max="11328" width="20.85546875" style="1" customWidth="1"/>
    <col min="11329" max="11329" width="16.85546875" style="1" customWidth="1"/>
    <col min="11330" max="11330" width="18.140625" style="1" customWidth="1"/>
    <col min="11331" max="11331" width="23.28515625" style="1" customWidth="1"/>
    <col min="11332" max="11332" width="36" style="1" customWidth="1"/>
    <col min="11333" max="11349" width="30.85546875" style="1" customWidth="1"/>
    <col min="11350" max="11520" width="30.85546875" style="1"/>
    <col min="11521" max="11527" width="0" style="1" hidden="1" customWidth="1"/>
    <col min="11528" max="11528" width="7.42578125" style="1" customWidth="1"/>
    <col min="11529" max="11529" width="30.85546875" style="1" customWidth="1"/>
    <col min="11530" max="11534" width="0" style="1" hidden="1" customWidth="1"/>
    <col min="11535" max="11535" width="11" style="1" customWidth="1"/>
    <col min="11536" max="11536" width="10" style="1" customWidth="1"/>
    <col min="11537" max="11537" width="21.140625" style="1" customWidth="1"/>
    <col min="11538" max="11538" width="18.28515625" style="1" customWidth="1"/>
    <col min="11539" max="11539" width="19.85546875" style="1" customWidth="1"/>
    <col min="11540" max="11540" width="20.85546875" style="1" customWidth="1"/>
    <col min="11541" max="11541" width="20.5703125" style="1" customWidth="1"/>
    <col min="11542" max="11542" width="22.42578125" style="1" customWidth="1"/>
    <col min="11543" max="11547" width="30.85546875" style="1" customWidth="1"/>
    <col min="11548" max="11575" width="0" style="1" hidden="1" customWidth="1"/>
    <col min="11576" max="11576" width="30.85546875" style="1" customWidth="1"/>
    <col min="11577" max="11577" width="0" style="1" hidden="1" customWidth="1"/>
    <col min="11578" max="11578" width="5.85546875" style="1" customWidth="1"/>
    <col min="11579" max="11579" width="18.7109375" style="1" bestFit="1" customWidth="1"/>
    <col min="11580" max="11580" width="19.5703125" style="1" customWidth="1"/>
    <col min="11581" max="11581" width="20.5703125" style="1" customWidth="1"/>
    <col min="11582" max="11582" width="15.28515625" style="1" customWidth="1"/>
    <col min="11583" max="11583" width="17.140625" style="1" customWidth="1"/>
    <col min="11584" max="11584" width="20.85546875" style="1" customWidth="1"/>
    <col min="11585" max="11585" width="16.85546875" style="1" customWidth="1"/>
    <col min="11586" max="11586" width="18.140625" style="1" customWidth="1"/>
    <col min="11587" max="11587" width="23.28515625" style="1" customWidth="1"/>
    <col min="11588" max="11588" width="36" style="1" customWidth="1"/>
    <col min="11589" max="11605" width="30.85546875" style="1" customWidth="1"/>
    <col min="11606" max="11776" width="30.85546875" style="1"/>
    <col min="11777" max="11783" width="0" style="1" hidden="1" customWidth="1"/>
    <col min="11784" max="11784" width="7.42578125" style="1" customWidth="1"/>
    <col min="11785" max="11785" width="30.85546875" style="1" customWidth="1"/>
    <col min="11786" max="11790" width="0" style="1" hidden="1" customWidth="1"/>
    <col min="11791" max="11791" width="11" style="1" customWidth="1"/>
    <col min="11792" max="11792" width="10" style="1" customWidth="1"/>
    <col min="11793" max="11793" width="21.140625" style="1" customWidth="1"/>
    <col min="11794" max="11794" width="18.28515625" style="1" customWidth="1"/>
    <col min="11795" max="11795" width="19.85546875" style="1" customWidth="1"/>
    <col min="11796" max="11796" width="20.85546875" style="1" customWidth="1"/>
    <col min="11797" max="11797" width="20.5703125" style="1" customWidth="1"/>
    <col min="11798" max="11798" width="22.42578125" style="1" customWidth="1"/>
    <col min="11799" max="11803" width="30.85546875" style="1" customWidth="1"/>
    <col min="11804" max="11831" width="0" style="1" hidden="1" customWidth="1"/>
    <col min="11832" max="11832" width="30.85546875" style="1" customWidth="1"/>
    <col min="11833" max="11833" width="0" style="1" hidden="1" customWidth="1"/>
    <col min="11834" max="11834" width="5.85546875" style="1" customWidth="1"/>
    <col min="11835" max="11835" width="18.7109375" style="1" bestFit="1" customWidth="1"/>
    <col min="11836" max="11836" width="19.5703125" style="1" customWidth="1"/>
    <col min="11837" max="11837" width="20.5703125" style="1" customWidth="1"/>
    <col min="11838" max="11838" width="15.28515625" style="1" customWidth="1"/>
    <col min="11839" max="11839" width="17.140625" style="1" customWidth="1"/>
    <col min="11840" max="11840" width="20.85546875" style="1" customWidth="1"/>
    <col min="11841" max="11841" width="16.85546875" style="1" customWidth="1"/>
    <col min="11842" max="11842" width="18.140625" style="1" customWidth="1"/>
    <col min="11843" max="11843" width="23.28515625" style="1" customWidth="1"/>
    <col min="11844" max="11844" width="36" style="1" customWidth="1"/>
    <col min="11845" max="11861" width="30.85546875" style="1" customWidth="1"/>
    <col min="11862" max="12032" width="30.85546875" style="1"/>
    <col min="12033" max="12039" width="0" style="1" hidden="1" customWidth="1"/>
    <col min="12040" max="12040" width="7.42578125" style="1" customWidth="1"/>
    <col min="12041" max="12041" width="30.85546875" style="1" customWidth="1"/>
    <col min="12042" max="12046" width="0" style="1" hidden="1" customWidth="1"/>
    <col min="12047" max="12047" width="11" style="1" customWidth="1"/>
    <col min="12048" max="12048" width="10" style="1" customWidth="1"/>
    <col min="12049" max="12049" width="21.140625" style="1" customWidth="1"/>
    <col min="12050" max="12050" width="18.28515625" style="1" customWidth="1"/>
    <col min="12051" max="12051" width="19.85546875" style="1" customWidth="1"/>
    <col min="12052" max="12052" width="20.85546875" style="1" customWidth="1"/>
    <col min="12053" max="12053" width="20.5703125" style="1" customWidth="1"/>
    <col min="12054" max="12054" width="22.42578125" style="1" customWidth="1"/>
    <col min="12055" max="12059" width="30.85546875" style="1" customWidth="1"/>
    <col min="12060" max="12087" width="0" style="1" hidden="1" customWidth="1"/>
    <col min="12088" max="12088" width="30.85546875" style="1" customWidth="1"/>
    <col min="12089" max="12089" width="0" style="1" hidden="1" customWidth="1"/>
    <col min="12090" max="12090" width="5.85546875" style="1" customWidth="1"/>
    <col min="12091" max="12091" width="18.7109375" style="1" bestFit="1" customWidth="1"/>
    <col min="12092" max="12092" width="19.5703125" style="1" customWidth="1"/>
    <col min="12093" max="12093" width="20.5703125" style="1" customWidth="1"/>
    <col min="12094" max="12094" width="15.28515625" style="1" customWidth="1"/>
    <col min="12095" max="12095" width="17.140625" style="1" customWidth="1"/>
    <col min="12096" max="12096" width="20.85546875" style="1" customWidth="1"/>
    <col min="12097" max="12097" width="16.85546875" style="1" customWidth="1"/>
    <col min="12098" max="12098" width="18.140625" style="1" customWidth="1"/>
    <col min="12099" max="12099" width="23.28515625" style="1" customWidth="1"/>
    <col min="12100" max="12100" width="36" style="1" customWidth="1"/>
    <col min="12101" max="12117" width="30.85546875" style="1" customWidth="1"/>
    <col min="12118" max="12288" width="30.85546875" style="1"/>
    <col min="12289" max="12295" width="0" style="1" hidden="1" customWidth="1"/>
    <col min="12296" max="12296" width="7.42578125" style="1" customWidth="1"/>
    <col min="12297" max="12297" width="30.85546875" style="1" customWidth="1"/>
    <col min="12298" max="12302" width="0" style="1" hidden="1" customWidth="1"/>
    <col min="12303" max="12303" width="11" style="1" customWidth="1"/>
    <col min="12304" max="12304" width="10" style="1" customWidth="1"/>
    <col min="12305" max="12305" width="21.140625" style="1" customWidth="1"/>
    <col min="12306" max="12306" width="18.28515625" style="1" customWidth="1"/>
    <col min="12307" max="12307" width="19.85546875" style="1" customWidth="1"/>
    <col min="12308" max="12308" width="20.85546875" style="1" customWidth="1"/>
    <col min="12309" max="12309" width="20.5703125" style="1" customWidth="1"/>
    <col min="12310" max="12310" width="22.42578125" style="1" customWidth="1"/>
    <col min="12311" max="12315" width="30.85546875" style="1" customWidth="1"/>
    <col min="12316" max="12343" width="0" style="1" hidden="1" customWidth="1"/>
    <col min="12344" max="12344" width="30.85546875" style="1" customWidth="1"/>
    <col min="12345" max="12345" width="0" style="1" hidden="1" customWidth="1"/>
    <col min="12346" max="12346" width="5.85546875" style="1" customWidth="1"/>
    <col min="12347" max="12347" width="18.7109375" style="1" bestFit="1" customWidth="1"/>
    <col min="12348" max="12348" width="19.5703125" style="1" customWidth="1"/>
    <col min="12349" max="12349" width="20.5703125" style="1" customWidth="1"/>
    <col min="12350" max="12350" width="15.28515625" style="1" customWidth="1"/>
    <col min="12351" max="12351" width="17.140625" style="1" customWidth="1"/>
    <col min="12352" max="12352" width="20.85546875" style="1" customWidth="1"/>
    <col min="12353" max="12353" width="16.85546875" style="1" customWidth="1"/>
    <col min="12354" max="12354" width="18.140625" style="1" customWidth="1"/>
    <col min="12355" max="12355" width="23.28515625" style="1" customWidth="1"/>
    <col min="12356" max="12356" width="36" style="1" customWidth="1"/>
    <col min="12357" max="12373" width="30.85546875" style="1" customWidth="1"/>
    <col min="12374" max="12544" width="30.85546875" style="1"/>
    <col min="12545" max="12551" width="0" style="1" hidden="1" customWidth="1"/>
    <col min="12552" max="12552" width="7.42578125" style="1" customWidth="1"/>
    <col min="12553" max="12553" width="30.85546875" style="1" customWidth="1"/>
    <col min="12554" max="12558" width="0" style="1" hidden="1" customWidth="1"/>
    <col min="12559" max="12559" width="11" style="1" customWidth="1"/>
    <col min="12560" max="12560" width="10" style="1" customWidth="1"/>
    <col min="12561" max="12561" width="21.140625" style="1" customWidth="1"/>
    <col min="12562" max="12562" width="18.28515625" style="1" customWidth="1"/>
    <col min="12563" max="12563" width="19.85546875" style="1" customWidth="1"/>
    <col min="12564" max="12564" width="20.85546875" style="1" customWidth="1"/>
    <col min="12565" max="12565" width="20.5703125" style="1" customWidth="1"/>
    <col min="12566" max="12566" width="22.42578125" style="1" customWidth="1"/>
    <col min="12567" max="12571" width="30.85546875" style="1" customWidth="1"/>
    <col min="12572" max="12599" width="0" style="1" hidden="1" customWidth="1"/>
    <col min="12600" max="12600" width="30.85546875" style="1" customWidth="1"/>
    <col min="12601" max="12601" width="0" style="1" hidden="1" customWidth="1"/>
    <col min="12602" max="12602" width="5.85546875" style="1" customWidth="1"/>
    <col min="12603" max="12603" width="18.7109375" style="1" bestFit="1" customWidth="1"/>
    <col min="12604" max="12604" width="19.5703125" style="1" customWidth="1"/>
    <col min="12605" max="12605" width="20.5703125" style="1" customWidth="1"/>
    <col min="12606" max="12606" width="15.28515625" style="1" customWidth="1"/>
    <col min="12607" max="12607" width="17.140625" style="1" customWidth="1"/>
    <col min="12608" max="12608" width="20.85546875" style="1" customWidth="1"/>
    <col min="12609" max="12609" width="16.85546875" style="1" customWidth="1"/>
    <col min="12610" max="12610" width="18.140625" style="1" customWidth="1"/>
    <col min="12611" max="12611" width="23.28515625" style="1" customWidth="1"/>
    <col min="12612" max="12612" width="36" style="1" customWidth="1"/>
    <col min="12613" max="12629" width="30.85546875" style="1" customWidth="1"/>
    <col min="12630" max="12800" width="30.85546875" style="1"/>
    <col min="12801" max="12807" width="0" style="1" hidden="1" customWidth="1"/>
    <col min="12808" max="12808" width="7.42578125" style="1" customWidth="1"/>
    <col min="12809" max="12809" width="30.85546875" style="1" customWidth="1"/>
    <col min="12810" max="12814" width="0" style="1" hidden="1" customWidth="1"/>
    <col min="12815" max="12815" width="11" style="1" customWidth="1"/>
    <col min="12816" max="12816" width="10" style="1" customWidth="1"/>
    <col min="12817" max="12817" width="21.140625" style="1" customWidth="1"/>
    <col min="12818" max="12818" width="18.28515625" style="1" customWidth="1"/>
    <col min="12819" max="12819" width="19.85546875" style="1" customWidth="1"/>
    <col min="12820" max="12820" width="20.85546875" style="1" customWidth="1"/>
    <col min="12821" max="12821" width="20.5703125" style="1" customWidth="1"/>
    <col min="12822" max="12822" width="22.42578125" style="1" customWidth="1"/>
    <col min="12823" max="12827" width="30.85546875" style="1" customWidth="1"/>
    <col min="12828" max="12855" width="0" style="1" hidden="1" customWidth="1"/>
    <col min="12856" max="12856" width="30.85546875" style="1" customWidth="1"/>
    <col min="12857" max="12857" width="0" style="1" hidden="1" customWidth="1"/>
    <col min="12858" max="12858" width="5.85546875" style="1" customWidth="1"/>
    <col min="12859" max="12859" width="18.7109375" style="1" bestFit="1" customWidth="1"/>
    <col min="12860" max="12860" width="19.5703125" style="1" customWidth="1"/>
    <col min="12861" max="12861" width="20.5703125" style="1" customWidth="1"/>
    <col min="12862" max="12862" width="15.28515625" style="1" customWidth="1"/>
    <col min="12863" max="12863" width="17.140625" style="1" customWidth="1"/>
    <col min="12864" max="12864" width="20.85546875" style="1" customWidth="1"/>
    <col min="12865" max="12865" width="16.85546875" style="1" customWidth="1"/>
    <col min="12866" max="12866" width="18.140625" style="1" customWidth="1"/>
    <col min="12867" max="12867" width="23.28515625" style="1" customWidth="1"/>
    <col min="12868" max="12868" width="36" style="1" customWidth="1"/>
    <col min="12869" max="12885" width="30.85546875" style="1" customWidth="1"/>
    <col min="12886" max="13056" width="30.85546875" style="1"/>
    <col min="13057" max="13063" width="0" style="1" hidden="1" customWidth="1"/>
    <col min="13064" max="13064" width="7.42578125" style="1" customWidth="1"/>
    <col min="13065" max="13065" width="30.85546875" style="1" customWidth="1"/>
    <col min="13066" max="13070" width="0" style="1" hidden="1" customWidth="1"/>
    <col min="13071" max="13071" width="11" style="1" customWidth="1"/>
    <col min="13072" max="13072" width="10" style="1" customWidth="1"/>
    <col min="13073" max="13073" width="21.140625" style="1" customWidth="1"/>
    <col min="13074" max="13074" width="18.28515625" style="1" customWidth="1"/>
    <col min="13075" max="13075" width="19.85546875" style="1" customWidth="1"/>
    <col min="13076" max="13076" width="20.85546875" style="1" customWidth="1"/>
    <col min="13077" max="13077" width="20.5703125" style="1" customWidth="1"/>
    <col min="13078" max="13078" width="22.42578125" style="1" customWidth="1"/>
    <col min="13079" max="13083" width="30.85546875" style="1" customWidth="1"/>
    <col min="13084" max="13111" width="0" style="1" hidden="1" customWidth="1"/>
    <col min="13112" max="13112" width="30.85546875" style="1" customWidth="1"/>
    <col min="13113" max="13113" width="0" style="1" hidden="1" customWidth="1"/>
    <col min="13114" max="13114" width="5.85546875" style="1" customWidth="1"/>
    <col min="13115" max="13115" width="18.7109375" style="1" bestFit="1" customWidth="1"/>
    <col min="13116" max="13116" width="19.5703125" style="1" customWidth="1"/>
    <col min="13117" max="13117" width="20.5703125" style="1" customWidth="1"/>
    <col min="13118" max="13118" width="15.28515625" style="1" customWidth="1"/>
    <col min="13119" max="13119" width="17.140625" style="1" customWidth="1"/>
    <col min="13120" max="13120" width="20.85546875" style="1" customWidth="1"/>
    <col min="13121" max="13121" width="16.85546875" style="1" customWidth="1"/>
    <col min="13122" max="13122" width="18.140625" style="1" customWidth="1"/>
    <col min="13123" max="13123" width="23.28515625" style="1" customWidth="1"/>
    <col min="13124" max="13124" width="36" style="1" customWidth="1"/>
    <col min="13125" max="13141" width="30.85546875" style="1" customWidth="1"/>
    <col min="13142" max="13312" width="30.85546875" style="1"/>
    <col min="13313" max="13319" width="0" style="1" hidden="1" customWidth="1"/>
    <col min="13320" max="13320" width="7.42578125" style="1" customWidth="1"/>
    <col min="13321" max="13321" width="30.85546875" style="1" customWidth="1"/>
    <col min="13322" max="13326" width="0" style="1" hidden="1" customWidth="1"/>
    <col min="13327" max="13327" width="11" style="1" customWidth="1"/>
    <col min="13328" max="13328" width="10" style="1" customWidth="1"/>
    <col min="13329" max="13329" width="21.140625" style="1" customWidth="1"/>
    <col min="13330" max="13330" width="18.28515625" style="1" customWidth="1"/>
    <col min="13331" max="13331" width="19.85546875" style="1" customWidth="1"/>
    <col min="13332" max="13332" width="20.85546875" style="1" customWidth="1"/>
    <col min="13333" max="13333" width="20.5703125" style="1" customWidth="1"/>
    <col min="13334" max="13334" width="22.42578125" style="1" customWidth="1"/>
    <col min="13335" max="13339" width="30.85546875" style="1" customWidth="1"/>
    <col min="13340" max="13367" width="0" style="1" hidden="1" customWidth="1"/>
    <col min="13368" max="13368" width="30.85546875" style="1" customWidth="1"/>
    <col min="13369" max="13369" width="0" style="1" hidden="1" customWidth="1"/>
    <col min="13370" max="13370" width="5.85546875" style="1" customWidth="1"/>
    <col min="13371" max="13371" width="18.7109375" style="1" bestFit="1" customWidth="1"/>
    <col min="13372" max="13372" width="19.5703125" style="1" customWidth="1"/>
    <col min="13373" max="13373" width="20.5703125" style="1" customWidth="1"/>
    <col min="13374" max="13374" width="15.28515625" style="1" customWidth="1"/>
    <col min="13375" max="13375" width="17.140625" style="1" customWidth="1"/>
    <col min="13376" max="13376" width="20.85546875" style="1" customWidth="1"/>
    <col min="13377" max="13377" width="16.85546875" style="1" customWidth="1"/>
    <col min="13378" max="13378" width="18.140625" style="1" customWidth="1"/>
    <col min="13379" max="13379" width="23.28515625" style="1" customWidth="1"/>
    <col min="13380" max="13380" width="36" style="1" customWidth="1"/>
    <col min="13381" max="13397" width="30.85546875" style="1" customWidth="1"/>
    <col min="13398" max="13568" width="30.85546875" style="1"/>
    <col min="13569" max="13575" width="0" style="1" hidden="1" customWidth="1"/>
    <col min="13576" max="13576" width="7.42578125" style="1" customWidth="1"/>
    <col min="13577" max="13577" width="30.85546875" style="1" customWidth="1"/>
    <col min="13578" max="13582" width="0" style="1" hidden="1" customWidth="1"/>
    <col min="13583" max="13583" width="11" style="1" customWidth="1"/>
    <col min="13584" max="13584" width="10" style="1" customWidth="1"/>
    <col min="13585" max="13585" width="21.140625" style="1" customWidth="1"/>
    <col min="13586" max="13586" width="18.28515625" style="1" customWidth="1"/>
    <col min="13587" max="13587" width="19.85546875" style="1" customWidth="1"/>
    <col min="13588" max="13588" width="20.85546875" style="1" customWidth="1"/>
    <col min="13589" max="13589" width="20.5703125" style="1" customWidth="1"/>
    <col min="13590" max="13590" width="22.42578125" style="1" customWidth="1"/>
    <col min="13591" max="13595" width="30.85546875" style="1" customWidth="1"/>
    <col min="13596" max="13623" width="0" style="1" hidden="1" customWidth="1"/>
    <col min="13624" max="13624" width="30.85546875" style="1" customWidth="1"/>
    <col min="13625" max="13625" width="0" style="1" hidden="1" customWidth="1"/>
    <col min="13626" max="13626" width="5.85546875" style="1" customWidth="1"/>
    <col min="13627" max="13627" width="18.7109375" style="1" bestFit="1" customWidth="1"/>
    <col min="13628" max="13628" width="19.5703125" style="1" customWidth="1"/>
    <col min="13629" max="13629" width="20.5703125" style="1" customWidth="1"/>
    <col min="13630" max="13630" width="15.28515625" style="1" customWidth="1"/>
    <col min="13631" max="13631" width="17.140625" style="1" customWidth="1"/>
    <col min="13632" max="13632" width="20.85546875" style="1" customWidth="1"/>
    <col min="13633" max="13633" width="16.85546875" style="1" customWidth="1"/>
    <col min="13634" max="13634" width="18.140625" style="1" customWidth="1"/>
    <col min="13635" max="13635" width="23.28515625" style="1" customWidth="1"/>
    <col min="13636" max="13636" width="36" style="1" customWidth="1"/>
    <col min="13637" max="13653" width="30.85546875" style="1" customWidth="1"/>
    <col min="13654" max="13824" width="30.85546875" style="1"/>
    <col min="13825" max="13831" width="0" style="1" hidden="1" customWidth="1"/>
    <col min="13832" max="13832" width="7.42578125" style="1" customWidth="1"/>
    <col min="13833" max="13833" width="30.85546875" style="1" customWidth="1"/>
    <col min="13834" max="13838" width="0" style="1" hidden="1" customWidth="1"/>
    <col min="13839" max="13839" width="11" style="1" customWidth="1"/>
    <col min="13840" max="13840" width="10" style="1" customWidth="1"/>
    <col min="13841" max="13841" width="21.140625" style="1" customWidth="1"/>
    <col min="13842" max="13842" width="18.28515625" style="1" customWidth="1"/>
    <col min="13843" max="13843" width="19.85546875" style="1" customWidth="1"/>
    <col min="13844" max="13844" width="20.85546875" style="1" customWidth="1"/>
    <col min="13845" max="13845" width="20.5703125" style="1" customWidth="1"/>
    <col min="13846" max="13846" width="22.42578125" style="1" customWidth="1"/>
    <col min="13847" max="13851" width="30.85546875" style="1" customWidth="1"/>
    <col min="13852" max="13879" width="0" style="1" hidden="1" customWidth="1"/>
    <col min="13880" max="13880" width="30.85546875" style="1" customWidth="1"/>
    <col min="13881" max="13881" width="0" style="1" hidden="1" customWidth="1"/>
    <col min="13882" max="13882" width="5.85546875" style="1" customWidth="1"/>
    <col min="13883" max="13883" width="18.7109375" style="1" bestFit="1" customWidth="1"/>
    <col min="13884" max="13884" width="19.5703125" style="1" customWidth="1"/>
    <col min="13885" max="13885" width="20.5703125" style="1" customWidth="1"/>
    <col min="13886" max="13886" width="15.28515625" style="1" customWidth="1"/>
    <col min="13887" max="13887" width="17.140625" style="1" customWidth="1"/>
    <col min="13888" max="13888" width="20.85546875" style="1" customWidth="1"/>
    <col min="13889" max="13889" width="16.85546875" style="1" customWidth="1"/>
    <col min="13890" max="13890" width="18.140625" style="1" customWidth="1"/>
    <col min="13891" max="13891" width="23.28515625" style="1" customWidth="1"/>
    <col min="13892" max="13892" width="36" style="1" customWidth="1"/>
    <col min="13893" max="13909" width="30.85546875" style="1" customWidth="1"/>
    <col min="13910" max="14080" width="30.85546875" style="1"/>
    <col min="14081" max="14087" width="0" style="1" hidden="1" customWidth="1"/>
    <col min="14088" max="14088" width="7.42578125" style="1" customWidth="1"/>
    <col min="14089" max="14089" width="30.85546875" style="1" customWidth="1"/>
    <col min="14090" max="14094" width="0" style="1" hidden="1" customWidth="1"/>
    <col min="14095" max="14095" width="11" style="1" customWidth="1"/>
    <col min="14096" max="14096" width="10" style="1" customWidth="1"/>
    <col min="14097" max="14097" width="21.140625" style="1" customWidth="1"/>
    <col min="14098" max="14098" width="18.28515625" style="1" customWidth="1"/>
    <col min="14099" max="14099" width="19.85546875" style="1" customWidth="1"/>
    <col min="14100" max="14100" width="20.85546875" style="1" customWidth="1"/>
    <col min="14101" max="14101" width="20.5703125" style="1" customWidth="1"/>
    <col min="14102" max="14102" width="22.42578125" style="1" customWidth="1"/>
    <col min="14103" max="14107" width="30.85546875" style="1" customWidth="1"/>
    <col min="14108" max="14135" width="0" style="1" hidden="1" customWidth="1"/>
    <col min="14136" max="14136" width="30.85546875" style="1" customWidth="1"/>
    <col min="14137" max="14137" width="0" style="1" hidden="1" customWidth="1"/>
    <col min="14138" max="14138" width="5.85546875" style="1" customWidth="1"/>
    <col min="14139" max="14139" width="18.7109375" style="1" bestFit="1" customWidth="1"/>
    <col min="14140" max="14140" width="19.5703125" style="1" customWidth="1"/>
    <col min="14141" max="14141" width="20.5703125" style="1" customWidth="1"/>
    <col min="14142" max="14142" width="15.28515625" style="1" customWidth="1"/>
    <col min="14143" max="14143" width="17.140625" style="1" customWidth="1"/>
    <col min="14144" max="14144" width="20.85546875" style="1" customWidth="1"/>
    <col min="14145" max="14145" width="16.85546875" style="1" customWidth="1"/>
    <col min="14146" max="14146" width="18.140625" style="1" customWidth="1"/>
    <col min="14147" max="14147" width="23.28515625" style="1" customWidth="1"/>
    <col min="14148" max="14148" width="36" style="1" customWidth="1"/>
    <col min="14149" max="14165" width="30.85546875" style="1" customWidth="1"/>
    <col min="14166" max="14336" width="30.85546875" style="1"/>
    <col min="14337" max="14343" width="0" style="1" hidden="1" customWidth="1"/>
    <col min="14344" max="14344" width="7.42578125" style="1" customWidth="1"/>
    <col min="14345" max="14345" width="30.85546875" style="1" customWidth="1"/>
    <col min="14346" max="14350" width="0" style="1" hidden="1" customWidth="1"/>
    <col min="14351" max="14351" width="11" style="1" customWidth="1"/>
    <col min="14352" max="14352" width="10" style="1" customWidth="1"/>
    <col min="14353" max="14353" width="21.140625" style="1" customWidth="1"/>
    <col min="14354" max="14354" width="18.28515625" style="1" customWidth="1"/>
    <col min="14355" max="14355" width="19.85546875" style="1" customWidth="1"/>
    <col min="14356" max="14356" width="20.85546875" style="1" customWidth="1"/>
    <col min="14357" max="14357" width="20.5703125" style="1" customWidth="1"/>
    <col min="14358" max="14358" width="22.42578125" style="1" customWidth="1"/>
    <col min="14359" max="14363" width="30.85546875" style="1" customWidth="1"/>
    <col min="14364" max="14391" width="0" style="1" hidden="1" customWidth="1"/>
    <col min="14392" max="14392" width="30.85546875" style="1" customWidth="1"/>
    <col min="14393" max="14393" width="0" style="1" hidden="1" customWidth="1"/>
    <col min="14394" max="14394" width="5.85546875" style="1" customWidth="1"/>
    <col min="14395" max="14395" width="18.7109375" style="1" bestFit="1" customWidth="1"/>
    <col min="14396" max="14396" width="19.5703125" style="1" customWidth="1"/>
    <col min="14397" max="14397" width="20.5703125" style="1" customWidth="1"/>
    <col min="14398" max="14398" width="15.28515625" style="1" customWidth="1"/>
    <col min="14399" max="14399" width="17.140625" style="1" customWidth="1"/>
    <col min="14400" max="14400" width="20.85546875" style="1" customWidth="1"/>
    <col min="14401" max="14401" width="16.85546875" style="1" customWidth="1"/>
    <col min="14402" max="14402" width="18.140625" style="1" customWidth="1"/>
    <col min="14403" max="14403" width="23.28515625" style="1" customWidth="1"/>
    <col min="14404" max="14404" width="36" style="1" customWidth="1"/>
    <col min="14405" max="14421" width="30.85546875" style="1" customWidth="1"/>
    <col min="14422" max="14592" width="30.85546875" style="1"/>
    <col min="14593" max="14599" width="0" style="1" hidden="1" customWidth="1"/>
    <col min="14600" max="14600" width="7.42578125" style="1" customWidth="1"/>
    <col min="14601" max="14601" width="30.85546875" style="1" customWidth="1"/>
    <col min="14602" max="14606" width="0" style="1" hidden="1" customWidth="1"/>
    <col min="14607" max="14607" width="11" style="1" customWidth="1"/>
    <col min="14608" max="14608" width="10" style="1" customWidth="1"/>
    <col min="14609" max="14609" width="21.140625" style="1" customWidth="1"/>
    <col min="14610" max="14610" width="18.28515625" style="1" customWidth="1"/>
    <col min="14611" max="14611" width="19.85546875" style="1" customWidth="1"/>
    <col min="14612" max="14612" width="20.85546875" style="1" customWidth="1"/>
    <col min="14613" max="14613" width="20.5703125" style="1" customWidth="1"/>
    <col min="14614" max="14614" width="22.42578125" style="1" customWidth="1"/>
    <col min="14615" max="14619" width="30.85546875" style="1" customWidth="1"/>
    <col min="14620" max="14647" width="0" style="1" hidden="1" customWidth="1"/>
    <col min="14648" max="14648" width="30.85546875" style="1" customWidth="1"/>
    <col min="14649" max="14649" width="0" style="1" hidden="1" customWidth="1"/>
    <col min="14650" max="14650" width="5.85546875" style="1" customWidth="1"/>
    <col min="14651" max="14651" width="18.7109375" style="1" bestFit="1" customWidth="1"/>
    <col min="14652" max="14652" width="19.5703125" style="1" customWidth="1"/>
    <col min="14653" max="14653" width="20.5703125" style="1" customWidth="1"/>
    <col min="14654" max="14654" width="15.28515625" style="1" customWidth="1"/>
    <col min="14655" max="14655" width="17.140625" style="1" customWidth="1"/>
    <col min="14656" max="14656" width="20.85546875" style="1" customWidth="1"/>
    <col min="14657" max="14657" width="16.85546875" style="1" customWidth="1"/>
    <col min="14658" max="14658" width="18.140625" style="1" customWidth="1"/>
    <col min="14659" max="14659" width="23.28515625" style="1" customWidth="1"/>
    <col min="14660" max="14660" width="36" style="1" customWidth="1"/>
    <col min="14661" max="14677" width="30.85546875" style="1" customWidth="1"/>
    <col min="14678" max="14848" width="30.85546875" style="1"/>
    <col min="14849" max="14855" width="0" style="1" hidden="1" customWidth="1"/>
    <col min="14856" max="14856" width="7.42578125" style="1" customWidth="1"/>
    <col min="14857" max="14857" width="30.85546875" style="1" customWidth="1"/>
    <col min="14858" max="14862" width="0" style="1" hidden="1" customWidth="1"/>
    <col min="14863" max="14863" width="11" style="1" customWidth="1"/>
    <col min="14864" max="14864" width="10" style="1" customWidth="1"/>
    <col min="14865" max="14865" width="21.140625" style="1" customWidth="1"/>
    <col min="14866" max="14866" width="18.28515625" style="1" customWidth="1"/>
    <col min="14867" max="14867" width="19.85546875" style="1" customWidth="1"/>
    <col min="14868" max="14868" width="20.85546875" style="1" customWidth="1"/>
    <col min="14869" max="14869" width="20.5703125" style="1" customWidth="1"/>
    <col min="14870" max="14870" width="22.42578125" style="1" customWidth="1"/>
    <col min="14871" max="14875" width="30.85546875" style="1" customWidth="1"/>
    <col min="14876" max="14903" width="0" style="1" hidden="1" customWidth="1"/>
    <col min="14904" max="14904" width="30.85546875" style="1" customWidth="1"/>
    <col min="14905" max="14905" width="0" style="1" hidden="1" customWidth="1"/>
    <col min="14906" max="14906" width="5.85546875" style="1" customWidth="1"/>
    <col min="14907" max="14907" width="18.7109375" style="1" bestFit="1" customWidth="1"/>
    <col min="14908" max="14908" width="19.5703125" style="1" customWidth="1"/>
    <col min="14909" max="14909" width="20.5703125" style="1" customWidth="1"/>
    <col min="14910" max="14910" width="15.28515625" style="1" customWidth="1"/>
    <col min="14911" max="14911" width="17.140625" style="1" customWidth="1"/>
    <col min="14912" max="14912" width="20.85546875" style="1" customWidth="1"/>
    <col min="14913" max="14913" width="16.85546875" style="1" customWidth="1"/>
    <col min="14914" max="14914" width="18.140625" style="1" customWidth="1"/>
    <col min="14915" max="14915" width="23.28515625" style="1" customWidth="1"/>
    <col min="14916" max="14916" width="36" style="1" customWidth="1"/>
    <col min="14917" max="14933" width="30.85546875" style="1" customWidth="1"/>
    <col min="14934" max="15104" width="30.85546875" style="1"/>
    <col min="15105" max="15111" width="0" style="1" hidden="1" customWidth="1"/>
    <col min="15112" max="15112" width="7.42578125" style="1" customWidth="1"/>
    <col min="15113" max="15113" width="30.85546875" style="1" customWidth="1"/>
    <col min="15114" max="15118" width="0" style="1" hidden="1" customWidth="1"/>
    <col min="15119" max="15119" width="11" style="1" customWidth="1"/>
    <col min="15120" max="15120" width="10" style="1" customWidth="1"/>
    <col min="15121" max="15121" width="21.140625" style="1" customWidth="1"/>
    <col min="15122" max="15122" width="18.28515625" style="1" customWidth="1"/>
    <col min="15123" max="15123" width="19.85546875" style="1" customWidth="1"/>
    <col min="15124" max="15124" width="20.85546875" style="1" customWidth="1"/>
    <col min="15125" max="15125" width="20.5703125" style="1" customWidth="1"/>
    <col min="15126" max="15126" width="22.42578125" style="1" customWidth="1"/>
    <col min="15127" max="15131" width="30.85546875" style="1" customWidth="1"/>
    <col min="15132" max="15159" width="0" style="1" hidden="1" customWidth="1"/>
    <col min="15160" max="15160" width="30.85546875" style="1" customWidth="1"/>
    <col min="15161" max="15161" width="0" style="1" hidden="1" customWidth="1"/>
    <col min="15162" max="15162" width="5.85546875" style="1" customWidth="1"/>
    <col min="15163" max="15163" width="18.7109375" style="1" bestFit="1" customWidth="1"/>
    <col min="15164" max="15164" width="19.5703125" style="1" customWidth="1"/>
    <col min="15165" max="15165" width="20.5703125" style="1" customWidth="1"/>
    <col min="15166" max="15166" width="15.28515625" style="1" customWidth="1"/>
    <col min="15167" max="15167" width="17.140625" style="1" customWidth="1"/>
    <col min="15168" max="15168" width="20.85546875" style="1" customWidth="1"/>
    <col min="15169" max="15169" width="16.85546875" style="1" customWidth="1"/>
    <col min="15170" max="15170" width="18.140625" style="1" customWidth="1"/>
    <col min="15171" max="15171" width="23.28515625" style="1" customWidth="1"/>
    <col min="15172" max="15172" width="36" style="1" customWidth="1"/>
    <col min="15173" max="15189" width="30.85546875" style="1" customWidth="1"/>
    <col min="15190" max="15360" width="30.85546875" style="1"/>
    <col min="15361" max="15367" width="0" style="1" hidden="1" customWidth="1"/>
    <col min="15368" max="15368" width="7.42578125" style="1" customWidth="1"/>
    <col min="15369" max="15369" width="30.85546875" style="1" customWidth="1"/>
    <col min="15370" max="15374" width="0" style="1" hidden="1" customWidth="1"/>
    <col min="15375" max="15375" width="11" style="1" customWidth="1"/>
    <col min="15376" max="15376" width="10" style="1" customWidth="1"/>
    <col min="15377" max="15377" width="21.140625" style="1" customWidth="1"/>
    <col min="15378" max="15378" width="18.28515625" style="1" customWidth="1"/>
    <col min="15379" max="15379" width="19.85546875" style="1" customWidth="1"/>
    <col min="15380" max="15380" width="20.85546875" style="1" customWidth="1"/>
    <col min="15381" max="15381" width="20.5703125" style="1" customWidth="1"/>
    <col min="15382" max="15382" width="22.42578125" style="1" customWidth="1"/>
    <col min="15383" max="15387" width="30.85546875" style="1" customWidth="1"/>
    <col min="15388" max="15415" width="0" style="1" hidden="1" customWidth="1"/>
    <col min="15416" max="15416" width="30.85546875" style="1" customWidth="1"/>
    <col min="15417" max="15417" width="0" style="1" hidden="1" customWidth="1"/>
    <col min="15418" max="15418" width="5.85546875" style="1" customWidth="1"/>
    <col min="15419" max="15419" width="18.7109375" style="1" bestFit="1" customWidth="1"/>
    <col min="15420" max="15420" width="19.5703125" style="1" customWidth="1"/>
    <col min="15421" max="15421" width="20.5703125" style="1" customWidth="1"/>
    <col min="15422" max="15422" width="15.28515625" style="1" customWidth="1"/>
    <col min="15423" max="15423" width="17.140625" style="1" customWidth="1"/>
    <col min="15424" max="15424" width="20.85546875" style="1" customWidth="1"/>
    <col min="15425" max="15425" width="16.85546875" style="1" customWidth="1"/>
    <col min="15426" max="15426" width="18.140625" style="1" customWidth="1"/>
    <col min="15427" max="15427" width="23.28515625" style="1" customWidth="1"/>
    <col min="15428" max="15428" width="36" style="1" customWidth="1"/>
    <col min="15429" max="15445" width="30.85546875" style="1" customWidth="1"/>
    <col min="15446" max="15616" width="30.85546875" style="1"/>
    <col min="15617" max="15623" width="0" style="1" hidden="1" customWidth="1"/>
    <col min="15624" max="15624" width="7.42578125" style="1" customWidth="1"/>
    <col min="15625" max="15625" width="30.85546875" style="1" customWidth="1"/>
    <col min="15626" max="15630" width="0" style="1" hidden="1" customWidth="1"/>
    <col min="15631" max="15631" width="11" style="1" customWidth="1"/>
    <col min="15632" max="15632" width="10" style="1" customWidth="1"/>
    <col min="15633" max="15633" width="21.140625" style="1" customWidth="1"/>
    <col min="15634" max="15634" width="18.28515625" style="1" customWidth="1"/>
    <col min="15635" max="15635" width="19.85546875" style="1" customWidth="1"/>
    <col min="15636" max="15636" width="20.85546875" style="1" customWidth="1"/>
    <col min="15637" max="15637" width="20.5703125" style="1" customWidth="1"/>
    <col min="15638" max="15638" width="22.42578125" style="1" customWidth="1"/>
    <col min="15639" max="15643" width="30.85546875" style="1" customWidth="1"/>
    <col min="15644" max="15671" width="0" style="1" hidden="1" customWidth="1"/>
    <col min="15672" max="15672" width="30.85546875" style="1" customWidth="1"/>
    <col min="15673" max="15673" width="0" style="1" hidden="1" customWidth="1"/>
    <col min="15674" max="15674" width="5.85546875" style="1" customWidth="1"/>
    <col min="15675" max="15675" width="18.7109375" style="1" bestFit="1" customWidth="1"/>
    <col min="15676" max="15676" width="19.5703125" style="1" customWidth="1"/>
    <col min="15677" max="15677" width="20.5703125" style="1" customWidth="1"/>
    <col min="15678" max="15678" width="15.28515625" style="1" customWidth="1"/>
    <col min="15679" max="15679" width="17.140625" style="1" customWidth="1"/>
    <col min="15680" max="15680" width="20.85546875" style="1" customWidth="1"/>
    <col min="15681" max="15681" width="16.85546875" style="1" customWidth="1"/>
    <col min="15682" max="15682" width="18.140625" style="1" customWidth="1"/>
    <col min="15683" max="15683" width="23.28515625" style="1" customWidth="1"/>
    <col min="15684" max="15684" width="36" style="1" customWidth="1"/>
    <col min="15685" max="15701" width="30.85546875" style="1" customWidth="1"/>
    <col min="15702" max="15872" width="30.85546875" style="1"/>
    <col min="15873" max="15879" width="0" style="1" hidden="1" customWidth="1"/>
    <col min="15880" max="15880" width="7.42578125" style="1" customWidth="1"/>
    <col min="15881" max="15881" width="30.85546875" style="1" customWidth="1"/>
    <col min="15882" max="15886" width="0" style="1" hidden="1" customWidth="1"/>
    <col min="15887" max="15887" width="11" style="1" customWidth="1"/>
    <col min="15888" max="15888" width="10" style="1" customWidth="1"/>
    <col min="15889" max="15889" width="21.140625" style="1" customWidth="1"/>
    <col min="15890" max="15890" width="18.28515625" style="1" customWidth="1"/>
    <col min="15891" max="15891" width="19.85546875" style="1" customWidth="1"/>
    <col min="15892" max="15892" width="20.85546875" style="1" customWidth="1"/>
    <col min="15893" max="15893" width="20.5703125" style="1" customWidth="1"/>
    <col min="15894" max="15894" width="22.42578125" style="1" customWidth="1"/>
    <col min="15895" max="15899" width="30.85546875" style="1" customWidth="1"/>
    <col min="15900" max="15927" width="0" style="1" hidden="1" customWidth="1"/>
    <col min="15928" max="15928" width="30.85546875" style="1" customWidth="1"/>
    <col min="15929" max="15929" width="0" style="1" hidden="1" customWidth="1"/>
    <col min="15930" max="15930" width="5.85546875" style="1" customWidth="1"/>
    <col min="15931" max="15931" width="18.7109375" style="1" bestFit="1" customWidth="1"/>
    <col min="15932" max="15932" width="19.5703125" style="1" customWidth="1"/>
    <col min="15933" max="15933" width="20.5703125" style="1" customWidth="1"/>
    <col min="15934" max="15934" width="15.28515625" style="1" customWidth="1"/>
    <col min="15935" max="15935" width="17.140625" style="1" customWidth="1"/>
    <col min="15936" max="15936" width="20.85546875" style="1" customWidth="1"/>
    <col min="15937" max="15937" width="16.85546875" style="1" customWidth="1"/>
    <col min="15938" max="15938" width="18.140625" style="1" customWidth="1"/>
    <col min="15939" max="15939" width="23.28515625" style="1" customWidth="1"/>
    <col min="15940" max="15940" width="36" style="1" customWidth="1"/>
    <col min="15941" max="15957" width="30.85546875" style="1" customWidth="1"/>
    <col min="15958" max="16128" width="30.85546875" style="1"/>
    <col min="16129" max="16135" width="0" style="1" hidden="1" customWidth="1"/>
    <col min="16136" max="16136" width="7.42578125" style="1" customWidth="1"/>
    <col min="16137" max="16137" width="30.85546875" style="1" customWidth="1"/>
    <col min="16138" max="16142" width="0" style="1" hidden="1" customWidth="1"/>
    <col min="16143" max="16143" width="11" style="1" customWidth="1"/>
    <col min="16144" max="16144" width="10" style="1" customWidth="1"/>
    <col min="16145" max="16145" width="21.140625" style="1" customWidth="1"/>
    <col min="16146" max="16146" width="18.28515625" style="1" customWidth="1"/>
    <col min="16147" max="16147" width="19.85546875" style="1" customWidth="1"/>
    <col min="16148" max="16148" width="20.85546875" style="1" customWidth="1"/>
    <col min="16149" max="16149" width="20.5703125" style="1" customWidth="1"/>
    <col min="16150" max="16150" width="22.42578125" style="1" customWidth="1"/>
    <col min="16151" max="16155" width="30.85546875" style="1" customWidth="1"/>
    <col min="16156" max="16183" width="0" style="1" hidden="1" customWidth="1"/>
    <col min="16184" max="16184" width="30.85546875" style="1" customWidth="1"/>
    <col min="16185" max="16185" width="0" style="1" hidden="1" customWidth="1"/>
    <col min="16186" max="16186" width="5.85546875" style="1" customWidth="1"/>
    <col min="16187" max="16187" width="18.7109375" style="1" bestFit="1" customWidth="1"/>
    <col min="16188" max="16188" width="19.5703125" style="1" customWidth="1"/>
    <col min="16189" max="16189" width="20.5703125" style="1" customWidth="1"/>
    <col min="16190" max="16190" width="15.28515625" style="1" customWidth="1"/>
    <col min="16191" max="16191" width="17.140625" style="1" customWidth="1"/>
    <col min="16192" max="16192" width="20.85546875" style="1" customWidth="1"/>
    <col min="16193" max="16193" width="16.85546875" style="1" customWidth="1"/>
    <col min="16194" max="16194" width="18.140625" style="1" customWidth="1"/>
    <col min="16195" max="16195" width="23.28515625" style="1" customWidth="1"/>
    <col min="16196" max="16196" width="36" style="1" customWidth="1"/>
    <col min="16197" max="16213" width="30.85546875" style="1" customWidth="1"/>
    <col min="16214" max="16384" width="30.85546875" style="1"/>
  </cols>
  <sheetData>
    <row r="1" spans="1:64" s="259" customFormat="1" ht="9" customHeight="1">
      <c r="A1" s="243"/>
      <c r="B1" s="244"/>
      <c r="C1" s="244"/>
      <c r="D1" s="245"/>
      <c r="E1" s="246" t="s">
        <v>203</v>
      </c>
      <c r="F1" s="247"/>
      <c r="G1" s="247"/>
      <c r="H1" s="247"/>
      <c r="I1" s="247"/>
      <c r="J1" s="247"/>
      <c r="K1" s="247"/>
      <c r="L1" s="247"/>
      <c r="M1" s="247"/>
      <c r="N1" s="248"/>
      <c r="O1" s="249" t="s">
        <v>204</v>
      </c>
      <c r="P1" s="250"/>
      <c r="Q1" s="250"/>
      <c r="R1" s="251"/>
      <c r="S1" s="252"/>
      <c r="T1" s="253"/>
      <c r="U1" s="253"/>
      <c r="V1" s="254"/>
      <c r="W1" s="252"/>
      <c r="X1" s="253"/>
      <c r="Y1" s="255"/>
      <c r="Z1" s="256" t="s">
        <v>203</v>
      </c>
      <c r="AA1" s="257"/>
      <c r="AB1" s="257"/>
      <c r="AC1" s="257"/>
      <c r="AD1" s="257"/>
      <c r="AE1" s="257"/>
      <c r="AF1" s="257"/>
      <c r="AG1" s="257"/>
      <c r="AH1" s="257"/>
      <c r="AI1" s="257"/>
      <c r="AJ1" s="258"/>
      <c r="AK1" s="249" t="s">
        <v>204</v>
      </c>
      <c r="AL1" s="250"/>
      <c r="AM1" s="250"/>
      <c r="AN1" s="251"/>
      <c r="AO1" s="252"/>
      <c r="AP1" s="253"/>
      <c r="AQ1" s="253"/>
      <c r="AR1" s="254"/>
      <c r="AV1" s="260"/>
      <c r="BB1" s="260"/>
    </row>
    <row r="2" spans="1:64" s="259" customFormat="1" ht="9" customHeight="1">
      <c r="A2" s="261"/>
      <c r="B2" s="262"/>
      <c r="C2" s="262"/>
      <c r="D2" s="263"/>
      <c r="E2" s="264"/>
      <c r="F2" s="265"/>
      <c r="G2" s="265"/>
      <c r="H2" s="265"/>
      <c r="I2" s="265"/>
      <c r="J2" s="265"/>
      <c r="K2" s="265"/>
      <c r="L2" s="265"/>
      <c r="M2" s="265"/>
      <c r="N2" s="266"/>
      <c r="O2" s="267"/>
      <c r="P2" s="268"/>
      <c r="Q2" s="268"/>
      <c r="R2" s="269"/>
      <c r="S2" s="270"/>
      <c r="T2" s="271"/>
      <c r="U2" s="271"/>
      <c r="V2" s="272"/>
      <c r="W2" s="270"/>
      <c r="X2" s="271"/>
      <c r="Y2" s="273"/>
      <c r="Z2" s="274"/>
      <c r="AA2" s="275"/>
      <c r="AB2" s="275"/>
      <c r="AC2" s="275"/>
      <c r="AD2" s="275"/>
      <c r="AE2" s="275"/>
      <c r="AF2" s="275"/>
      <c r="AG2" s="275"/>
      <c r="AH2" s="275"/>
      <c r="AI2" s="275"/>
      <c r="AJ2" s="276"/>
      <c r="AK2" s="267"/>
      <c r="AL2" s="268"/>
      <c r="AM2" s="268"/>
      <c r="AN2" s="269"/>
      <c r="AO2" s="270"/>
      <c r="AP2" s="271"/>
      <c r="AQ2" s="271"/>
      <c r="AR2" s="272"/>
      <c r="AV2" s="260"/>
      <c r="BB2" s="260"/>
    </row>
    <row r="3" spans="1:64" s="259" customFormat="1" ht="9" customHeight="1">
      <c r="A3" s="261"/>
      <c r="B3" s="262"/>
      <c r="C3" s="262"/>
      <c r="D3" s="263"/>
      <c r="E3" s="264"/>
      <c r="F3" s="265"/>
      <c r="G3" s="265"/>
      <c r="H3" s="265"/>
      <c r="I3" s="265"/>
      <c r="J3" s="265"/>
      <c r="K3" s="265"/>
      <c r="L3" s="265"/>
      <c r="M3" s="265"/>
      <c r="N3" s="266"/>
      <c r="O3" s="267"/>
      <c r="P3" s="268"/>
      <c r="Q3" s="268"/>
      <c r="R3" s="269"/>
      <c r="S3" s="270"/>
      <c r="T3" s="271"/>
      <c r="U3" s="271"/>
      <c r="V3" s="272"/>
      <c r="W3" s="270"/>
      <c r="X3" s="271"/>
      <c r="Y3" s="273"/>
      <c r="Z3" s="274"/>
      <c r="AA3" s="275"/>
      <c r="AB3" s="275"/>
      <c r="AC3" s="275"/>
      <c r="AD3" s="275"/>
      <c r="AE3" s="275"/>
      <c r="AF3" s="275"/>
      <c r="AG3" s="275"/>
      <c r="AH3" s="275"/>
      <c r="AI3" s="275"/>
      <c r="AJ3" s="276"/>
      <c r="AK3" s="267"/>
      <c r="AL3" s="268"/>
      <c r="AM3" s="268"/>
      <c r="AN3" s="269"/>
      <c r="AO3" s="270"/>
      <c r="AP3" s="271"/>
      <c r="AQ3" s="271"/>
      <c r="AR3" s="272"/>
      <c r="AV3" s="260"/>
      <c r="BB3" s="260"/>
    </row>
    <row r="4" spans="1:64" s="259" customFormat="1" ht="9" customHeight="1">
      <c r="A4" s="261"/>
      <c r="B4" s="262"/>
      <c r="C4" s="262"/>
      <c r="D4" s="263"/>
      <c r="E4" s="264"/>
      <c r="F4" s="265"/>
      <c r="G4" s="265"/>
      <c r="H4" s="265"/>
      <c r="I4" s="265"/>
      <c r="J4" s="265"/>
      <c r="K4" s="265"/>
      <c r="L4" s="265"/>
      <c r="M4" s="265"/>
      <c r="N4" s="266"/>
      <c r="O4" s="267"/>
      <c r="P4" s="268"/>
      <c r="Q4" s="268"/>
      <c r="R4" s="269"/>
      <c r="S4" s="270"/>
      <c r="T4" s="271"/>
      <c r="U4" s="271"/>
      <c r="V4" s="272"/>
      <c r="W4" s="270"/>
      <c r="X4" s="271"/>
      <c r="Y4" s="273"/>
      <c r="Z4" s="274"/>
      <c r="AA4" s="275"/>
      <c r="AB4" s="275"/>
      <c r="AC4" s="275"/>
      <c r="AD4" s="275"/>
      <c r="AE4" s="275"/>
      <c r="AF4" s="275"/>
      <c r="AG4" s="275"/>
      <c r="AH4" s="275"/>
      <c r="AI4" s="275"/>
      <c r="AJ4" s="276"/>
      <c r="AK4" s="267"/>
      <c r="AL4" s="268"/>
      <c r="AM4" s="268"/>
      <c r="AN4" s="269"/>
      <c r="AO4" s="270"/>
      <c r="AP4" s="271"/>
      <c r="AQ4" s="271"/>
      <c r="AR4" s="272"/>
      <c r="AV4" s="260"/>
      <c r="BB4" s="260"/>
    </row>
    <row r="5" spans="1:64" s="259" customFormat="1" ht="9" customHeight="1">
      <c r="A5" s="261"/>
      <c r="B5" s="262"/>
      <c r="C5" s="262"/>
      <c r="D5" s="263"/>
      <c r="E5" s="264"/>
      <c r="F5" s="265"/>
      <c r="G5" s="265"/>
      <c r="H5" s="265"/>
      <c r="I5" s="265"/>
      <c r="J5" s="265"/>
      <c r="K5" s="265"/>
      <c r="L5" s="265"/>
      <c r="M5" s="265"/>
      <c r="N5" s="266"/>
      <c r="O5" s="267"/>
      <c r="P5" s="268"/>
      <c r="Q5" s="268"/>
      <c r="R5" s="269"/>
      <c r="S5" s="270"/>
      <c r="T5" s="271"/>
      <c r="U5" s="271"/>
      <c r="V5" s="272"/>
      <c r="W5" s="270"/>
      <c r="X5" s="271"/>
      <c r="Y5" s="273"/>
      <c r="Z5" s="274"/>
      <c r="AA5" s="275"/>
      <c r="AB5" s="275"/>
      <c r="AC5" s="275"/>
      <c r="AD5" s="275"/>
      <c r="AE5" s="275"/>
      <c r="AF5" s="275"/>
      <c r="AG5" s="275"/>
      <c r="AH5" s="275"/>
      <c r="AI5" s="275"/>
      <c r="AJ5" s="276"/>
      <c r="AK5" s="267"/>
      <c r="AL5" s="268"/>
      <c r="AM5" s="268"/>
      <c r="AN5" s="269"/>
      <c r="AO5" s="270"/>
      <c r="AP5" s="271"/>
      <c r="AQ5" s="271"/>
      <c r="AR5" s="272"/>
      <c r="AV5" s="260"/>
      <c r="BB5" s="260"/>
    </row>
    <row r="6" spans="1:64" s="259" customFormat="1" ht="9" customHeight="1">
      <c r="A6" s="261"/>
      <c r="B6" s="262"/>
      <c r="C6" s="262"/>
      <c r="D6" s="263"/>
      <c r="E6" s="264"/>
      <c r="F6" s="265"/>
      <c r="G6" s="265"/>
      <c r="H6" s="265"/>
      <c r="I6" s="265"/>
      <c r="J6" s="265"/>
      <c r="K6" s="265"/>
      <c r="L6" s="265"/>
      <c r="M6" s="265"/>
      <c r="N6" s="266"/>
      <c r="O6" s="267"/>
      <c r="P6" s="268"/>
      <c r="Q6" s="268"/>
      <c r="R6" s="269"/>
      <c r="S6" s="270"/>
      <c r="T6" s="271"/>
      <c r="U6" s="271"/>
      <c r="V6" s="272"/>
      <c r="W6" s="270"/>
      <c r="X6" s="271"/>
      <c r="Y6" s="273"/>
      <c r="Z6" s="274"/>
      <c r="AA6" s="275"/>
      <c r="AB6" s="275"/>
      <c r="AC6" s="275"/>
      <c r="AD6" s="275"/>
      <c r="AE6" s="275"/>
      <c r="AF6" s="275"/>
      <c r="AG6" s="275"/>
      <c r="AH6" s="275"/>
      <c r="AI6" s="275"/>
      <c r="AJ6" s="276"/>
      <c r="AK6" s="267"/>
      <c r="AL6" s="268"/>
      <c r="AM6" s="268"/>
      <c r="AN6" s="269"/>
      <c r="AO6" s="270"/>
      <c r="AP6" s="271"/>
      <c r="AQ6" s="271"/>
      <c r="AR6" s="272"/>
      <c r="AV6" s="260"/>
      <c r="BB6" s="260"/>
    </row>
    <row r="7" spans="1:64" s="259" customFormat="1" ht="9" customHeight="1">
      <c r="A7" s="261"/>
      <c r="B7" s="262"/>
      <c r="C7" s="262"/>
      <c r="D7" s="263"/>
      <c r="E7" s="264"/>
      <c r="F7" s="265"/>
      <c r="G7" s="265"/>
      <c r="H7" s="265"/>
      <c r="I7" s="265"/>
      <c r="J7" s="265"/>
      <c r="K7" s="265"/>
      <c r="L7" s="265"/>
      <c r="M7" s="265"/>
      <c r="N7" s="266"/>
      <c r="O7" s="267"/>
      <c r="P7" s="268"/>
      <c r="Q7" s="268"/>
      <c r="R7" s="269"/>
      <c r="S7" s="270"/>
      <c r="T7" s="271"/>
      <c r="U7" s="271"/>
      <c r="V7" s="272"/>
      <c r="W7" s="270"/>
      <c r="X7" s="271"/>
      <c r="Y7" s="273"/>
      <c r="Z7" s="274"/>
      <c r="AA7" s="275"/>
      <c r="AB7" s="275"/>
      <c r="AC7" s="275"/>
      <c r="AD7" s="275"/>
      <c r="AE7" s="275"/>
      <c r="AF7" s="275"/>
      <c r="AG7" s="275"/>
      <c r="AH7" s="275"/>
      <c r="AI7" s="275"/>
      <c r="AJ7" s="276"/>
      <c r="AK7" s="267"/>
      <c r="AL7" s="268"/>
      <c r="AM7" s="268"/>
      <c r="AN7" s="269"/>
      <c r="AO7" s="270"/>
      <c r="AP7" s="271"/>
      <c r="AQ7" s="271"/>
      <c r="AR7" s="272"/>
      <c r="AV7" s="260"/>
      <c r="BB7" s="260"/>
    </row>
    <row r="8" spans="1:64" s="259" customFormat="1" ht="9" customHeight="1" thickBot="1">
      <c r="A8" s="277"/>
      <c r="B8" s="278"/>
      <c r="C8" s="278"/>
      <c r="D8" s="279"/>
      <c r="E8" s="280"/>
      <c r="F8" s="281"/>
      <c r="G8" s="281"/>
      <c r="H8" s="281"/>
      <c r="I8" s="281"/>
      <c r="J8" s="281"/>
      <c r="K8" s="281"/>
      <c r="L8" s="281"/>
      <c r="M8" s="281"/>
      <c r="N8" s="282"/>
      <c r="O8" s="283"/>
      <c r="P8" s="284"/>
      <c r="Q8" s="284"/>
      <c r="R8" s="285"/>
      <c r="S8" s="286"/>
      <c r="T8" s="287"/>
      <c r="U8" s="287"/>
      <c r="V8" s="288"/>
      <c r="W8" s="286"/>
      <c r="X8" s="287"/>
      <c r="Y8" s="289"/>
      <c r="Z8" s="290"/>
      <c r="AA8" s="291"/>
      <c r="AB8" s="291"/>
      <c r="AC8" s="291"/>
      <c r="AD8" s="291"/>
      <c r="AE8" s="291"/>
      <c r="AF8" s="291"/>
      <c r="AG8" s="291"/>
      <c r="AH8" s="291"/>
      <c r="AI8" s="291"/>
      <c r="AJ8" s="292"/>
      <c r="AK8" s="283"/>
      <c r="AL8" s="284"/>
      <c r="AM8" s="284"/>
      <c r="AN8" s="285"/>
      <c r="AO8" s="286"/>
      <c r="AP8" s="287"/>
      <c r="AQ8" s="287"/>
      <c r="AR8" s="288"/>
      <c r="AV8" s="260"/>
      <c r="BB8" s="260"/>
    </row>
    <row r="12" spans="1:64" ht="9" customHeight="1">
      <c r="I12" s="293" t="s">
        <v>205</v>
      </c>
      <c r="J12" s="293"/>
    </row>
    <row r="13" spans="1:64" ht="9" customHeight="1">
      <c r="I13" s="293" t="s">
        <v>206</v>
      </c>
      <c r="J13" s="293"/>
    </row>
    <row r="14" spans="1:64" ht="9" customHeight="1">
      <c r="I14" s="293" t="s">
        <v>207</v>
      </c>
      <c r="J14" s="293"/>
    </row>
    <row r="15" spans="1:64" ht="9" customHeight="1">
      <c r="I15" s="293" t="s">
        <v>208</v>
      </c>
      <c r="J15" s="293"/>
    </row>
    <row r="16" spans="1:64" ht="15">
      <c r="G16" s="295" t="s">
        <v>209</v>
      </c>
      <c r="H16" s="296" t="s">
        <v>210</v>
      </c>
      <c r="I16" s="296" t="s">
        <v>9</v>
      </c>
      <c r="J16" s="241" t="s">
        <v>102</v>
      </c>
      <c r="K16" s="229"/>
      <c r="L16" s="230"/>
      <c r="M16" s="217"/>
      <c r="N16" s="217"/>
      <c r="O16" s="240" t="s">
        <v>0</v>
      </c>
      <c r="P16" s="240"/>
      <c r="Q16" s="240" t="s">
        <v>108</v>
      </c>
      <c r="R16" s="240"/>
      <c r="S16" s="240" t="s">
        <v>109</v>
      </c>
      <c r="T16" s="240"/>
      <c r="U16" s="240" t="s">
        <v>110</v>
      </c>
      <c r="V16" s="240"/>
      <c r="W16" s="236" t="s">
        <v>104</v>
      </c>
      <c r="X16" s="236" t="s">
        <v>105</v>
      </c>
      <c r="Y16" s="236" t="s">
        <v>106</v>
      </c>
      <c r="Z16" s="236" t="s">
        <v>107</v>
      </c>
      <c r="AA16" s="236" t="s">
        <v>2</v>
      </c>
      <c r="AB16" s="236" t="s">
        <v>211</v>
      </c>
      <c r="AC16" s="236" t="s">
        <v>212</v>
      </c>
      <c r="AD16" s="236"/>
      <c r="AE16" s="236" t="s">
        <v>213</v>
      </c>
      <c r="AF16" s="236"/>
      <c r="AG16" s="236" t="s">
        <v>214</v>
      </c>
      <c r="AH16" s="236"/>
      <c r="AI16" s="236" t="s">
        <v>215</v>
      </c>
      <c r="AJ16" s="236"/>
      <c r="AK16" s="236" t="s">
        <v>216</v>
      </c>
      <c r="AL16" s="236"/>
      <c r="AM16" s="236" t="s">
        <v>217</v>
      </c>
      <c r="AN16" s="236"/>
      <c r="AO16" s="236" t="s">
        <v>218</v>
      </c>
      <c r="AP16" s="236"/>
      <c r="AQ16" s="236" t="s">
        <v>219</v>
      </c>
      <c r="AR16" s="236"/>
      <c r="BG16" s="235" t="s">
        <v>108</v>
      </c>
      <c r="BH16" s="235"/>
      <c r="BI16" s="235" t="s">
        <v>109</v>
      </c>
      <c r="BJ16" s="235"/>
      <c r="BK16" s="235" t="s">
        <v>110</v>
      </c>
      <c r="BL16" s="235"/>
    </row>
    <row r="17" spans="1:85" ht="51" customHeight="1" thickBot="1">
      <c r="A17" s="94" t="s">
        <v>220</v>
      </c>
      <c r="B17" s="94" t="s">
        <v>210</v>
      </c>
      <c r="C17" s="94" t="s">
        <v>221</v>
      </c>
      <c r="D17" s="94" t="s">
        <v>222</v>
      </c>
      <c r="E17" s="94" t="s">
        <v>223</v>
      </c>
      <c r="F17" s="94" t="s">
        <v>224</v>
      </c>
      <c r="G17" s="297"/>
      <c r="H17" s="296"/>
      <c r="I17" s="296"/>
      <c r="J17" s="99" t="s">
        <v>4</v>
      </c>
      <c r="K17" s="99" t="s">
        <v>5</v>
      </c>
      <c r="L17" s="99" t="s">
        <v>6</v>
      </c>
      <c r="M17" s="99" t="s">
        <v>103</v>
      </c>
      <c r="N17" s="99" t="s">
        <v>7</v>
      </c>
      <c r="O17" s="216" t="s">
        <v>24</v>
      </c>
      <c r="P17" s="216" t="s">
        <v>225</v>
      </c>
      <c r="Q17" s="216" t="s">
        <v>113</v>
      </c>
      <c r="R17" s="216" t="s">
        <v>114</v>
      </c>
      <c r="S17" s="216" t="s">
        <v>115</v>
      </c>
      <c r="T17" s="216" t="s">
        <v>116</v>
      </c>
      <c r="U17" s="216" t="s">
        <v>111</v>
      </c>
      <c r="V17" s="216" t="s">
        <v>116</v>
      </c>
      <c r="W17" s="236"/>
      <c r="X17" s="236"/>
      <c r="Y17" s="236"/>
      <c r="Z17" s="236"/>
      <c r="AA17" s="236"/>
      <c r="AB17" s="236"/>
      <c r="AC17" s="216" t="s">
        <v>226</v>
      </c>
      <c r="AD17" s="216" t="s">
        <v>227</v>
      </c>
      <c r="AE17" s="216" t="s">
        <v>226</v>
      </c>
      <c r="AF17" s="216" t="s">
        <v>227</v>
      </c>
      <c r="AG17" s="216" t="s">
        <v>226</v>
      </c>
      <c r="AH17" s="216" t="s">
        <v>227</v>
      </c>
      <c r="AI17" s="216" t="s">
        <v>226</v>
      </c>
      <c r="AJ17" s="216" t="s">
        <v>227</v>
      </c>
      <c r="AK17" s="216" t="s">
        <v>226</v>
      </c>
      <c r="AL17" s="216" t="s">
        <v>227</v>
      </c>
      <c r="AM17" s="216" t="s">
        <v>226</v>
      </c>
      <c r="AN17" s="216" t="s">
        <v>227</v>
      </c>
      <c r="AO17" s="216" t="s">
        <v>226</v>
      </c>
      <c r="AP17" s="216" t="s">
        <v>227</v>
      </c>
      <c r="AQ17" s="216" t="s">
        <v>226</v>
      </c>
      <c r="AR17" s="216" t="s">
        <v>227</v>
      </c>
      <c r="BG17" s="101" t="s">
        <v>113</v>
      </c>
      <c r="BH17" s="101" t="s">
        <v>114</v>
      </c>
      <c r="BI17" s="101" t="s">
        <v>115</v>
      </c>
      <c r="BJ17" s="101" t="s">
        <v>116</v>
      </c>
      <c r="BK17" s="101" t="s">
        <v>111</v>
      </c>
      <c r="BL17" s="101" t="s">
        <v>116</v>
      </c>
    </row>
    <row r="18" spans="1:85" s="294" customFormat="1" ht="49.5" customHeight="1" thickBot="1">
      <c r="A18" s="298" t="s">
        <v>228</v>
      </c>
      <c r="B18" s="298" t="s">
        <v>228</v>
      </c>
      <c r="C18" s="298" t="s">
        <v>229</v>
      </c>
      <c r="D18" s="298" t="s">
        <v>230</v>
      </c>
      <c r="E18" s="298" t="s">
        <v>231</v>
      </c>
      <c r="F18" s="298" t="s">
        <v>231</v>
      </c>
      <c r="G18" s="299">
        <v>11</v>
      </c>
      <c r="H18" s="300">
        <v>876</v>
      </c>
      <c r="I18" s="301" t="s">
        <v>232</v>
      </c>
      <c r="J18" s="302"/>
      <c r="K18" s="303"/>
      <c r="L18" s="303"/>
      <c r="M18" s="303" t="s">
        <v>233</v>
      </c>
      <c r="N18" s="303" t="s">
        <v>234</v>
      </c>
      <c r="O18" s="304">
        <v>0.25</v>
      </c>
      <c r="P18" s="305">
        <v>0.14560000000000001</v>
      </c>
      <c r="Q18" s="306">
        <f>SUMIF('Actividades inversión 876'!$B$15:$B$52,'Metas inversión 876'!$B18,'Actividades inversión 876'!M$15:M$52)</f>
        <v>60101734080</v>
      </c>
      <c r="R18" s="306">
        <f>SUMIF('Actividades inversión 876'!$B$15:$B$52,'Metas inversión 876'!$B18,'Actividades inversión 876'!N$15:N$52)</f>
        <v>63148364640</v>
      </c>
      <c r="S18" s="306">
        <f>SUMIF('Actividades inversión 876'!$B$15:$B$52,'Metas inversión 876'!$B18,'Actividades inversión 876'!O$15:O$52)</f>
        <v>45447889467</v>
      </c>
      <c r="T18" s="306">
        <f>SUMIF('Actividades inversión 876'!$B$15:$B$52,'Metas inversión 876'!$B18,'Actividades inversión 876'!P$15:P$52)</f>
        <v>456743456</v>
      </c>
      <c r="U18" s="307">
        <f>SUMIF('Actividades inversión 876'!$B$15:$B$52,'Metas inversión 876'!$B18,'Actividades inversión 876'!Q$15:Q$52)</f>
        <v>6818922276</v>
      </c>
      <c r="V18" s="307">
        <f>SUMIF('Actividades inversión 876'!$B$15:$B$52,'Metas inversión 876'!$B18,'Actividades inversión 876'!R$15:R$52)</f>
        <v>3873365633</v>
      </c>
      <c r="W18" s="308" t="s">
        <v>235</v>
      </c>
      <c r="X18" s="309" t="s">
        <v>236</v>
      </c>
      <c r="Y18" s="310" t="s">
        <v>237</v>
      </c>
      <c r="Z18" s="311" t="s">
        <v>238</v>
      </c>
      <c r="AA18" s="312" t="s">
        <v>239</v>
      </c>
      <c r="AB18" s="313" t="s">
        <v>240</v>
      </c>
      <c r="AC18" s="314"/>
      <c r="AD18" s="314"/>
      <c r="AE18" s="314"/>
      <c r="AF18" s="314"/>
      <c r="AG18" s="314"/>
      <c r="AH18" s="314"/>
      <c r="AI18" s="314"/>
      <c r="AJ18" s="314"/>
      <c r="AK18" s="314"/>
      <c r="AL18" s="314"/>
      <c r="AM18" s="314"/>
      <c r="AN18" s="314"/>
      <c r="AO18" s="314"/>
      <c r="AP18" s="314"/>
      <c r="AQ18" s="315">
        <f>+AC18+AE18+AG18+AI18+AK18+AM18+AO18</f>
        <v>0</v>
      </c>
      <c r="AR18" s="315">
        <f>+AD18+AF18+AH18+AJ18+AL18+AN18+AP18</f>
        <v>0</v>
      </c>
      <c r="AS18" s="316">
        <f>+R18-S18</f>
        <v>17700475173</v>
      </c>
      <c r="AT18" s="316">
        <f>+S18-T18</f>
        <v>44991146011</v>
      </c>
      <c r="AU18" s="316">
        <f>+U18-V18</f>
        <v>2945556643</v>
      </c>
      <c r="AV18" s="317"/>
      <c r="AW18" s="316"/>
      <c r="AX18" s="316"/>
      <c r="AY18" s="316"/>
      <c r="AZ18" s="316"/>
      <c r="BA18" s="316"/>
      <c r="BB18" s="317"/>
      <c r="BC18" s="316"/>
      <c r="BD18" s="318"/>
      <c r="BE18" s="316"/>
      <c r="BF18" s="316"/>
      <c r="BG18" s="319">
        <f>SUM('[2]01-USAQUEN:99-METROPOLITANO'!N14)</f>
        <v>60101734080</v>
      </c>
      <c r="BH18" s="320">
        <f>SUM('[2]01-USAQUEN:99-METROPOLITANO'!O14)</f>
        <v>63148364640</v>
      </c>
      <c r="BI18" s="320">
        <f>SUM('[2]01-USAQUEN:99-METROPOLITANO'!P14)</f>
        <v>45447889467</v>
      </c>
      <c r="BJ18" s="320">
        <f>SUM('[2]01-USAQUEN:99-METROPOLITANO'!Q14)</f>
        <v>456743456</v>
      </c>
      <c r="BK18" s="320">
        <f>SUM('[2]01-USAQUEN:99-METROPOLITANO'!R14)</f>
        <v>6818922276</v>
      </c>
      <c r="BL18" s="320">
        <f>SUM('[2]01-USAQUEN:99-METROPOLITANO'!S14)</f>
        <v>3873365633</v>
      </c>
      <c r="BM18" s="317"/>
      <c r="BN18" s="317"/>
      <c r="BO18" s="317">
        <f>+R18-BH18</f>
        <v>0</v>
      </c>
      <c r="BP18" s="2"/>
      <c r="BQ18" s="2"/>
      <c r="BR18" s="2"/>
      <c r="BS18" s="2"/>
      <c r="BT18" s="2"/>
      <c r="BU18" s="2"/>
      <c r="BV18" s="2"/>
      <c r="BW18" s="2"/>
      <c r="BX18" s="2"/>
      <c r="BY18" s="2"/>
      <c r="BZ18" s="2"/>
      <c r="CA18" s="2"/>
      <c r="CB18" s="2"/>
      <c r="CC18" s="2"/>
      <c r="CD18" s="2"/>
      <c r="CE18" s="2"/>
      <c r="CF18" s="2"/>
      <c r="CG18" s="2"/>
    </row>
    <row r="19" spans="1:85" s="294" customFormat="1" ht="19.5" customHeight="1" thickBot="1">
      <c r="A19" s="298"/>
      <c r="B19" s="298"/>
      <c r="C19" s="298"/>
      <c r="D19" s="298"/>
      <c r="E19" s="298"/>
      <c r="F19" s="298"/>
      <c r="G19" s="299"/>
      <c r="H19" s="321"/>
      <c r="I19" s="322"/>
      <c r="J19" s="323"/>
      <c r="K19" s="323"/>
      <c r="L19" s="323"/>
      <c r="M19" s="323"/>
      <c r="N19" s="323"/>
      <c r="O19" s="324"/>
      <c r="P19" s="325"/>
      <c r="Q19" s="326"/>
      <c r="R19" s="326"/>
      <c r="S19" s="326"/>
      <c r="T19" s="326"/>
      <c r="U19" s="327"/>
      <c r="V19" s="327"/>
      <c r="W19" s="328" t="s">
        <v>241</v>
      </c>
      <c r="X19" s="328"/>
      <c r="Y19" s="329" t="s">
        <v>242</v>
      </c>
      <c r="Z19" s="330"/>
      <c r="AA19" s="331"/>
      <c r="AB19" s="332" t="s">
        <v>243</v>
      </c>
      <c r="AC19" s="333"/>
      <c r="AD19" s="333"/>
      <c r="AE19" s="333"/>
      <c r="AF19" s="333"/>
      <c r="AG19" s="333"/>
      <c r="AH19" s="333"/>
      <c r="AI19" s="333"/>
      <c r="AJ19" s="333"/>
      <c r="AK19" s="333"/>
      <c r="AL19" s="333"/>
      <c r="AM19" s="333"/>
      <c r="AN19" s="333"/>
      <c r="AO19" s="333"/>
      <c r="AP19" s="333"/>
      <c r="AQ19" s="315">
        <f t="shared" ref="AQ19:AR139" si="0">+AC19+AE19+AG19+AI19+AK19+AM19+AO19</f>
        <v>0</v>
      </c>
      <c r="AR19" s="315">
        <f t="shared" si="0"/>
        <v>0</v>
      </c>
      <c r="AS19" s="316">
        <f t="shared" ref="AS19:AT85" si="1">+R19-S19</f>
        <v>0</v>
      </c>
      <c r="AT19" s="316">
        <f t="shared" si="1"/>
        <v>0</v>
      </c>
      <c r="AU19" s="316">
        <f t="shared" ref="AU19:AU85" si="2">+U19-V19</f>
        <v>0</v>
      </c>
      <c r="AV19" s="317"/>
      <c r="AW19" s="316"/>
      <c r="AX19" s="316"/>
      <c r="AY19" s="316"/>
      <c r="AZ19" s="316"/>
      <c r="BA19" s="316"/>
      <c r="BB19" s="317"/>
      <c r="BC19" s="316"/>
      <c r="BD19" s="316"/>
      <c r="BE19" s="316"/>
      <c r="BF19" s="316"/>
      <c r="BG19" s="334"/>
      <c r="BH19" s="335"/>
      <c r="BI19" s="335"/>
      <c r="BJ19" s="335"/>
      <c r="BK19" s="335"/>
      <c r="BL19" s="336"/>
      <c r="BP19" s="2"/>
      <c r="BQ19" s="2"/>
      <c r="BR19" s="2"/>
      <c r="BS19" s="2"/>
      <c r="BT19" s="2"/>
      <c r="BU19" s="2"/>
      <c r="BV19" s="2"/>
      <c r="BW19" s="2"/>
      <c r="BX19" s="2"/>
      <c r="BY19" s="2"/>
      <c r="BZ19" s="2"/>
      <c r="CA19" s="2"/>
      <c r="CB19" s="2"/>
      <c r="CC19" s="2"/>
      <c r="CD19" s="2"/>
      <c r="CE19" s="2"/>
      <c r="CF19" s="2"/>
      <c r="CG19" s="2"/>
    </row>
    <row r="20" spans="1:85" s="294" customFormat="1" ht="17.25" customHeight="1" thickBot="1">
      <c r="A20" s="298"/>
      <c r="B20" s="298"/>
      <c r="C20" s="298"/>
      <c r="D20" s="298"/>
      <c r="E20" s="298"/>
      <c r="F20" s="298"/>
      <c r="G20" s="299"/>
      <c r="H20" s="321"/>
      <c r="I20" s="322"/>
      <c r="J20" s="323"/>
      <c r="K20" s="323"/>
      <c r="L20" s="323"/>
      <c r="M20" s="323"/>
      <c r="N20" s="323"/>
      <c r="O20" s="324"/>
      <c r="P20" s="325"/>
      <c r="Q20" s="326"/>
      <c r="R20" s="326"/>
      <c r="S20" s="326"/>
      <c r="T20" s="326"/>
      <c r="U20" s="327"/>
      <c r="V20" s="327"/>
      <c r="W20" s="328" t="s">
        <v>244</v>
      </c>
      <c r="X20" s="328" t="s">
        <v>245</v>
      </c>
      <c r="Y20" s="329"/>
      <c r="Z20" s="330"/>
      <c r="AA20" s="331"/>
      <c r="AB20" s="332" t="s">
        <v>246</v>
      </c>
      <c r="AC20" s="333"/>
      <c r="AD20" s="333"/>
      <c r="AE20" s="333"/>
      <c r="AF20" s="333"/>
      <c r="AG20" s="333"/>
      <c r="AH20" s="333"/>
      <c r="AI20" s="333"/>
      <c r="AJ20" s="333"/>
      <c r="AK20" s="333"/>
      <c r="AL20" s="333"/>
      <c r="AM20" s="333"/>
      <c r="AN20" s="333"/>
      <c r="AO20" s="333"/>
      <c r="AP20" s="333"/>
      <c r="AQ20" s="315">
        <f t="shared" si="0"/>
        <v>0</v>
      </c>
      <c r="AR20" s="315">
        <f t="shared" si="0"/>
        <v>0</v>
      </c>
      <c r="AS20" s="316">
        <f t="shared" si="1"/>
        <v>0</v>
      </c>
      <c r="AT20" s="316">
        <f t="shared" si="1"/>
        <v>0</v>
      </c>
      <c r="AU20" s="316">
        <f t="shared" si="2"/>
        <v>0</v>
      </c>
      <c r="AV20" s="317"/>
      <c r="AW20" s="316"/>
      <c r="AX20" s="316"/>
      <c r="AY20" s="316"/>
      <c r="AZ20" s="316"/>
      <c r="BA20" s="316"/>
      <c r="BB20" s="317"/>
      <c r="BC20" s="316"/>
      <c r="BD20" s="316"/>
      <c r="BE20" s="316"/>
      <c r="BF20" s="316"/>
      <c r="BG20" s="334"/>
      <c r="BH20" s="335"/>
      <c r="BI20" s="335"/>
      <c r="BJ20" s="335"/>
      <c r="BK20" s="335"/>
      <c r="BL20" s="336"/>
      <c r="BP20" s="2"/>
      <c r="BQ20" s="2"/>
      <c r="BR20" s="2"/>
      <c r="BS20" s="2"/>
      <c r="BT20" s="2"/>
      <c r="BU20" s="2"/>
      <c r="BV20" s="2"/>
      <c r="BW20" s="2"/>
      <c r="BX20" s="2"/>
      <c r="BY20" s="2"/>
      <c r="BZ20" s="2"/>
      <c r="CA20" s="2"/>
      <c r="CB20" s="2"/>
      <c r="CC20" s="2"/>
      <c r="CD20" s="2"/>
      <c r="CE20" s="2"/>
      <c r="CF20" s="2"/>
      <c r="CG20" s="2"/>
    </row>
    <row r="21" spans="1:85" s="294" customFormat="1" ht="17.25" customHeight="1" thickBot="1">
      <c r="A21" s="298"/>
      <c r="B21" s="298"/>
      <c r="C21" s="298"/>
      <c r="D21" s="298"/>
      <c r="E21" s="298"/>
      <c r="F21" s="298"/>
      <c r="G21" s="299"/>
      <c r="H21" s="321"/>
      <c r="I21" s="322"/>
      <c r="J21" s="323"/>
      <c r="K21" s="323"/>
      <c r="L21" s="323"/>
      <c r="M21" s="323"/>
      <c r="N21" s="323"/>
      <c r="O21" s="324"/>
      <c r="P21" s="325"/>
      <c r="Q21" s="326"/>
      <c r="R21" s="326"/>
      <c r="S21" s="326"/>
      <c r="T21" s="326"/>
      <c r="U21" s="327"/>
      <c r="V21" s="327"/>
      <c r="W21" s="328"/>
      <c r="X21" s="329" t="s">
        <v>247</v>
      </c>
      <c r="Y21" s="329"/>
      <c r="Z21" s="330"/>
      <c r="AA21" s="331"/>
      <c r="AB21" s="332"/>
      <c r="AC21" s="333"/>
      <c r="AD21" s="333"/>
      <c r="AE21" s="333"/>
      <c r="AF21" s="333"/>
      <c r="AG21" s="333"/>
      <c r="AH21" s="333"/>
      <c r="AI21" s="333"/>
      <c r="AJ21" s="333"/>
      <c r="AK21" s="333"/>
      <c r="AL21" s="333"/>
      <c r="AM21" s="333"/>
      <c r="AN21" s="333"/>
      <c r="AO21" s="333"/>
      <c r="AP21" s="333"/>
      <c r="AQ21" s="315"/>
      <c r="AR21" s="315"/>
      <c r="AS21" s="316"/>
      <c r="AT21" s="316"/>
      <c r="AU21" s="316"/>
      <c r="AV21" s="317"/>
      <c r="AW21" s="316"/>
      <c r="AX21" s="316"/>
      <c r="AY21" s="316"/>
      <c r="AZ21" s="316"/>
      <c r="BA21" s="316"/>
      <c r="BB21" s="317"/>
      <c r="BC21" s="316"/>
      <c r="BD21" s="316"/>
      <c r="BE21" s="316"/>
      <c r="BF21" s="316"/>
      <c r="BG21" s="334"/>
      <c r="BH21" s="335"/>
      <c r="BI21" s="335"/>
      <c r="BJ21" s="335"/>
      <c r="BK21" s="335"/>
      <c r="BL21" s="336"/>
      <c r="BP21" s="2"/>
      <c r="BQ21" s="2"/>
      <c r="BR21" s="2"/>
      <c r="BS21" s="2"/>
      <c r="BT21" s="2"/>
      <c r="BU21" s="2"/>
      <c r="BV21" s="2"/>
      <c r="BW21" s="2"/>
      <c r="BX21" s="2"/>
      <c r="BY21" s="2"/>
      <c r="BZ21" s="2"/>
      <c r="CA21" s="2"/>
      <c r="CB21" s="2"/>
      <c r="CC21" s="2"/>
      <c r="CD21" s="2"/>
      <c r="CE21" s="2"/>
      <c r="CF21" s="2"/>
      <c r="CG21" s="2"/>
    </row>
    <row r="22" spans="1:85" s="294" customFormat="1" ht="17.25" customHeight="1" thickBot="1">
      <c r="A22" s="298"/>
      <c r="B22" s="298"/>
      <c r="C22" s="298"/>
      <c r="D22" s="298"/>
      <c r="E22" s="298"/>
      <c r="F22" s="298"/>
      <c r="G22" s="299"/>
      <c r="H22" s="321"/>
      <c r="I22" s="322"/>
      <c r="J22" s="323"/>
      <c r="K22" s="323"/>
      <c r="L22" s="323"/>
      <c r="M22" s="323"/>
      <c r="N22" s="323"/>
      <c r="O22" s="324"/>
      <c r="P22" s="325"/>
      <c r="Q22" s="326"/>
      <c r="R22" s="326"/>
      <c r="S22" s="326"/>
      <c r="T22" s="326"/>
      <c r="U22" s="327"/>
      <c r="V22" s="327"/>
      <c r="W22" s="328"/>
      <c r="X22" s="329"/>
      <c r="Y22" s="329"/>
      <c r="Z22" s="330"/>
      <c r="AA22" s="331"/>
      <c r="AB22" s="332"/>
      <c r="AC22" s="333"/>
      <c r="AD22" s="333"/>
      <c r="AE22" s="333"/>
      <c r="AF22" s="333"/>
      <c r="AG22" s="333"/>
      <c r="AH22" s="333"/>
      <c r="AI22" s="333"/>
      <c r="AJ22" s="333"/>
      <c r="AK22" s="333"/>
      <c r="AL22" s="333"/>
      <c r="AM22" s="333"/>
      <c r="AN22" s="333"/>
      <c r="AO22" s="333"/>
      <c r="AP22" s="333"/>
      <c r="AQ22" s="315"/>
      <c r="AR22" s="315"/>
      <c r="AS22" s="316"/>
      <c r="AT22" s="316"/>
      <c r="AU22" s="316"/>
      <c r="AV22" s="317"/>
      <c r="AW22" s="316"/>
      <c r="AX22" s="316"/>
      <c r="AY22" s="316"/>
      <c r="AZ22" s="316"/>
      <c r="BA22" s="316"/>
      <c r="BB22" s="317"/>
      <c r="BC22" s="316"/>
      <c r="BD22" s="316"/>
      <c r="BE22" s="316"/>
      <c r="BF22" s="316"/>
      <c r="BG22" s="334"/>
      <c r="BH22" s="335"/>
      <c r="BI22" s="335"/>
      <c r="BJ22" s="335"/>
      <c r="BK22" s="335"/>
      <c r="BL22" s="336"/>
      <c r="BP22" s="2"/>
      <c r="BQ22" s="2"/>
      <c r="BR22" s="2"/>
      <c r="BS22" s="2"/>
      <c r="BT22" s="2"/>
      <c r="BU22" s="2"/>
      <c r="BV22" s="2"/>
      <c r="BW22" s="2"/>
      <c r="BX22" s="2"/>
      <c r="BY22" s="2"/>
      <c r="BZ22" s="2"/>
      <c r="CA22" s="2"/>
      <c r="CB22" s="2"/>
      <c r="CC22" s="2"/>
      <c r="CD22" s="2"/>
      <c r="CE22" s="2"/>
      <c r="CF22" s="2"/>
      <c r="CG22" s="2"/>
    </row>
    <row r="23" spans="1:85" s="294" customFormat="1" ht="17.25" customHeight="1" thickBot="1">
      <c r="A23" s="298"/>
      <c r="B23" s="298"/>
      <c r="C23" s="298"/>
      <c r="D23" s="298"/>
      <c r="E23" s="298"/>
      <c r="F23" s="298"/>
      <c r="G23" s="299"/>
      <c r="H23" s="321"/>
      <c r="I23" s="322"/>
      <c r="J23" s="323"/>
      <c r="K23" s="323"/>
      <c r="L23" s="323"/>
      <c r="M23" s="323"/>
      <c r="N23" s="323"/>
      <c r="O23" s="324"/>
      <c r="P23" s="325"/>
      <c r="Q23" s="326"/>
      <c r="R23" s="326"/>
      <c r="S23" s="326"/>
      <c r="T23" s="326"/>
      <c r="U23" s="327"/>
      <c r="V23" s="327"/>
      <c r="W23" s="328"/>
      <c r="X23" s="329"/>
      <c r="Y23" s="329"/>
      <c r="Z23" s="330"/>
      <c r="AA23" s="331"/>
      <c r="AB23" s="332"/>
      <c r="AC23" s="333"/>
      <c r="AD23" s="333"/>
      <c r="AE23" s="333"/>
      <c r="AF23" s="333"/>
      <c r="AG23" s="333"/>
      <c r="AH23" s="333"/>
      <c r="AI23" s="333"/>
      <c r="AJ23" s="333"/>
      <c r="AK23" s="333"/>
      <c r="AL23" s="333"/>
      <c r="AM23" s="333"/>
      <c r="AN23" s="333"/>
      <c r="AO23" s="333"/>
      <c r="AP23" s="333"/>
      <c r="AQ23" s="315"/>
      <c r="AR23" s="315"/>
      <c r="AS23" s="316"/>
      <c r="AT23" s="316"/>
      <c r="AU23" s="316"/>
      <c r="AV23" s="317"/>
      <c r="AW23" s="316"/>
      <c r="AX23" s="316"/>
      <c r="AY23" s="316"/>
      <c r="AZ23" s="316"/>
      <c r="BA23" s="316"/>
      <c r="BB23" s="317"/>
      <c r="BC23" s="316"/>
      <c r="BD23" s="316"/>
      <c r="BE23" s="316"/>
      <c r="BF23" s="316"/>
      <c r="BG23" s="334"/>
      <c r="BH23" s="335"/>
      <c r="BI23" s="335"/>
      <c r="BJ23" s="335"/>
      <c r="BK23" s="335"/>
      <c r="BL23" s="336"/>
      <c r="BP23" s="2"/>
      <c r="BQ23" s="2"/>
      <c r="BR23" s="2"/>
      <c r="BS23" s="2"/>
      <c r="BT23" s="2"/>
      <c r="BU23" s="2"/>
      <c r="BV23" s="2"/>
      <c r="BW23" s="2"/>
      <c r="BX23" s="2"/>
      <c r="BY23" s="2"/>
      <c r="BZ23" s="2"/>
      <c r="CA23" s="2"/>
      <c r="CB23" s="2"/>
      <c r="CC23" s="2"/>
      <c r="CD23" s="2"/>
      <c r="CE23" s="2"/>
      <c r="CF23" s="2"/>
      <c r="CG23" s="2"/>
    </row>
    <row r="24" spans="1:85" s="294" customFormat="1" ht="409.5" customHeight="1" thickBot="1">
      <c r="A24" s="298"/>
      <c r="B24" s="298"/>
      <c r="C24" s="298"/>
      <c r="D24" s="298"/>
      <c r="E24" s="298"/>
      <c r="F24" s="298"/>
      <c r="G24" s="299"/>
      <c r="H24" s="321"/>
      <c r="I24" s="322"/>
      <c r="J24" s="323"/>
      <c r="K24" s="323"/>
      <c r="L24" s="323"/>
      <c r="M24" s="323"/>
      <c r="N24" s="323"/>
      <c r="O24" s="324"/>
      <c r="P24" s="325"/>
      <c r="Q24" s="326"/>
      <c r="R24" s="326"/>
      <c r="S24" s="326"/>
      <c r="T24" s="326"/>
      <c r="U24" s="327"/>
      <c r="V24" s="327"/>
      <c r="W24" s="328" t="s">
        <v>248</v>
      </c>
      <c r="X24" s="328" t="s">
        <v>249</v>
      </c>
      <c r="Y24" s="337" t="s">
        <v>250</v>
      </c>
      <c r="Z24" s="330"/>
      <c r="AA24" s="331"/>
      <c r="AB24" s="332" t="s">
        <v>251</v>
      </c>
      <c r="AC24" s="333"/>
      <c r="AD24" s="333"/>
      <c r="AE24" s="333"/>
      <c r="AF24" s="333"/>
      <c r="AG24" s="333"/>
      <c r="AH24" s="333"/>
      <c r="AI24" s="333"/>
      <c r="AJ24" s="333"/>
      <c r="AK24" s="333"/>
      <c r="AL24" s="333"/>
      <c r="AM24" s="333"/>
      <c r="AN24" s="333"/>
      <c r="AO24" s="333"/>
      <c r="AP24" s="333"/>
      <c r="AQ24" s="315">
        <f t="shared" si="0"/>
        <v>0</v>
      </c>
      <c r="AR24" s="315">
        <f t="shared" si="0"/>
        <v>0</v>
      </c>
      <c r="AS24" s="316">
        <f t="shared" si="1"/>
        <v>0</v>
      </c>
      <c r="AT24" s="316">
        <f t="shared" si="1"/>
        <v>0</v>
      </c>
      <c r="AU24" s="316">
        <f t="shared" si="2"/>
        <v>0</v>
      </c>
      <c r="AV24" s="317"/>
      <c r="AW24" s="316"/>
      <c r="AX24" s="316"/>
      <c r="AY24" s="316"/>
      <c r="AZ24" s="316"/>
      <c r="BA24" s="316"/>
      <c r="BB24" s="317"/>
      <c r="BC24" s="316"/>
      <c r="BD24" s="316"/>
      <c r="BE24" s="316"/>
      <c r="BF24" s="316"/>
      <c r="BG24" s="334"/>
      <c r="BH24" s="335"/>
      <c r="BI24" s="335"/>
      <c r="BJ24" s="335"/>
      <c r="BK24" s="335"/>
      <c r="BL24" s="336"/>
      <c r="BP24" s="2"/>
      <c r="BQ24" s="2"/>
      <c r="BR24" s="2"/>
      <c r="BS24" s="2"/>
      <c r="BT24" s="2"/>
      <c r="BU24" s="2"/>
      <c r="BV24" s="2"/>
      <c r="BW24" s="2"/>
      <c r="BX24" s="2"/>
      <c r="BY24" s="2"/>
      <c r="BZ24" s="2"/>
      <c r="CA24" s="2"/>
      <c r="CB24" s="2"/>
      <c r="CC24" s="2"/>
      <c r="CD24" s="2"/>
      <c r="CE24" s="2"/>
      <c r="CF24" s="2"/>
      <c r="CG24" s="2"/>
    </row>
    <row r="25" spans="1:85" s="294" customFormat="1" ht="16.5" hidden="1" customHeight="1" thickBot="1">
      <c r="A25" s="298"/>
      <c r="B25" s="298"/>
      <c r="C25" s="298"/>
      <c r="D25" s="298"/>
      <c r="E25" s="298"/>
      <c r="F25" s="298"/>
      <c r="G25" s="299"/>
      <c r="H25" s="321"/>
      <c r="I25" s="322"/>
      <c r="J25" s="323"/>
      <c r="K25" s="323"/>
      <c r="L25" s="323"/>
      <c r="M25" s="323"/>
      <c r="N25" s="323"/>
      <c r="O25" s="324"/>
      <c r="P25" s="325"/>
      <c r="Q25" s="326"/>
      <c r="R25" s="326"/>
      <c r="S25" s="326"/>
      <c r="T25" s="326"/>
      <c r="U25" s="327"/>
      <c r="V25" s="327"/>
      <c r="W25" s="328"/>
      <c r="X25" s="328"/>
      <c r="Y25" s="328"/>
      <c r="Z25" s="330"/>
      <c r="AA25" s="331"/>
      <c r="AB25" s="332" t="s">
        <v>252</v>
      </c>
      <c r="AC25" s="333"/>
      <c r="AD25" s="333"/>
      <c r="AE25" s="333"/>
      <c r="AF25" s="333"/>
      <c r="AG25" s="333"/>
      <c r="AH25" s="333"/>
      <c r="AI25" s="333"/>
      <c r="AJ25" s="333"/>
      <c r="AK25" s="333"/>
      <c r="AL25" s="333"/>
      <c r="AM25" s="333"/>
      <c r="AN25" s="333"/>
      <c r="AO25" s="333"/>
      <c r="AP25" s="333"/>
      <c r="AQ25" s="315">
        <f t="shared" si="0"/>
        <v>0</v>
      </c>
      <c r="AR25" s="315">
        <f t="shared" si="0"/>
        <v>0</v>
      </c>
      <c r="AS25" s="316">
        <f t="shared" si="1"/>
        <v>0</v>
      </c>
      <c r="AT25" s="316">
        <f t="shared" si="1"/>
        <v>0</v>
      </c>
      <c r="AU25" s="316">
        <f t="shared" si="2"/>
        <v>0</v>
      </c>
      <c r="AV25" s="317"/>
      <c r="AW25" s="316"/>
      <c r="AX25" s="316"/>
      <c r="AY25" s="316"/>
      <c r="AZ25" s="316"/>
      <c r="BA25" s="316"/>
      <c r="BB25" s="317"/>
      <c r="BC25" s="316"/>
      <c r="BD25" s="316"/>
      <c r="BE25" s="316"/>
      <c r="BF25" s="316"/>
      <c r="BG25" s="334"/>
      <c r="BH25" s="335"/>
      <c r="BI25" s="335"/>
      <c r="BJ25" s="335"/>
      <c r="BK25" s="335"/>
      <c r="BL25" s="336"/>
      <c r="BP25" s="2"/>
      <c r="BQ25" s="2"/>
      <c r="BR25" s="2"/>
      <c r="BS25" s="2"/>
      <c r="BT25" s="2"/>
      <c r="BU25" s="2"/>
      <c r="BV25" s="2"/>
      <c r="BW25" s="2"/>
      <c r="BX25" s="2"/>
      <c r="BY25" s="2"/>
      <c r="BZ25" s="2"/>
      <c r="CA25" s="2"/>
      <c r="CB25" s="2"/>
      <c r="CC25" s="2"/>
      <c r="CD25" s="2"/>
      <c r="CE25" s="2"/>
      <c r="CF25" s="2"/>
      <c r="CG25" s="2"/>
    </row>
    <row r="26" spans="1:85" s="294" customFormat="1" ht="16.5" hidden="1" customHeight="1" thickBot="1">
      <c r="A26" s="298"/>
      <c r="B26" s="298"/>
      <c r="C26" s="298"/>
      <c r="D26" s="298"/>
      <c r="E26" s="298"/>
      <c r="F26" s="298"/>
      <c r="G26" s="299"/>
      <c r="H26" s="321"/>
      <c r="I26" s="322"/>
      <c r="J26" s="323"/>
      <c r="K26" s="323"/>
      <c r="L26" s="323"/>
      <c r="M26" s="323"/>
      <c r="N26" s="323"/>
      <c r="O26" s="324"/>
      <c r="P26" s="325"/>
      <c r="Q26" s="326"/>
      <c r="R26" s="326"/>
      <c r="S26" s="326"/>
      <c r="T26" s="326"/>
      <c r="U26" s="327"/>
      <c r="V26" s="327"/>
      <c r="W26" s="328"/>
      <c r="X26" s="328"/>
      <c r="Y26" s="328"/>
      <c r="Z26" s="330"/>
      <c r="AA26" s="331"/>
      <c r="AB26" s="338" t="s">
        <v>253</v>
      </c>
      <c r="AC26" s="333"/>
      <c r="AD26" s="333"/>
      <c r="AE26" s="333"/>
      <c r="AF26" s="333"/>
      <c r="AG26" s="333"/>
      <c r="AH26" s="333"/>
      <c r="AI26" s="333"/>
      <c r="AJ26" s="333"/>
      <c r="AK26" s="333"/>
      <c r="AL26" s="333"/>
      <c r="AM26" s="333"/>
      <c r="AN26" s="333"/>
      <c r="AO26" s="333"/>
      <c r="AP26" s="333"/>
      <c r="AQ26" s="315">
        <f t="shared" si="0"/>
        <v>0</v>
      </c>
      <c r="AR26" s="315">
        <f t="shared" si="0"/>
        <v>0</v>
      </c>
      <c r="AS26" s="316">
        <f t="shared" si="1"/>
        <v>0</v>
      </c>
      <c r="AT26" s="316">
        <f t="shared" si="1"/>
        <v>0</v>
      </c>
      <c r="AU26" s="316">
        <f t="shared" si="2"/>
        <v>0</v>
      </c>
      <c r="AV26" s="317"/>
      <c r="AW26" s="316"/>
      <c r="AX26" s="316"/>
      <c r="AY26" s="316"/>
      <c r="AZ26" s="316"/>
      <c r="BA26" s="316"/>
      <c r="BB26" s="317"/>
      <c r="BC26" s="316"/>
      <c r="BD26" s="316"/>
      <c r="BE26" s="316"/>
      <c r="BF26" s="316"/>
      <c r="BG26" s="334"/>
      <c r="BH26" s="335"/>
      <c r="BI26" s="335"/>
      <c r="BJ26" s="335"/>
      <c r="BK26" s="335"/>
      <c r="BL26" s="336"/>
      <c r="BP26" s="2"/>
      <c r="BQ26" s="2"/>
      <c r="BR26" s="2"/>
      <c r="BS26" s="2"/>
      <c r="BT26" s="2"/>
      <c r="BU26" s="2"/>
      <c r="BV26" s="2"/>
      <c r="BW26" s="2"/>
      <c r="BX26" s="2"/>
      <c r="BY26" s="2"/>
      <c r="BZ26" s="2"/>
      <c r="CA26" s="2"/>
      <c r="CB26" s="2"/>
      <c r="CC26" s="2"/>
      <c r="CD26" s="2"/>
      <c r="CE26" s="2"/>
      <c r="CF26" s="2"/>
      <c r="CG26" s="2"/>
    </row>
    <row r="27" spans="1:85" s="294" customFormat="1" ht="16.5" hidden="1" customHeight="1" thickBot="1">
      <c r="A27" s="298"/>
      <c r="B27" s="298"/>
      <c r="C27" s="298"/>
      <c r="D27" s="298"/>
      <c r="E27" s="298"/>
      <c r="F27" s="298"/>
      <c r="G27" s="299"/>
      <c r="H27" s="321"/>
      <c r="I27" s="322"/>
      <c r="J27" s="323"/>
      <c r="K27" s="323"/>
      <c r="L27" s="323"/>
      <c r="M27" s="323"/>
      <c r="N27" s="323"/>
      <c r="O27" s="324"/>
      <c r="P27" s="325"/>
      <c r="Q27" s="326"/>
      <c r="R27" s="326"/>
      <c r="S27" s="326"/>
      <c r="T27" s="326"/>
      <c r="U27" s="327"/>
      <c r="V27" s="327"/>
      <c r="W27" s="339"/>
      <c r="X27" s="328"/>
      <c r="Y27" s="328"/>
      <c r="Z27" s="330"/>
      <c r="AA27" s="331"/>
      <c r="AB27" s="340" t="s">
        <v>254</v>
      </c>
      <c r="AC27" s="341">
        <f t="shared" ref="AC27:AP27" si="3">SUM(AC18:AC26)</f>
        <v>0</v>
      </c>
      <c r="AD27" s="341">
        <f t="shared" si="3"/>
        <v>0</v>
      </c>
      <c r="AE27" s="341">
        <f t="shared" si="3"/>
        <v>0</v>
      </c>
      <c r="AF27" s="341">
        <f t="shared" si="3"/>
        <v>0</v>
      </c>
      <c r="AG27" s="341">
        <f t="shared" si="3"/>
        <v>0</v>
      </c>
      <c r="AH27" s="341">
        <f t="shared" si="3"/>
        <v>0</v>
      </c>
      <c r="AI27" s="341">
        <f t="shared" si="3"/>
        <v>0</v>
      </c>
      <c r="AJ27" s="341">
        <f t="shared" si="3"/>
        <v>0</v>
      </c>
      <c r="AK27" s="341">
        <f t="shared" si="3"/>
        <v>0</v>
      </c>
      <c r="AL27" s="341">
        <f t="shared" si="3"/>
        <v>0</v>
      </c>
      <c r="AM27" s="341">
        <f t="shared" si="3"/>
        <v>0</v>
      </c>
      <c r="AN27" s="341">
        <f t="shared" si="3"/>
        <v>0</v>
      </c>
      <c r="AO27" s="341">
        <f t="shared" si="3"/>
        <v>0</v>
      </c>
      <c r="AP27" s="341">
        <f t="shared" si="3"/>
        <v>0</v>
      </c>
      <c r="AQ27" s="315">
        <f t="shared" si="0"/>
        <v>0</v>
      </c>
      <c r="AR27" s="315">
        <f t="shared" si="0"/>
        <v>0</v>
      </c>
      <c r="AS27" s="316">
        <f t="shared" si="1"/>
        <v>0</v>
      </c>
      <c r="AT27" s="316">
        <f t="shared" si="1"/>
        <v>0</v>
      </c>
      <c r="AU27" s="316">
        <f t="shared" si="2"/>
        <v>0</v>
      </c>
      <c r="AV27" s="317"/>
      <c r="AW27" s="316"/>
      <c r="AX27" s="316"/>
      <c r="AY27" s="316"/>
      <c r="AZ27" s="316"/>
      <c r="BA27" s="316"/>
      <c r="BB27" s="317"/>
      <c r="BC27" s="316"/>
      <c r="BD27" s="316"/>
      <c r="BE27" s="316"/>
      <c r="BF27" s="316"/>
      <c r="BG27" s="334"/>
      <c r="BH27" s="335"/>
      <c r="BI27" s="335"/>
      <c r="BJ27" s="335"/>
      <c r="BK27" s="335"/>
      <c r="BL27" s="336"/>
      <c r="BP27" s="2"/>
      <c r="BQ27" s="2"/>
      <c r="BR27" s="2"/>
      <c r="BS27" s="2"/>
      <c r="BT27" s="2"/>
      <c r="BU27" s="2"/>
      <c r="BV27" s="2"/>
      <c r="BW27" s="2"/>
      <c r="BX27" s="2"/>
      <c r="BY27" s="2"/>
      <c r="BZ27" s="2"/>
      <c r="CA27" s="2"/>
      <c r="CB27" s="2"/>
      <c r="CC27" s="2"/>
      <c r="CD27" s="2"/>
      <c r="CE27" s="2"/>
      <c r="CF27" s="2"/>
      <c r="CG27" s="2"/>
    </row>
    <row r="28" spans="1:85" s="294" customFormat="1" ht="16.5" hidden="1" customHeight="1" thickBot="1">
      <c r="A28" s="298"/>
      <c r="B28" s="298"/>
      <c r="C28" s="298"/>
      <c r="D28" s="298"/>
      <c r="E28" s="298"/>
      <c r="F28" s="298"/>
      <c r="G28" s="299"/>
      <c r="H28" s="321"/>
      <c r="I28" s="322"/>
      <c r="J28" s="323"/>
      <c r="K28" s="323"/>
      <c r="L28" s="323"/>
      <c r="M28" s="323"/>
      <c r="N28" s="323"/>
      <c r="O28" s="324"/>
      <c r="P28" s="325"/>
      <c r="Q28" s="326"/>
      <c r="R28" s="326"/>
      <c r="S28" s="326"/>
      <c r="T28" s="326"/>
      <c r="U28" s="327"/>
      <c r="V28" s="327"/>
      <c r="W28" s="339"/>
      <c r="X28" s="339"/>
      <c r="Y28" s="328"/>
      <c r="Z28" s="330"/>
      <c r="AA28" s="331"/>
      <c r="AB28" s="332" t="s">
        <v>255</v>
      </c>
      <c r="AC28" s="333"/>
      <c r="AD28" s="333"/>
      <c r="AE28" s="333"/>
      <c r="AF28" s="333"/>
      <c r="AG28" s="333"/>
      <c r="AH28" s="333"/>
      <c r="AI28" s="333"/>
      <c r="AJ28" s="333"/>
      <c r="AK28" s="333"/>
      <c r="AL28" s="333"/>
      <c r="AM28" s="333"/>
      <c r="AN28" s="333"/>
      <c r="AO28" s="333"/>
      <c r="AP28" s="333"/>
      <c r="AQ28" s="315">
        <f t="shared" si="0"/>
        <v>0</v>
      </c>
      <c r="AR28" s="315">
        <f t="shared" si="0"/>
        <v>0</v>
      </c>
      <c r="AS28" s="316">
        <f t="shared" si="1"/>
        <v>0</v>
      </c>
      <c r="AT28" s="316">
        <f t="shared" si="1"/>
        <v>0</v>
      </c>
      <c r="AU28" s="316">
        <f t="shared" si="2"/>
        <v>0</v>
      </c>
      <c r="AV28" s="317"/>
      <c r="AW28" s="316"/>
      <c r="AX28" s="316"/>
      <c r="AY28" s="316"/>
      <c r="AZ28" s="316"/>
      <c r="BA28" s="316"/>
      <c r="BB28" s="317"/>
      <c r="BC28" s="316"/>
      <c r="BD28" s="316"/>
      <c r="BE28" s="316"/>
      <c r="BF28" s="316"/>
      <c r="BG28" s="334"/>
      <c r="BH28" s="335"/>
      <c r="BI28" s="335"/>
      <c r="BJ28" s="335"/>
      <c r="BK28" s="335"/>
      <c r="BL28" s="336"/>
      <c r="BP28" s="2"/>
      <c r="BQ28" s="2"/>
      <c r="BR28" s="2"/>
      <c r="BS28" s="2"/>
      <c r="BT28" s="2"/>
      <c r="BU28" s="2"/>
      <c r="BV28" s="2"/>
      <c r="BW28" s="2"/>
      <c r="BX28" s="2"/>
      <c r="BY28" s="2"/>
      <c r="BZ28" s="2"/>
      <c r="CA28" s="2"/>
      <c r="CB28" s="2"/>
      <c r="CC28" s="2"/>
      <c r="CD28" s="2"/>
      <c r="CE28" s="2"/>
      <c r="CF28" s="2"/>
      <c r="CG28" s="2"/>
    </row>
    <row r="29" spans="1:85" s="294" customFormat="1" ht="16.5" hidden="1" customHeight="1" thickBot="1">
      <c r="A29" s="298"/>
      <c r="B29" s="298"/>
      <c r="C29" s="298"/>
      <c r="D29" s="298"/>
      <c r="E29" s="298"/>
      <c r="F29" s="298"/>
      <c r="G29" s="299"/>
      <c r="H29" s="321"/>
      <c r="I29" s="322"/>
      <c r="J29" s="323"/>
      <c r="K29" s="323"/>
      <c r="L29" s="323"/>
      <c r="M29" s="323"/>
      <c r="N29" s="323"/>
      <c r="O29" s="324"/>
      <c r="P29" s="325"/>
      <c r="Q29" s="326"/>
      <c r="R29" s="326"/>
      <c r="S29" s="326"/>
      <c r="T29" s="326"/>
      <c r="U29" s="327"/>
      <c r="V29" s="327"/>
      <c r="W29" s="339"/>
      <c r="X29" s="339"/>
      <c r="Y29" s="328"/>
      <c r="Z29" s="330"/>
      <c r="AA29" s="331"/>
      <c r="AB29" s="332" t="s">
        <v>256</v>
      </c>
      <c r="AC29" s="333"/>
      <c r="AD29" s="333"/>
      <c r="AE29" s="333"/>
      <c r="AF29" s="333"/>
      <c r="AG29" s="333"/>
      <c r="AH29" s="333"/>
      <c r="AI29" s="333"/>
      <c r="AJ29" s="333"/>
      <c r="AK29" s="333"/>
      <c r="AL29" s="333"/>
      <c r="AM29" s="333"/>
      <c r="AN29" s="333"/>
      <c r="AO29" s="333"/>
      <c r="AP29" s="333"/>
      <c r="AQ29" s="315">
        <f t="shared" si="0"/>
        <v>0</v>
      </c>
      <c r="AR29" s="315">
        <f t="shared" si="0"/>
        <v>0</v>
      </c>
      <c r="AS29" s="316">
        <f t="shared" si="1"/>
        <v>0</v>
      </c>
      <c r="AT29" s="316">
        <f t="shared" si="1"/>
        <v>0</v>
      </c>
      <c r="AU29" s="316">
        <f t="shared" si="2"/>
        <v>0</v>
      </c>
      <c r="AV29" s="317"/>
      <c r="AW29" s="316"/>
      <c r="AX29" s="316"/>
      <c r="AY29" s="316"/>
      <c r="AZ29" s="316"/>
      <c r="BA29" s="316"/>
      <c r="BB29" s="317"/>
      <c r="BC29" s="316"/>
      <c r="BD29" s="316"/>
      <c r="BE29" s="316"/>
      <c r="BF29" s="316"/>
      <c r="BG29" s="334"/>
      <c r="BH29" s="335"/>
      <c r="BI29" s="335"/>
      <c r="BJ29" s="335"/>
      <c r="BK29" s="335"/>
      <c r="BL29" s="336"/>
      <c r="BP29" s="2"/>
      <c r="BQ29" s="2"/>
      <c r="BR29" s="2"/>
      <c r="BS29" s="2"/>
      <c r="BT29" s="2"/>
      <c r="BU29" s="2"/>
      <c r="BV29" s="2"/>
      <c r="BW29" s="2"/>
      <c r="BX29" s="2"/>
      <c r="BY29" s="2"/>
      <c r="BZ29" s="2"/>
      <c r="CA29" s="2"/>
      <c r="CB29" s="2"/>
      <c r="CC29" s="2"/>
      <c r="CD29" s="2"/>
      <c r="CE29" s="2"/>
      <c r="CF29" s="2"/>
      <c r="CG29" s="2"/>
    </row>
    <row r="30" spans="1:85" s="294" customFormat="1" ht="16.5" hidden="1" customHeight="1" thickBot="1">
      <c r="A30" s="298"/>
      <c r="B30" s="298"/>
      <c r="C30" s="298"/>
      <c r="D30" s="298"/>
      <c r="E30" s="298"/>
      <c r="F30" s="298"/>
      <c r="G30" s="299"/>
      <c r="H30" s="321"/>
      <c r="I30" s="322"/>
      <c r="J30" s="323"/>
      <c r="K30" s="323"/>
      <c r="L30" s="323"/>
      <c r="M30" s="323"/>
      <c r="N30" s="323"/>
      <c r="O30" s="324"/>
      <c r="P30" s="325"/>
      <c r="Q30" s="326"/>
      <c r="R30" s="326"/>
      <c r="S30" s="326"/>
      <c r="T30" s="326"/>
      <c r="U30" s="327"/>
      <c r="V30" s="327"/>
      <c r="W30" s="339"/>
      <c r="X30" s="339"/>
      <c r="Y30" s="328"/>
      <c r="Z30" s="330"/>
      <c r="AA30" s="331"/>
      <c r="AB30" s="338" t="s">
        <v>257</v>
      </c>
      <c r="AC30" s="333"/>
      <c r="AD30" s="333"/>
      <c r="AE30" s="333"/>
      <c r="AF30" s="333"/>
      <c r="AG30" s="333"/>
      <c r="AH30" s="333"/>
      <c r="AI30" s="333"/>
      <c r="AJ30" s="333"/>
      <c r="AK30" s="333"/>
      <c r="AL30" s="333"/>
      <c r="AM30" s="333"/>
      <c r="AN30" s="333"/>
      <c r="AO30" s="333"/>
      <c r="AP30" s="333"/>
      <c r="AQ30" s="315">
        <f t="shared" si="0"/>
        <v>0</v>
      </c>
      <c r="AR30" s="315">
        <f t="shared" si="0"/>
        <v>0</v>
      </c>
      <c r="AS30" s="316">
        <f t="shared" si="1"/>
        <v>0</v>
      </c>
      <c r="AT30" s="316">
        <f t="shared" si="1"/>
        <v>0</v>
      </c>
      <c r="AU30" s="316">
        <f t="shared" si="2"/>
        <v>0</v>
      </c>
      <c r="AV30" s="317"/>
      <c r="AW30" s="316"/>
      <c r="AX30" s="316"/>
      <c r="AY30" s="316"/>
      <c r="AZ30" s="316"/>
      <c r="BA30" s="316"/>
      <c r="BB30" s="317"/>
      <c r="BC30" s="316"/>
      <c r="BD30" s="316"/>
      <c r="BE30" s="316"/>
      <c r="BF30" s="316"/>
      <c r="BG30" s="334"/>
      <c r="BH30" s="335"/>
      <c r="BI30" s="335"/>
      <c r="BJ30" s="335"/>
      <c r="BK30" s="335"/>
      <c r="BL30" s="336"/>
      <c r="BP30" s="2"/>
      <c r="BQ30" s="2"/>
      <c r="BR30" s="2"/>
      <c r="BS30" s="2"/>
      <c r="BT30" s="2"/>
      <c r="BU30" s="2"/>
      <c r="BV30" s="2"/>
      <c r="BW30" s="2"/>
      <c r="BX30" s="2"/>
      <c r="BY30" s="2"/>
      <c r="BZ30" s="2"/>
      <c r="CA30" s="2"/>
      <c r="CB30" s="2"/>
      <c r="CC30" s="2"/>
      <c r="CD30" s="2"/>
      <c r="CE30" s="2"/>
      <c r="CF30" s="2"/>
      <c r="CG30" s="2"/>
    </row>
    <row r="31" spans="1:85" s="294" customFormat="1" ht="16.5" hidden="1" customHeight="1" thickBot="1">
      <c r="A31" s="298"/>
      <c r="B31" s="298"/>
      <c r="C31" s="298"/>
      <c r="D31" s="298"/>
      <c r="E31" s="298"/>
      <c r="F31" s="298"/>
      <c r="G31" s="299"/>
      <c r="H31" s="321"/>
      <c r="I31" s="322"/>
      <c r="J31" s="323"/>
      <c r="K31" s="323"/>
      <c r="L31" s="323"/>
      <c r="M31" s="323"/>
      <c r="N31" s="323"/>
      <c r="O31" s="324"/>
      <c r="P31" s="325"/>
      <c r="Q31" s="326"/>
      <c r="R31" s="326"/>
      <c r="S31" s="326"/>
      <c r="T31" s="326"/>
      <c r="U31" s="327"/>
      <c r="V31" s="327"/>
      <c r="W31" s="339"/>
      <c r="X31" s="342"/>
      <c r="Y31" s="328"/>
      <c r="Z31" s="330"/>
      <c r="AA31" s="331"/>
      <c r="AB31" s="338" t="s">
        <v>258</v>
      </c>
      <c r="AC31" s="333"/>
      <c r="AD31" s="333"/>
      <c r="AE31" s="333"/>
      <c r="AF31" s="333"/>
      <c r="AG31" s="333"/>
      <c r="AH31" s="333"/>
      <c r="AI31" s="333"/>
      <c r="AJ31" s="333"/>
      <c r="AK31" s="333"/>
      <c r="AL31" s="333"/>
      <c r="AM31" s="333"/>
      <c r="AN31" s="333"/>
      <c r="AO31" s="333"/>
      <c r="AP31" s="333"/>
      <c r="AQ31" s="315">
        <f t="shared" si="0"/>
        <v>0</v>
      </c>
      <c r="AR31" s="315">
        <f t="shared" si="0"/>
        <v>0</v>
      </c>
      <c r="AS31" s="316">
        <f t="shared" si="1"/>
        <v>0</v>
      </c>
      <c r="AT31" s="316">
        <f t="shared" si="1"/>
        <v>0</v>
      </c>
      <c r="AU31" s="316">
        <f t="shared" si="2"/>
        <v>0</v>
      </c>
      <c r="AV31" s="317"/>
      <c r="AW31" s="316"/>
      <c r="AX31" s="316"/>
      <c r="AY31" s="316"/>
      <c r="AZ31" s="316"/>
      <c r="BA31" s="316"/>
      <c r="BB31" s="317"/>
      <c r="BC31" s="316"/>
      <c r="BD31" s="316"/>
      <c r="BE31" s="316"/>
      <c r="BF31" s="316"/>
      <c r="BG31" s="334"/>
      <c r="BH31" s="335"/>
      <c r="BI31" s="335"/>
      <c r="BJ31" s="335"/>
      <c r="BK31" s="335"/>
      <c r="BL31" s="336"/>
      <c r="BP31" s="2"/>
      <c r="BQ31" s="2"/>
      <c r="BR31" s="2"/>
      <c r="BS31" s="2"/>
      <c r="BT31" s="2"/>
      <c r="BU31" s="2"/>
      <c r="BV31" s="2"/>
      <c r="BW31" s="2"/>
      <c r="BX31" s="2"/>
      <c r="BY31" s="2"/>
      <c r="BZ31" s="2"/>
      <c r="CA31" s="2"/>
      <c r="CB31" s="2"/>
      <c r="CC31" s="2"/>
      <c r="CD31" s="2"/>
      <c r="CE31" s="2"/>
      <c r="CF31" s="2"/>
      <c r="CG31" s="2"/>
    </row>
    <row r="32" spans="1:85" s="294" customFormat="1" ht="16.5" hidden="1" customHeight="1" thickBot="1">
      <c r="A32" s="298"/>
      <c r="B32" s="298"/>
      <c r="C32" s="298"/>
      <c r="D32" s="298"/>
      <c r="E32" s="298"/>
      <c r="F32" s="298"/>
      <c r="G32" s="299"/>
      <c r="H32" s="321"/>
      <c r="I32" s="322"/>
      <c r="J32" s="323"/>
      <c r="K32" s="323"/>
      <c r="L32" s="323"/>
      <c r="M32" s="323"/>
      <c r="N32" s="323"/>
      <c r="O32" s="324"/>
      <c r="P32" s="325"/>
      <c r="Q32" s="326"/>
      <c r="R32" s="326"/>
      <c r="S32" s="326"/>
      <c r="T32" s="326"/>
      <c r="U32" s="327"/>
      <c r="V32" s="327"/>
      <c r="W32" s="339"/>
      <c r="X32" s="339"/>
      <c r="Y32" s="328"/>
      <c r="Z32" s="330"/>
      <c r="AA32" s="331"/>
      <c r="AB32" s="338"/>
      <c r="AC32" s="333"/>
      <c r="AD32" s="333"/>
      <c r="AE32" s="333"/>
      <c r="AF32" s="333"/>
      <c r="AG32" s="333"/>
      <c r="AH32" s="333"/>
      <c r="AI32" s="333"/>
      <c r="AJ32" s="333"/>
      <c r="AK32" s="333"/>
      <c r="AL32" s="333"/>
      <c r="AM32" s="333"/>
      <c r="AN32" s="333"/>
      <c r="AO32" s="333"/>
      <c r="AP32" s="333"/>
      <c r="AQ32" s="315"/>
      <c r="AR32" s="315"/>
      <c r="AS32" s="316">
        <f t="shared" si="1"/>
        <v>0</v>
      </c>
      <c r="AT32" s="316">
        <f t="shared" si="1"/>
        <v>0</v>
      </c>
      <c r="AU32" s="316">
        <f t="shared" si="2"/>
        <v>0</v>
      </c>
      <c r="AV32" s="317"/>
      <c r="AW32" s="316"/>
      <c r="AX32" s="316"/>
      <c r="AY32" s="316"/>
      <c r="AZ32" s="316"/>
      <c r="BA32" s="316"/>
      <c r="BB32" s="317"/>
      <c r="BC32" s="316"/>
      <c r="BD32" s="316"/>
      <c r="BE32" s="316"/>
      <c r="BF32" s="316"/>
      <c r="BG32" s="334"/>
      <c r="BH32" s="335"/>
      <c r="BI32" s="335"/>
      <c r="BJ32" s="335"/>
      <c r="BK32" s="335"/>
      <c r="BL32" s="336"/>
      <c r="BP32" s="2"/>
      <c r="BQ32" s="2"/>
      <c r="BR32" s="2"/>
      <c r="BS32" s="2"/>
      <c r="BT32" s="2"/>
      <c r="BU32" s="2"/>
      <c r="BV32" s="2"/>
      <c r="BW32" s="2"/>
      <c r="BX32" s="2"/>
      <c r="BY32" s="2"/>
      <c r="BZ32" s="2"/>
      <c r="CA32" s="2"/>
      <c r="CB32" s="2"/>
      <c r="CC32" s="2"/>
      <c r="CD32" s="2"/>
      <c r="CE32" s="2"/>
      <c r="CF32" s="2"/>
      <c r="CG32" s="2"/>
    </row>
    <row r="33" spans="1:85" s="294" customFormat="1" ht="16.5" hidden="1" customHeight="1" thickBot="1">
      <c r="A33" s="298"/>
      <c r="B33" s="298"/>
      <c r="C33" s="298"/>
      <c r="D33" s="298"/>
      <c r="E33" s="298"/>
      <c r="F33" s="298"/>
      <c r="G33" s="299"/>
      <c r="H33" s="321"/>
      <c r="I33" s="322"/>
      <c r="J33" s="323"/>
      <c r="K33" s="323"/>
      <c r="L33" s="323"/>
      <c r="M33" s="323"/>
      <c r="N33" s="323"/>
      <c r="O33" s="324"/>
      <c r="P33" s="325"/>
      <c r="Q33" s="326"/>
      <c r="R33" s="326"/>
      <c r="S33" s="326"/>
      <c r="T33" s="326"/>
      <c r="U33" s="327"/>
      <c r="V33" s="327"/>
      <c r="W33" s="339"/>
      <c r="X33" s="339"/>
      <c r="Y33" s="328"/>
      <c r="Z33" s="330"/>
      <c r="AA33" s="331"/>
      <c r="AB33" s="338"/>
      <c r="AC33" s="333"/>
      <c r="AD33" s="333"/>
      <c r="AE33" s="333"/>
      <c r="AF33" s="333"/>
      <c r="AG33" s="333"/>
      <c r="AH33" s="333"/>
      <c r="AI33" s="333"/>
      <c r="AJ33" s="333"/>
      <c r="AK33" s="333"/>
      <c r="AL33" s="333"/>
      <c r="AM33" s="333"/>
      <c r="AN33" s="333"/>
      <c r="AO33" s="333"/>
      <c r="AP33" s="333"/>
      <c r="AQ33" s="315"/>
      <c r="AR33" s="315"/>
      <c r="AS33" s="316">
        <f t="shared" si="1"/>
        <v>0</v>
      </c>
      <c r="AT33" s="316">
        <f t="shared" si="1"/>
        <v>0</v>
      </c>
      <c r="AU33" s="316">
        <f t="shared" si="2"/>
        <v>0</v>
      </c>
      <c r="AV33" s="317"/>
      <c r="AW33" s="316"/>
      <c r="AX33" s="316"/>
      <c r="AY33" s="316"/>
      <c r="AZ33" s="316"/>
      <c r="BA33" s="316"/>
      <c r="BB33" s="317"/>
      <c r="BC33" s="316"/>
      <c r="BD33" s="316"/>
      <c r="BE33" s="316"/>
      <c r="BF33" s="316"/>
      <c r="BG33" s="334"/>
      <c r="BH33" s="335"/>
      <c r="BI33" s="335"/>
      <c r="BJ33" s="335"/>
      <c r="BK33" s="335"/>
      <c r="BL33" s="336"/>
      <c r="BP33" s="2"/>
      <c r="BQ33" s="2"/>
      <c r="BR33" s="2"/>
      <c r="BS33" s="2"/>
      <c r="BT33" s="2"/>
      <c r="BU33" s="2"/>
      <c r="BV33" s="2"/>
      <c r="BW33" s="2"/>
      <c r="BX33" s="2"/>
      <c r="BY33" s="2"/>
      <c r="BZ33" s="2"/>
      <c r="CA33" s="2"/>
      <c r="CB33" s="2"/>
      <c r="CC33" s="2"/>
      <c r="CD33" s="2"/>
      <c r="CE33" s="2"/>
      <c r="CF33" s="2"/>
      <c r="CG33" s="2"/>
    </row>
    <row r="34" spans="1:85" s="294" customFormat="1" ht="16.5" hidden="1" customHeight="1" thickBot="1">
      <c r="A34" s="298"/>
      <c r="B34" s="298"/>
      <c r="C34" s="298"/>
      <c r="D34" s="298"/>
      <c r="E34" s="298"/>
      <c r="F34" s="298"/>
      <c r="G34" s="299"/>
      <c r="H34" s="321"/>
      <c r="I34" s="322"/>
      <c r="J34" s="323"/>
      <c r="K34" s="323"/>
      <c r="L34" s="323"/>
      <c r="M34" s="323"/>
      <c r="N34" s="323"/>
      <c r="O34" s="324"/>
      <c r="P34" s="325"/>
      <c r="Q34" s="326"/>
      <c r="R34" s="326"/>
      <c r="S34" s="326"/>
      <c r="T34" s="326"/>
      <c r="U34" s="327"/>
      <c r="V34" s="327"/>
      <c r="W34" s="339"/>
      <c r="X34" s="339"/>
      <c r="Y34" s="328"/>
      <c r="Z34" s="330"/>
      <c r="AA34" s="331"/>
      <c r="AB34" s="338"/>
      <c r="AC34" s="333"/>
      <c r="AD34" s="333"/>
      <c r="AE34" s="333"/>
      <c r="AF34" s="333"/>
      <c r="AG34" s="333"/>
      <c r="AH34" s="333"/>
      <c r="AI34" s="333"/>
      <c r="AJ34" s="333"/>
      <c r="AK34" s="333"/>
      <c r="AL34" s="333"/>
      <c r="AM34" s="333"/>
      <c r="AN34" s="333"/>
      <c r="AO34" s="333"/>
      <c r="AP34" s="333"/>
      <c r="AQ34" s="315"/>
      <c r="AR34" s="315"/>
      <c r="AS34" s="316">
        <f t="shared" si="1"/>
        <v>0</v>
      </c>
      <c r="AT34" s="316">
        <f t="shared" si="1"/>
        <v>0</v>
      </c>
      <c r="AU34" s="316">
        <f t="shared" si="2"/>
        <v>0</v>
      </c>
      <c r="AV34" s="317"/>
      <c r="AW34" s="316"/>
      <c r="AX34" s="316"/>
      <c r="AY34" s="316"/>
      <c r="AZ34" s="316"/>
      <c r="BA34" s="316"/>
      <c r="BB34" s="317"/>
      <c r="BC34" s="316"/>
      <c r="BD34" s="316"/>
      <c r="BE34" s="316"/>
      <c r="BF34" s="316"/>
      <c r="BG34" s="334"/>
      <c r="BH34" s="335"/>
      <c r="BI34" s="335"/>
      <c r="BJ34" s="335"/>
      <c r="BK34" s="335"/>
      <c r="BL34" s="336"/>
      <c r="BP34" s="2"/>
      <c r="BQ34" s="2"/>
      <c r="BR34" s="2"/>
      <c r="BS34" s="2"/>
      <c r="BT34" s="2"/>
      <c r="BU34" s="2"/>
      <c r="BV34" s="2"/>
      <c r="BW34" s="2"/>
      <c r="BX34" s="2"/>
      <c r="BY34" s="2"/>
      <c r="BZ34" s="2"/>
      <c r="CA34" s="2"/>
      <c r="CB34" s="2"/>
      <c r="CC34" s="2"/>
      <c r="CD34" s="2"/>
      <c r="CE34" s="2"/>
      <c r="CF34" s="2"/>
      <c r="CG34" s="2"/>
    </row>
    <row r="35" spans="1:85" s="294" customFormat="1" ht="3.75" hidden="1" customHeight="1" thickBot="1">
      <c r="A35" s="298"/>
      <c r="B35" s="298"/>
      <c r="C35" s="298"/>
      <c r="D35" s="298"/>
      <c r="E35" s="298"/>
      <c r="F35" s="298"/>
      <c r="G35" s="299"/>
      <c r="H35" s="321"/>
      <c r="I35" s="322"/>
      <c r="J35" s="323"/>
      <c r="K35" s="323"/>
      <c r="L35" s="323"/>
      <c r="M35" s="323"/>
      <c r="N35" s="323"/>
      <c r="O35" s="324"/>
      <c r="P35" s="325"/>
      <c r="Q35" s="326"/>
      <c r="R35" s="326"/>
      <c r="S35" s="326"/>
      <c r="T35" s="326"/>
      <c r="U35" s="327"/>
      <c r="V35" s="327"/>
      <c r="W35" s="339"/>
      <c r="X35" s="339"/>
      <c r="Y35" s="328"/>
      <c r="Z35" s="330"/>
      <c r="AA35" s="331"/>
      <c r="AB35" s="338"/>
      <c r="AC35" s="333"/>
      <c r="AD35" s="333"/>
      <c r="AE35" s="333"/>
      <c r="AF35" s="333"/>
      <c r="AG35" s="333"/>
      <c r="AH35" s="333"/>
      <c r="AI35" s="333"/>
      <c r="AJ35" s="333"/>
      <c r="AK35" s="333"/>
      <c r="AL35" s="333"/>
      <c r="AM35" s="333"/>
      <c r="AN35" s="333"/>
      <c r="AO35" s="333"/>
      <c r="AP35" s="333"/>
      <c r="AQ35" s="315"/>
      <c r="AR35" s="315"/>
      <c r="AS35" s="316">
        <f t="shared" si="1"/>
        <v>0</v>
      </c>
      <c r="AT35" s="316">
        <f t="shared" si="1"/>
        <v>0</v>
      </c>
      <c r="AU35" s="316">
        <f t="shared" si="2"/>
        <v>0</v>
      </c>
      <c r="AV35" s="317"/>
      <c r="AW35" s="316"/>
      <c r="AX35" s="316"/>
      <c r="AY35" s="316"/>
      <c r="AZ35" s="316"/>
      <c r="BA35" s="316"/>
      <c r="BB35" s="317"/>
      <c r="BC35" s="316"/>
      <c r="BD35" s="316"/>
      <c r="BE35" s="316"/>
      <c r="BF35" s="316"/>
      <c r="BG35" s="334"/>
      <c r="BH35" s="335"/>
      <c r="BI35" s="335"/>
      <c r="BJ35" s="335"/>
      <c r="BK35" s="335"/>
      <c r="BL35" s="336"/>
      <c r="BP35" s="2"/>
      <c r="BQ35" s="2"/>
      <c r="BR35" s="2"/>
      <c r="BS35" s="2"/>
      <c r="BT35" s="2"/>
      <c r="BU35" s="2"/>
      <c r="BV35" s="2"/>
      <c r="BW35" s="2"/>
      <c r="BX35" s="2"/>
      <c r="BY35" s="2"/>
      <c r="BZ35" s="2"/>
      <c r="CA35" s="2"/>
      <c r="CB35" s="2"/>
      <c r="CC35" s="2"/>
      <c r="CD35" s="2"/>
      <c r="CE35" s="2"/>
      <c r="CF35" s="2"/>
      <c r="CG35" s="2"/>
    </row>
    <row r="36" spans="1:85" s="294" customFormat="1" ht="3.75" hidden="1" customHeight="1" thickBot="1">
      <c r="A36" s="298"/>
      <c r="B36" s="298"/>
      <c r="C36" s="298"/>
      <c r="D36" s="298"/>
      <c r="E36" s="298"/>
      <c r="F36" s="298"/>
      <c r="G36" s="299"/>
      <c r="H36" s="321"/>
      <c r="I36" s="322"/>
      <c r="J36" s="323"/>
      <c r="K36" s="323"/>
      <c r="L36" s="323"/>
      <c r="M36" s="323"/>
      <c r="N36" s="323"/>
      <c r="O36" s="324"/>
      <c r="P36" s="325"/>
      <c r="Q36" s="326"/>
      <c r="R36" s="326"/>
      <c r="S36" s="326"/>
      <c r="T36" s="326"/>
      <c r="U36" s="327"/>
      <c r="V36" s="327"/>
      <c r="W36" s="339"/>
      <c r="X36" s="339"/>
      <c r="Y36" s="328"/>
      <c r="Z36" s="330"/>
      <c r="AA36" s="331"/>
      <c r="AB36" s="338"/>
      <c r="AC36" s="333"/>
      <c r="AD36" s="333"/>
      <c r="AE36" s="333"/>
      <c r="AF36" s="333"/>
      <c r="AG36" s="333"/>
      <c r="AH36" s="333"/>
      <c r="AI36" s="333"/>
      <c r="AJ36" s="333"/>
      <c r="AK36" s="333"/>
      <c r="AL36" s="333"/>
      <c r="AM36" s="333"/>
      <c r="AN36" s="333"/>
      <c r="AO36" s="333"/>
      <c r="AP36" s="333"/>
      <c r="AQ36" s="315"/>
      <c r="AR36" s="315"/>
      <c r="AS36" s="316">
        <f t="shared" si="1"/>
        <v>0</v>
      </c>
      <c r="AT36" s="316">
        <f t="shared" si="1"/>
        <v>0</v>
      </c>
      <c r="AU36" s="316">
        <f t="shared" si="2"/>
        <v>0</v>
      </c>
      <c r="AV36" s="317"/>
      <c r="AW36" s="316"/>
      <c r="AX36" s="316"/>
      <c r="AY36" s="316"/>
      <c r="AZ36" s="316"/>
      <c r="BA36" s="316"/>
      <c r="BB36" s="317"/>
      <c r="BC36" s="316"/>
      <c r="BD36" s="316"/>
      <c r="BE36" s="316"/>
      <c r="BF36" s="316"/>
      <c r="BG36" s="334"/>
      <c r="BH36" s="335"/>
      <c r="BI36" s="335"/>
      <c r="BJ36" s="335"/>
      <c r="BK36" s="335"/>
      <c r="BL36" s="336"/>
      <c r="BP36" s="2"/>
      <c r="BQ36" s="2"/>
      <c r="BR36" s="2"/>
      <c r="BS36" s="2"/>
      <c r="BT36" s="2"/>
      <c r="BU36" s="2"/>
      <c r="BV36" s="2"/>
      <c r="BW36" s="2"/>
      <c r="BX36" s="2"/>
      <c r="BY36" s="2"/>
      <c r="BZ36" s="2"/>
      <c r="CA36" s="2"/>
      <c r="CB36" s="2"/>
      <c r="CC36" s="2"/>
      <c r="CD36" s="2"/>
      <c r="CE36" s="2"/>
      <c r="CF36" s="2"/>
      <c r="CG36" s="2"/>
    </row>
    <row r="37" spans="1:85" s="294" customFormat="1" ht="3.75" hidden="1" customHeight="1" thickBot="1">
      <c r="A37" s="298"/>
      <c r="B37" s="298"/>
      <c r="C37" s="298"/>
      <c r="D37" s="298"/>
      <c r="E37" s="298"/>
      <c r="F37" s="298"/>
      <c r="G37" s="299"/>
      <c r="H37" s="321"/>
      <c r="I37" s="322"/>
      <c r="J37" s="323"/>
      <c r="K37" s="323"/>
      <c r="L37" s="323"/>
      <c r="M37" s="323"/>
      <c r="N37" s="323"/>
      <c r="O37" s="324"/>
      <c r="P37" s="325"/>
      <c r="Q37" s="326"/>
      <c r="R37" s="326"/>
      <c r="S37" s="326"/>
      <c r="T37" s="326"/>
      <c r="U37" s="327"/>
      <c r="V37" s="327"/>
      <c r="W37" s="339"/>
      <c r="X37" s="339"/>
      <c r="Y37" s="328"/>
      <c r="Z37" s="330"/>
      <c r="AA37" s="331"/>
      <c r="AB37" s="338"/>
      <c r="AC37" s="333"/>
      <c r="AD37" s="333"/>
      <c r="AE37" s="333"/>
      <c r="AF37" s="333"/>
      <c r="AG37" s="333"/>
      <c r="AH37" s="333"/>
      <c r="AI37" s="333"/>
      <c r="AJ37" s="333"/>
      <c r="AK37" s="333"/>
      <c r="AL37" s="333"/>
      <c r="AM37" s="333"/>
      <c r="AN37" s="333"/>
      <c r="AO37" s="333"/>
      <c r="AP37" s="333"/>
      <c r="AQ37" s="315"/>
      <c r="AR37" s="315"/>
      <c r="AS37" s="316">
        <f t="shared" si="1"/>
        <v>0</v>
      </c>
      <c r="AT37" s="316">
        <f t="shared" si="1"/>
        <v>0</v>
      </c>
      <c r="AU37" s="316">
        <f t="shared" si="2"/>
        <v>0</v>
      </c>
      <c r="AV37" s="317"/>
      <c r="AW37" s="316"/>
      <c r="AX37" s="316"/>
      <c r="AY37" s="316"/>
      <c r="AZ37" s="316"/>
      <c r="BA37" s="316"/>
      <c r="BB37" s="317"/>
      <c r="BC37" s="316"/>
      <c r="BD37" s="316"/>
      <c r="BE37" s="316"/>
      <c r="BF37" s="316"/>
      <c r="BG37" s="334"/>
      <c r="BH37" s="335"/>
      <c r="BI37" s="335"/>
      <c r="BJ37" s="335"/>
      <c r="BK37" s="335"/>
      <c r="BL37" s="336"/>
      <c r="BP37" s="2"/>
      <c r="BQ37" s="2"/>
      <c r="BR37" s="2"/>
      <c r="BS37" s="2"/>
      <c r="BT37" s="2"/>
      <c r="BU37" s="2"/>
      <c r="BV37" s="2"/>
      <c r="BW37" s="2"/>
      <c r="BX37" s="2"/>
      <c r="BY37" s="2"/>
      <c r="BZ37" s="2"/>
      <c r="CA37" s="2"/>
      <c r="CB37" s="2"/>
      <c r="CC37" s="2"/>
      <c r="CD37" s="2"/>
      <c r="CE37" s="2"/>
      <c r="CF37" s="2"/>
      <c r="CG37" s="2"/>
    </row>
    <row r="38" spans="1:85" s="294" customFormat="1" ht="3.75" hidden="1" customHeight="1" thickBot="1">
      <c r="A38" s="298"/>
      <c r="B38" s="298"/>
      <c r="C38" s="298"/>
      <c r="D38" s="298"/>
      <c r="E38" s="298"/>
      <c r="F38" s="298"/>
      <c r="G38" s="299"/>
      <c r="H38" s="321"/>
      <c r="I38" s="322"/>
      <c r="J38" s="323"/>
      <c r="K38" s="323"/>
      <c r="L38" s="323"/>
      <c r="M38" s="323"/>
      <c r="N38" s="323"/>
      <c r="O38" s="324"/>
      <c r="P38" s="325"/>
      <c r="Q38" s="326"/>
      <c r="R38" s="326"/>
      <c r="S38" s="326"/>
      <c r="T38" s="326"/>
      <c r="U38" s="327"/>
      <c r="V38" s="327"/>
      <c r="W38" s="339"/>
      <c r="X38" s="339"/>
      <c r="Y38" s="328"/>
      <c r="Z38" s="330"/>
      <c r="AA38" s="331"/>
      <c r="AB38" s="338"/>
      <c r="AC38" s="333"/>
      <c r="AD38" s="333"/>
      <c r="AE38" s="333"/>
      <c r="AF38" s="333"/>
      <c r="AG38" s="333"/>
      <c r="AH38" s="333"/>
      <c r="AI38" s="333"/>
      <c r="AJ38" s="333"/>
      <c r="AK38" s="333"/>
      <c r="AL38" s="333"/>
      <c r="AM38" s="333"/>
      <c r="AN38" s="333"/>
      <c r="AO38" s="333"/>
      <c r="AP38" s="333"/>
      <c r="AQ38" s="315"/>
      <c r="AR38" s="315"/>
      <c r="AS38" s="316">
        <f t="shared" si="1"/>
        <v>0</v>
      </c>
      <c r="AT38" s="316">
        <f t="shared" si="1"/>
        <v>0</v>
      </c>
      <c r="AU38" s="316">
        <f t="shared" si="2"/>
        <v>0</v>
      </c>
      <c r="AV38" s="317"/>
      <c r="AW38" s="316"/>
      <c r="AX38" s="316"/>
      <c r="AY38" s="316"/>
      <c r="AZ38" s="316"/>
      <c r="BA38" s="316"/>
      <c r="BB38" s="317"/>
      <c r="BC38" s="316"/>
      <c r="BD38" s="316"/>
      <c r="BE38" s="316"/>
      <c r="BF38" s="316"/>
      <c r="BG38" s="334"/>
      <c r="BH38" s="335"/>
      <c r="BI38" s="335"/>
      <c r="BJ38" s="335"/>
      <c r="BK38" s="335"/>
      <c r="BL38" s="336"/>
      <c r="BP38" s="2"/>
      <c r="BQ38" s="2"/>
      <c r="BR38" s="2"/>
      <c r="BS38" s="2"/>
      <c r="BT38" s="2"/>
      <c r="BU38" s="2"/>
      <c r="BV38" s="2"/>
      <c r="BW38" s="2"/>
      <c r="BX38" s="2"/>
      <c r="BY38" s="2"/>
      <c r="BZ38" s="2"/>
      <c r="CA38" s="2"/>
      <c r="CB38" s="2"/>
      <c r="CC38" s="2"/>
      <c r="CD38" s="2"/>
      <c r="CE38" s="2"/>
      <c r="CF38" s="2"/>
      <c r="CG38" s="2"/>
    </row>
    <row r="39" spans="1:85" s="294" customFormat="1" ht="3.75" hidden="1" customHeight="1" thickBot="1">
      <c r="A39" s="298"/>
      <c r="B39" s="298"/>
      <c r="C39" s="298"/>
      <c r="D39" s="298"/>
      <c r="E39" s="298"/>
      <c r="F39" s="298"/>
      <c r="G39" s="299"/>
      <c r="H39" s="321"/>
      <c r="I39" s="322"/>
      <c r="J39" s="323"/>
      <c r="K39" s="323"/>
      <c r="L39" s="323"/>
      <c r="M39" s="323"/>
      <c r="N39" s="323"/>
      <c r="O39" s="324"/>
      <c r="P39" s="325"/>
      <c r="Q39" s="326"/>
      <c r="R39" s="326"/>
      <c r="S39" s="326"/>
      <c r="T39" s="326"/>
      <c r="U39" s="327"/>
      <c r="V39" s="327"/>
      <c r="W39" s="339"/>
      <c r="X39" s="339"/>
      <c r="Y39" s="328"/>
      <c r="Z39" s="330"/>
      <c r="AA39" s="331"/>
      <c r="AB39" s="338"/>
      <c r="AC39" s="333"/>
      <c r="AD39" s="333"/>
      <c r="AE39" s="333"/>
      <c r="AF39" s="333"/>
      <c r="AG39" s="333"/>
      <c r="AH39" s="333"/>
      <c r="AI39" s="333"/>
      <c r="AJ39" s="333"/>
      <c r="AK39" s="333"/>
      <c r="AL39" s="333"/>
      <c r="AM39" s="333"/>
      <c r="AN39" s="333"/>
      <c r="AO39" s="333"/>
      <c r="AP39" s="333"/>
      <c r="AQ39" s="315"/>
      <c r="AR39" s="315"/>
      <c r="AS39" s="316">
        <f t="shared" si="1"/>
        <v>0</v>
      </c>
      <c r="AT39" s="316">
        <f t="shared" si="1"/>
        <v>0</v>
      </c>
      <c r="AU39" s="316">
        <f t="shared" si="2"/>
        <v>0</v>
      </c>
      <c r="AV39" s="317"/>
      <c r="AW39" s="316"/>
      <c r="AX39" s="316"/>
      <c r="AY39" s="316"/>
      <c r="AZ39" s="316"/>
      <c r="BA39" s="316"/>
      <c r="BB39" s="317"/>
      <c r="BC39" s="316"/>
      <c r="BD39" s="316"/>
      <c r="BE39" s="316"/>
      <c r="BF39" s="316"/>
      <c r="BG39" s="334"/>
      <c r="BH39" s="335"/>
      <c r="BI39" s="335"/>
      <c r="BJ39" s="335"/>
      <c r="BK39" s="335"/>
      <c r="BL39" s="336"/>
      <c r="BP39" s="2"/>
      <c r="BQ39" s="2"/>
      <c r="BR39" s="2"/>
      <c r="BS39" s="2"/>
      <c r="BT39" s="2"/>
      <c r="BU39" s="2"/>
      <c r="BV39" s="2"/>
      <c r="BW39" s="2"/>
      <c r="BX39" s="2"/>
      <c r="BY39" s="2"/>
      <c r="BZ39" s="2"/>
      <c r="CA39" s="2"/>
      <c r="CB39" s="2"/>
      <c r="CC39" s="2"/>
      <c r="CD39" s="2"/>
      <c r="CE39" s="2"/>
      <c r="CF39" s="2"/>
      <c r="CG39" s="2"/>
    </row>
    <row r="40" spans="1:85" s="294" customFormat="1" ht="3.75" hidden="1" customHeight="1" thickBot="1">
      <c r="A40" s="298"/>
      <c r="B40" s="298"/>
      <c r="C40" s="298"/>
      <c r="D40" s="298"/>
      <c r="E40" s="298"/>
      <c r="F40" s="298"/>
      <c r="G40" s="299"/>
      <c r="H40" s="321"/>
      <c r="I40" s="322"/>
      <c r="J40" s="323"/>
      <c r="K40" s="323"/>
      <c r="L40" s="323"/>
      <c r="M40" s="323"/>
      <c r="N40" s="323"/>
      <c r="O40" s="324"/>
      <c r="P40" s="325"/>
      <c r="Q40" s="326"/>
      <c r="R40" s="326"/>
      <c r="S40" s="326"/>
      <c r="T40" s="326"/>
      <c r="U40" s="327"/>
      <c r="V40" s="327"/>
      <c r="W40" s="339"/>
      <c r="X40" s="339"/>
      <c r="Y40" s="328"/>
      <c r="Z40" s="330"/>
      <c r="AA40" s="331"/>
      <c r="AB40" s="338"/>
      <c r="AC40" s="333"/>
      <c r="AD40" s="333"/>
      <c r="AE40" s="333"/>
      <c r="AF40" s="333"/>
      <c r="AG40" s="333"/>
      <c r="AH40" s="333"/>
      <c r="AI40" s="333"/>
      <c r="AJ40" s="333"/>
      <c r="AK40" s="333"/>
      <c r="AL40" s="333"/>
      <c r="AM40" s="333"/>
      <c r="AN40" s="333"/>
      <c r="AO40" s="333"/>
      <c r="AP40" s="333"/>
      <c r="AQ40" s="315"/>
      <c r="AR40" s="315"/>
      <c r="AS40" s="316">
        <f t="shared" si="1"/>
        <v>0</v>
      </c>
      <c r="AT40" s="316">
        <f t="shared" si="1"/>
        <v>0</v>
      </c>
      <c r="AU40" s="316">
        <f t="shared" si="2"/>
        <v>0</v>
      </c>
      <c r="AV40" s="317"/>
      <c r="AW40" s="316"/>
      <c r="AX40" s="316"/>
      <c r="AY40" s="316"/>
      <c r="AZ40" s="316"/>
      <c r="BA40" s="316"/>
      <c r="BB40" s="317"/>
      <c r="BC40" s="316"/>
      <c r="BD40" s="316"/>
      <c r="BE40" s="316"/>
      <c r="BF40" s="316"/>
      <c r="BG40" s="334"/>
      <c r="BH40" s="335"/>
      <c r="BI40" s="335"/>
      <c r="BJ40" s="335"/>
      <c r="BK40" s="335"/>
      <c r="BL40" s="336"/>
      <c r="BP40" s="2"/>
      <c r="BQ40" s="2"/>
      <c r="BR40" s="2"/>
      <c r="BS40" s="2"/>
      <c r="BT40" s="2"/>
      <c r="BU40" s="2"/>
      <c r="BV40" s="2"/>
      <c r="BW40" s="2"/>
      <c r="BX40" s="2"/>
      <c r="BY40" s="2"/>
      <c r="BZ40" s="2"/>
      <c r="CA40" s="2"/>
      <c r="CB40" s="2"/>
      <c r="CC40" s="2"/>
      <c r="CD40" s="2"/>
      <c r="CE40" s="2"/>
      <c r="CF40" s="2"/>
      <c r="CG40" s="2"/>
    </row>
    <row r="41" spans="1:85" s="294" customFormat="1" ht="3.75" hidden="1" customHeight="1" thickBot="1">
      <c r="A41" s="298"/>
      <c r="B41" s="298"/>
      <c r="C41" s="298"/>
      <c r="D41" s="298"/>
      <c r="E41" s="298"/>
      <c r="F41" s="298"/>
      <c r="G41" s="299"/>
      <c r="H41" s="321"/>
      <c r="I41" s="322"/>
      <c r="J41" s="323"/>
      <c r="K41" s="323"/>
      <c r="L41" s="323"/>
      <c r="M41" s="323"/>
      <c r="N41" s="323"/>
      <c r="O41" s="324"/>
      <c r="P41" s="325"/>
      <c r="Q41" s="326"/>
      <c r="R41" s="326"/>
      <c r="S41" s="326"/>
      <c r="T41" s="326"/>
      <c r="U41" s="327"/>
      <c r="V41" s="327"/>
      <c r="W41" s="339"/>
      <c r="X41" s="339"/>
      <c r="Y41" s="328"/>
      <c r="Z41" s="330"/>
      <c r="AA41" s="331"/>
      <c r="AB41" s="338"/>
      <c r="AC41" s="333"/>
      <c r="AD41" s="333"/>
      <c r="AE41" s="333"/>
      <c r="AF41" s="333"/>
      <c r="AG41" s="333"/>
      <c r="AH41" s="333"/>
      <c r="AI41" s="333"/>
      <c r="AJ41" s="333"/>
      <c r="AK41" s="333"/>
      <c r="AL41" s="333"/>
      <c r="AM41" s="333"/>
      <c r="AN41" s="333"/>
      <c r="AO41" s="333"/>
      <c r="AP41" s="333"/>
      <c r="AQ41" s="315"/>
      <c r="AR41" s="315"/>
      <c r="AS41" s="316">
        <f t="shared" si="1"/>
        <v>0</v>
      </c>
      <c r="AT41" s="316">
        <f t="shared" si="1"/>
        <v>0</v>
      </c>
      <c r="AU41" s="316">
        <f t="shared" si="2"/>
        <v>0</v>
      </c>
      <c r="AV41" s="317"/>
      <c r="AW41" s="316"/>
      <c r="AX41" s="316"/>
      <c r="AY41" s="316"/>
      <c r="AZ41" s="316"/>
      <c r="BA41" s="316"/>
      <c r="BB41" s="317"/>
      <c r="BC41" s="316"/>
      <c r="BD41" s="316"/>
      <c r="BE41" s="316"/>
      <c r="BF41" s="316"/>
      <c r="BG41" s="334"/>
      <c r="BH41" s="335"/>
      <c r="BI41" s="335"/>
      <c r="BJ41" s="335"/>
      <c r="BK41" s="335"/>
      <c r="BL41" s="336"/>
      <c r="BP41" s="2"/>
      <c r="BQ41" s="2"/>
      <c r="BR41" s="2"/>
      <c r="BS41" s="2"/>
      <c r="BT41" s="2"/>
      <c r="BU41" s="2"/>
      <c r="BV41" s="2"/>
      <c r="BW41" s="2"/>
      <c r="BX41" s="2"/>
      <c r="BY41" s="2"/>
      <c r="BZ41" s="2"/>
      <c r="CA41" s="2"/>
      <c r="CB41" s="2"/>
      <c r="CC41" s="2"/>
      <c r="CD41" s="2"/>
      <c r="CE41" s="2"/>
      <c r="CF41" s="2"/>
      <c r="CG41" s="2"/>
    </row>
    <row r="42" spans="1:85" s="294" customFormat="1" ht="3.75" hidden="1" customHeight="1" thickBot="1">
      <c r="A42" s="298"/>
      <c r="B42" s="298"/>
      <c r="C42" s="298"/>
      <c r="D42" s="298"/>
      <c r="E42" s="298"/>
      <c r="F42" s="298"/>
      <c r="G42" s="299"/>
      <c r="H42" s="321"/>
      <c r="I42" s="322"/>
      <c r="J42" s="323"/>
      <c r="K42" s="323"/>
      <c r="L42" s="323"/>
      <c r="M42" s="323"/>
      <c r="N42" s="323"/>
      <c r="O42" s="324"/>
      <c r="P42" s="325"/>
      <c r="Q42" s="326"/>
      <c r="R42" s="326"/>
      <c r="S42" s="326"/>
      <c r="T42" s="326"/>
      <c r="U42" s="327"/>
      <c r="V42" s="327"/>
      <c r="W42" s="339"/>
      <c r="X42" s="339"/>
      <c r="Y42" s="328"/>
      <c r="Z42" s="330"/>
      <c r="AA42" s="331"/>
      <c r="AB42" s="338"/>
      <c r="AC42" s="333"/>
      <c r="AD42" s="333"/>
      <c r="AE42" s="333"/>
      <c r="AF42" s="333"/>
      <c r="AG42" s="333"/>
      <c r="AH42" s="333"/>
      <c r="AI42" s="333"/>
      <c r="AJ42" s="333"/>
      <c r="AK42" s="333"/>
      <c r="AL42" s="333"/>
      <c r="AM42" s="333"/>
      <c r="AN42" s="333"/>
      <c r="AO42" s="333"/>
      <c r="AP42" s="333"/>
      <c r="AQ42" s="315"/>
      <c r="AR42" s="315"/>
      <c r="AS42" s="316">
        <f t="shared" si="1"/>
        <v>0</v>
      </c>
      <c r="AT42" s="316">
        <f t="shared" si="1"/>
        <v>0</v>
      </c>
      <c r="AU42" s="316">
        <f t="shared" si="2"/>
        <v>0</v>
      </c>
      <c r="AV42" s="317"/>
      <c r="AW42" s="316"/>
      <c r="AX42" s="316"/>
      <c r="AY42" s="316"/>
      <c r="AZ42" s="316"/>
      <c r="BA42" s="316"/>
      <c r="BB42" s="317"/>
      <c r="BC42" s="316"/>
      <c r="BD42" s="316"/>
      <c r="BE42" s="316"/>
      <c r="BF42" s="316"/>
      <c r="BG42" s="334"/>
      <c r="BH42" s="335"/>
      <c r="BI42" s="335"/>
      <c r="BJ42" s="335"/>
      <c r="BK42" s="335"/>
      <c r="BL42" s="336"/>
      <c r="BP42" s="2"/>
      <c r="BQ42" s="2"/>
      <c r="BR42" s="2"/>
      <c r="BS42" s="2"/>
      <c r="BT42" s="2"/>
      <c r="BU42" s="2"/>
      <c r="BV42" s="2"/>
      <c r="BW42" s="2"/>
      <c r="BX42" s="2"/>
      <c r="BY42" s="2"/>
      <c r="BZ42" s="2"/>
      <c r="CA42" s="2"/>
      <c r="CB42" s="2"/>
      <c r="CC42" s="2"/>
      <c r="CD42" s="2"/>
      <c r="CE42" s="2"/>
      <c r="CF42" s="2"/>
      <c r="CG42" s="2"/>
    </row>
    <row r="43" spans="1:85" s="294" customFormat="1" ht="3.75" hidden="1" customHeight="1" thickBot="1">
      <c r="A43" s="298"/>
      <c r="B43" s="298"/>
      <c r="C43" s="298"/>
      <c r="D43" s="298"/>
      <c r="E43" s="298"/>
      <c r="F43" s="298"/>
      <c r="G43" s="299"/>
      <c r="H43" s="321"/>
      <c r="I43" s="322"/>
      <c r="J43" s="323"/>
      <c r="K43" s="323"/>
      <c r="L43" s="323"/>
      <c r="M43" s="323"/>
      <c r="N43" s="323"/>
      <c r="O43" s="324"/>
      <c r="P43" s="325"/>
      <c r="Q43" s="326"/>
      <c r="R43" s="326"/>
      <c r="S43" s="326"/>
      <c r="T43" s="326"/>
      <c r="U43" s="327"/>
      <c r="V43" s="327"/>
      <c r="W43" s="339"/>
      <c r="X43" s="339"/>
      <c r="Y43" s="328"/>
      <c r="Z43" s="330"/>
      <c r="AA43" s="331"/>
      <c r="AB43" s="338"/>
      <c r="AC43" s="333"/>
      <c r="AD43" s="333"/>
      <c r="AE43" s="333"/>
      <c r="AF43" s="333"/>
      <c r="AG43" s="333"/>
      <c r="AH43" s="333"/>
      <c r="AI43" s="333"/>
      <c r="AJ43" s="333"/>
      <c r="AK43" s="333"/>
      <c r="AL43" s="333"/>
      <c r="AM43" s="333"/>
      <c r="AN43" s="333"/>
      <c r="AO43" s="333"/>
      <c r="AP43" s="333"/>
      <c r="AQ43" s="315"/>
      <c r="AR43" s="315"/>
      <c r="AS43" s="316">
        <f t="shared" si="1"/>
        <v>0</v>
      </c>
      <c r="AT43" s="316">
        <f t="shared" si="1"/>
        <v>0</v>
      </c>
      <c r="AU43" s="316">
        <f t="shared" si="2"/>
        <v>0</v>
      </c>
      <c r="AV43" s="317"/>
      <c r="AW43" s="316"/>
      <c r="AX43" s="316"/>
      <c r="AY43" s="316"/>
      <c r="AZ43" s="316"/>
      <c r="BA43" s="316"/>
      <c r="BB43" s="317"/>
      <c r="BC43" s="316"/>
      <c r="BD43" s="316"/>
      <c r="BE43" s="316"/>
      <c r="BF43" s="316"/>
      <c r="BG43" s="334"/>
      <c r="BH43" s="335"/>
      <c r="BI43" s="335"/>
      <c r="BJ43" s="335"/>
      <c r="BK43" s="335"/>
      <c r="BL43" s="336"/>
      <c r="BP43" s="2"/>
      <c r="BQ43" s="2"/>
      <c r="BR43" s="2"/>
      <c r="BS43" s="2"/>
      <c r="BT43" s="2"/>
      <c r="BU43" s="2"/>
      <c r="BV43" s="2"/>
      <c r="BW43" s="2"/>
      <c r="BX43" s="2"/>
      <c r="BY43" s="2"/>
      <c r="BZ43" s="2"/>
      <c r="CA43" s="2"/>
      <c r="CB43" s="2"/>
      <c r="CC43" s="2"/>
      <c r="CD43" s="2"/>
      <c r="CE43" s="2"/>
      <c r="CF43" s="2"/>
      <c r="CG43" s="2"/>
    </row>
    <row r="44" spans="1:85" s="294" customFormat="1" ht="3.75" hidden="1" customHeight="1" thickBot="1">
      <c r="A44" s="298"/>
      <c r="B44" s="298"/>
      <c r="C44" s="298"/>
      <c r="D44" s="298"/>
      <c r="E44" s="298"/>
      <c r="F44" s="298"/>
      <c r="G44" s="299"/>
      <c r="H44" s="321"/>
      <c r="I44" s="322"/>
      <c r="J44" s="323"/>
      <c r="K44" s="323"/>
      <c r="L44" s="323"/>
      <c r="M44" s="323"/>
      <c r="N44" s="323"/>
      <c r="O44" s="324"/>
      <c r="P44" s="325"/>
      <c r="Q44" s="326"/>
      <c r="R44" s="326"/>
      <c r="S44" s="326"/>
      <c r="T44" s="326"/>
      <c r="U44" s="327"/>
      <c r="V44" s="327"/>
      <c r="W44" s="339"/>
      <c r="X44" s="339"/>
      <c r="Y44" s="328"/>
      <c r="Z44" s="330"/>
      <c r="AA44" s="331"/>
      <c r="AB44" s="338"/>
      <c r="AC44" s="333"/>
      <c r="AD44" s="333"/>
      <c r="AE44" s="333"/>
      <c r="AF44" s="333"/>
      <c r="AG44" s="333"/>
      <c r="AH44" s="333"/>
      <c r="AI44" s="333"/>
      <c r="AJ44" s="333"/>
      <c r="AK44" s="333"/>
      <c r="AL44" s="333"/>
      <c r="AM44" s="333"/>
      <c r="AN44" s="333"/>
      <c r="AO44" s="333"/>
      <c r="AP44" s="333"/>
      <c r="AQ44" s="315"/>
      <c r="AR44" s="315"/>
      <c r="AS44" s="316">
        <f t="shared" si="1"/>
        <v>0</v>
      </c>
      <c r="AT44" s="316">
        <f t="shared" si="1"/>
        <v>0</v>
      </c>
      <c r="AU44" s="316">
        <f t="shared" si="2"/>
        <v>0</v>
      </c>
      <c r="AV44" s="317"/>
      <c r="AW44" s="316"/>
      <c r="AX44" s="316"/>
      <c r="AY44" s="316"/>
      <c r="AZ44" s="316"/>
      <c r="BA44" s="316"/>
      <c r="BB44" s="317"/>
      <c r="BC44" s="316"/>
      <c r="BD44" s="316"/>
      <c r="BE44" s="316"/>
      <c r="BF44" s="316"/>
      <c r="BG44" s="334"/>
      <c r="BH44" s="335"/>
      <c r="BI44" s="335"/>
      <c r="BJ44" s="335"/>
      <c r="BK44" s="335"/>
      <c r="BL44" s="336"/>
      <c r="BP44" s="2"/>
      <c r="BQ44" s="2"/>
      <c r="BR44" s="2"/>
      <c r="BS44" s="2"/>
      <c r="BT44" s="2"/>
      <c r="BU44" s="2"/>
      <c r="BV44" s="2"/>
      <c r="BW44" s="2"/>
      <c r="BX44" s="2"/>
      <c r="BY44" s="2"/>
      <c r="BZ44" s="2"/>
      <c r="CA44" s="2"/>
      <c r="CB44" s="2"/>
      <c r="CC44" s="2"/>
      <c r="CD44" s="2"/>
      <c r="CE44" s="2"/>
      <c r="CF44" s="2"/>
      <c r="CG44" s="2"/>
    </row>
    <row r="45" spans="1:85" s="294" customFormat="1" ht="3.75" hidden="1" customHeight="1" thickBot="1">
      <c r="A45" s="298"/>
      <c r="B45" s="298"/>
      <c r="C45" s="298"/>
      <c r="D45" s="298"/>
      <c r="E45" s="298"/>
      <c r="F45" s="298"/>
      <c r="G45" s="299"/>
      <c r="H45" s="321"/>
      <c r="I45" s="322"/>
      <c r="J45" s="323"/>
      <c r="K45" s="323"/>
      <c r="L45" s="323"/>
      <c r="M45" s="323"/>
      <c r="N45" s="323"/>
      <c r="O45" s="324"/>
      <c r="P45" s="325"/>
      <c r="Q45" s="326"/>
      <c r="R45" s="326"/>
      <c r="S45" s="326"/>
      <c r="T45" s="326"/>
      <c r="U45" s="327"/>
      <c r="V45" s="327"/>
      <c r="W45" s="339"/>
      <c r="X45" s="339"/>
      <c r="Y45" s="328"/>
      <c r="Z45" s="330"/>
      <c r="AA45" s="331"/>
      <c r="AB45" s="338"/>
      <c r="AC45" s="333"/>
      <c r="AD45" s="333"/>
      <c r="AE45" s="333"/>
      <c r="AF45" s="333"/>
      <c r="AG45" s="333"/>
      <c r="AH45" s="333"/>
      <c r="AI45" s="333"/>
      <c r="AJ45" s="333"/>
      <c r="AK45" s="333"/>
      <c r="AL45" s="333"/>
      <c r="AM45" s="333"/>
      <c r="AN45" s="333"/>
      <c r="AO45" s="333"/>
      <c r="AP45" s="333"/>
      <c r="AQ45" s="315"/>
      <c r="AR45" s="315"/>
      <c r="AS45" s="316">
        <f t="shared" si="1"/>
        <v>0</v>
      </c>
      <c r="AT45" s="316">
        <f t="shared" si="1"/>
        <v>0</v>
      </c>
      <c r="AU45" s="316">
        <f t="shared" si="2"/>
        <v>0</v>
      </c>
      <c r="AV45" s="317"/>
      <c r="AW45" s="316"/>
      <c r="AX45" s="316"/>
      <c r="AY45" s="316"/>
      <c r="AZ45" s="316"/>
      <c r="BA45" s="316"/>
      <c r="BB45" s="317"/>
      <c r="BC45" s="316"/>
      <c r="BD45" s="316"/>
      <c r="BE45" s="316"/>
      <c r="BF45" s="316"/>
      <c r="BG45" s="334"/>
      <c r="BH45" s="335"/>
      <c r="BI45" s="335"/>
      <c r="BJ45" s="335"/>
      <c r="BK45" s="335"/>
      <c r="BL45" s="336"/>
      <c r="BP45" s="2"/>
      <c r="BQ45" s="2"/>
      <c r="BR45" s="2"/>
      <c r="BS45" s="2"/>
      <c r="BT45" s="2"/>
      <c r="BU45" s="2"/>
      <c r="BV45" s="2"/>
      <c r="BW45" s="2"/>
      <c r="BX45" s="2"/>
      <c r="BY45" s="2"/>
      <c r="BZ45" s="2"/>
      <c r="CA45" s="2"/>
      <c r="CB45" s="2"/>
      <c r="CC45" s="2"/>
      <c r="CD45" s="2"/>
      <c r="CE45" s="2"/>
      <c r="CF45" s="2"/>
      <c r="CG45" s="2"/>
    </row>
    <row r="46" spans="1:85" s="294" customFormat="1" ht="3.75" hidden="1" customHeight="1" thickBot="1">
      <c r="A46" s="298"/>
      <c r="B46" s="298"/>
      <c r="C46" s="298"/>
      <c r="D46" s="298"/>
      <c r="E46" s="298"/>
      <c r="F46" s="298"/>
      <c r="G46" s="299"/>
      <c r="H46" s="321"/>
      <c r="I46" s="322"/>
      <c r="J46" s="323"/>
      <c r="K46" s="323"/>
      <c r="L46" s="323"/>
      <c r="M46" s="323"/>
      <c r="N46" s="323"/>
      <c r="O46" s="324"/>
      <c r="P46" s="325"/>
      <c r="Q46" s="326"/>
      <c r="R46" s="326"/>
      <c r="S46" s="326"/>
      <c r="T46" s="326"/>
      <c r="U46" s="327"/>
      <c r="V46" s="327"/>
      <c r="W46" s="339"/>
      <c r="X46" s="339"/>
      <c r="Y46" s="328"/>
      <c r="Z46" s="330"/>
      <c r="AA46" s="331"/>
      <c r="AB46" s="338"/>
      <c r="AC46" s="333"/>
      <c r="AD46" s="333"/>
      <c r="AE46" s="333"/>
      <c r="AF46" s="333"/>
      <c r="AG46" s="333"/>
      <c r="AH46" s="333"/>
      <c r="AI46" s="333"/>
      <c r="AJ46" s="333"/>
      <c r="AK46" s="333"/>
      <c r="AL46" s="333"/>
      <c r="AM46" s="333"/>
      <c r="AN46" s="333"/>
      <c r="AO46" s="333"/>
      <c r="AP46" s="333"/>
      <c r="AQ46" s="315"/>
      <c r="AR46" s="315"/>
      <c r="AS46" s="316">
        <f t="shared" si="1"/>
        <v>0</v>
      </c>
      <c r="AT46" s="316">
        <f t="shared" si="1"/>
        <v>0</v>
      </c>
      <c r="AU46" s="316">
        <f t="shared" si="2"/>
        <v>0</v>
      </c>
      <c r="AV46" s="317"/>
      <c r="AW46" s="316"/>
      <c r="AX46" s="316"/>
      <c r="AY46" s="316"/>
      <c r="AZ46" s="316"/>
      <c r="BA46" s="316"/>
      <c r="BB46" s="317"/>
      <c r="BC46" s="316"/>
      <c r="BD46" s="316"/>
      <c r="BE46" s="316"/>
      <c r="BF46" s="316"/>
      <c r="BG46" s="334"/>
      <c r="BH46" s="335"/>
      <c r="BI46" s="335"/>
      <c r="BJ46" s="335"/>
      <c r="BK46" s="335"/>
      <c r="BL46" s="336"/>
      <c r="BP46" s="2"/>
      <c r="BQ46" s="2"/>
      <c r="BR46" s="2"/>
      <c r="BS46" s="2"/>
      <c r="BT46" s="2"/>
      <c r="BU46" s="2"/>
      <c r="BV46" s="2"/>
      <c r="BW46" s="2"/>
      <c r="BX46" s="2"/>
      <c r="BY46" s="2"/>
      <c r="BZ46" s="2"/>
      <c r="CA46" s="2"/>
      <c r="CB46" s="2"/>
      <c r="CC46" s="2"/>
      <c r="CD46" s="2"/>
      <c r="CE46" s="2"/>
      <c r="CF46" s="2"/>
      <c r="CG46" s="2"/>
    </row>
    <row r="47" spans="1:85" s="294" customFormat="1" ht="3.75" hidden="1" customHeight="1" thickBot="1">
      <c r="A47" s="298"/>
      <c r="B47" s="298"/>
      <c r="C47" s="298"/>
      <c r="D47" s="298"/>
      <c r="E47" s="298"/>
      <c r="F47" s="298"/>
      <c r="G47" s="299"/>
      <c r="H47" s="321"/>
      <c r="I47" s="322"/>
      <c r="J47" s="323"/>
      <c r="K47" s="323"/>
      <c r="L47" s="323"/>
      <c r="M47" s="323"/>
      <c r="N47" s="323"/>
      <c r="O47" s="324"/>
      <c r="P47" s="325"/>
      <c r="Q47" s="326"/>
      <c r="R47" s="326"/>
      <c r="S47" s="326"/>
      <c r="T47" s="326"/>
      <c r="U47" s="327"/>
      <c r="V47" s="327"/>
      <c r="W47" s="339"/>
      <c r="X47" s="339"/>
      <c r="Y47" s="328"/>
      <c r="Z47" s="330"/>
      <c r="AA47" s="331"/>
      <c r="AB47" s="338"/>
      <c r="AC47" s="333"/>
      <c r="AD47" s="333"/>
      <c r="AE47" s="333"/>
      <c r="AF47" s="333"/>
      <c r="AG47" s="333"/>
      <c r="AH47" s="333"/>
      <c r="AI47" s="333"/>
      <c r="AJ47" s="333"/>
      <c r="AK47" s="333"/>
      <c r="AL47" s="333"/>
      <c r="AM47" s="333"/>
      <c r="AN47" s="333"/>
      <c r="AO47" s="333"/>
      <c r="AP47" s="333"/>
      <c r="AQ47" s="315"/>
      <c r="AR47" s="315"/>
      <c r="AS47" s="316">
        <f t="shared" si="1"/>
        <v>0</v>
      </c>
      <c r="AT47" s="316">
        <f t="shared" si="1"/>
        <v>0</v>
      </c>
      <c r="AU47" s="316">
        <f t="shared" si="2"/>
        <v>0</v>
      </c>
      <c r="AV47" s="317"/>
      <c r="AW47" s="316"/>
      <c r="AX47" s="316"/>
      <c r="AY47" s="316"/>
      <c r="AZ47" s="316"/>
      <c r="BA47" s="316"/>
      <c r="BB47" s="317"/>
      <c r="BC47" s="316"/>
      <c r="BD47" s="316"/>
      <c r="BE47" s="316"/>
      <c r="BF47" s="316"/>
      <c r="BG47" s="334"/>
      <c r="BH47" s="335"/>
      <c r="BI47" s="335"/>
      <c r="BJ47" s="335"/>
      <c r="BK47" s="335"/>
      <c r="BL47" s="336"/>
      <c r="BP47" s="2"/>
      <c r="BQ47" s="2"/>
      <c r="BR47" s="2"/>
      <c r="BS47" s="2"/>
      <c r="BT47" s="2"/>
      <c r="BU47" s="2"/>
      <c r="BV47" s="2"/>
      <c r="BW47" s="2"/>
      <c r="BX47" s="2"/>
      <c r="BY47" s="2"/>
      <c r="BZ47" s="2"/>
      <c r="CA47" s="2"/>
      <c r="CB47" s="2"/>
      <c r="CC47" s="2"/>
      <c r="CD47" s="2"/>
      <c r="CE47" s="2"/>
      <c r="CF47" s="2"/>
      <c r="CG47" s="2"/>
    </row>
    <row r="48" spans="1:85" s="294" customFormat="1" ht="3.75" hidden="1" customHeight="1" thickBot="1">
      <c r="A48" s="298"/>
      <c r="B48" s="298"/>
      <c r="C48" s="298"/>
      <c r="D48" s="298"/>
      <c r="E48" s="298"/>
      <c r="F48" s="298"/>
      <c r="G48" s="299"/>
      <c r="H48" s="321"/>
      <c r="I48" s="322"/>
      <c r="J48" s="323"/>
      <c r="K48" s="323"/>
      <c r="L48" s="323"/>
      <c r="M48" s="323"/>
      <c r="N48" s="323"/>
      <c r="O48" s="324"/>
      <c r="P48" s="325"/>
      <c r="Q48" s="326"/>
      <c r="R48" s="326"/>
      <c r="S48" s="326"/>
      <c r="T48" s="326"/>
      <c r="U48" s="327"/>
      <c r="V48" s="327"/>
      <c r="W48" s="339"/>
      <c r="X48" s="339"/>
      <c r="Y48" s="328"/>
      <c r="Z48" s="330"/>
      <c r="AA48" s="331"/>
      <c r="AB48" s="338"/>
      <c r="AC48" s="333"/>
      <c r="AD48" s="333"/>
      <c r="AE48" s="333"/>
      <c r="AF48" s="333"/>
      <c r="AG48" s="333"/>
      <c r="AH48" s="333"/>
      <c r="AI48" s="333"/>
      <c r="AJ48" s="333"/>
      <c r="AK48" s="333"/>
      <c r="AL48" s="333"/>
      <c r="AM48" s="333"/>
      <c r="AN48" s="333"/>
      <c r="AO48" s="333"/>
      <c r="AP48" s="333"/>
      <c r="AQ48" s="315"/>
      <c r="AR48" s="315"/>
      <c r="AS48" s="316">
        <f t="shared" si="1"/>
        <v>0</v>
      </c>
      <c r="AT48" s="316">
        <f t="shared" si="1"/>
        <v>0</v>
      </c>
      <c r="AU48" s="316">
        <f t="shared" si="2"/>
        <v>0</v>
      </c>
      <c r="AV48" s="317"/>
      <c r="AW48" s="316"/>
      <c r="AX48" s="316"/>
      <c r="AY48" s="316"/>
      <c r="AZ48" s="316"/>
      <c r="BA48" s="316"/>
      <c r="BB48" s="317"/>
      <c r="BC48" s="316"/>
      <c r="BD48" s="316"/>
      <c r="BE48" s="316"/>
      <c r="BF48" s="316"/>
      <c r="BG48" s="334"/>
      <c r="BH48" s="335"/>
      <c r="BI48" s="335"/>
      <c r="BJ48" s="335"/>
      <c r="BK48" s="335"/>
      <c r="BL48" s="336"/>
      <c r="BP48" s="2"/>
      <c r="BQ48" s="2"/>
      <c r="BR48" s="2"/>
      <c r="BS48" s="2"/>
      <c r="BT48" s="2"/>
      <c r="BU48" s="2"/>
      <c r="BV48" s="2"/>
      <c r="BW48" s="2"/>
      <c r="BX48" s="2"/>
      <c r="BY48" s="2"/>
      <c r="BZ48" s="2"/>
      <c r="CA48" s="2"/>
      <c r="CB48" s="2"/>
      <c r="CC48" s="2"/>
      <c r="CD48" s="2"/>
      <c r="CE48" s="2"/>
      <c r="CF48" s="2"/>
      <c r="CG48" s="2"/>
    </row>
    <row r="49" spans="1:85" s="294" customFormat="1" ht="3.75" hidden="1" customHeight="1" thickBot="1">
      <c r="A49" s="298"/>
      <c r="B49" s="298"/>
      <c r="C49" s="298"/>
      <c r="D49" s="298"/>
      <c r="E49" s="298"/>
      <c r="F49" s="298"/>
      <c r="G49" s="299"/>
      <c r="H49" s="321"/>
      <c r="I49" s="322"/>
      <c r="J49" s="323"/>
      <c r="K49" s="323"/>
      <c r="L49" s="323"/>
      <c r="M49" s="323"/>
      <c r="N49" s="323"/>
      <c r="O49" s="324"/>
      <c r="P49" s="325"/>
      <c r="Q49" s="326"/>
      <c r="R49" s="326"/>
      <c r="S49" s="326"/>
      <c r="T49" s="326"/>
      <c r="U49" s="327"/>
      <c r="V49" s="327"/>
      <c r="W49" s="339"/>
      <c r="X49" s="339"/>
      <c r="Y49" s="328"/>
      <c r="Z49" s="330"/>
      <c r="AA49" s="331"/>
      <c r="AB49" s="338"/>
      <c r="AC49" s="333"/>
      <c r="AD49" s="333"/>
      <c r="AE49" s="333"/>
      <c r="AF49" s="333"/>
      <c r="AG49" s="333"/>
      <c r="AH49" s="333"/>
      <c r="AI49" s="333"/>
      <c r="AJ49" s="333"/>
      <c r="AK49" s="333"/>
      <c r="AL49" s="333"/>
      <c r="AM49" s="333"/>
      <c r="AN49" s="333"/>
      <c r="AO49" s="333"/>
      <c r="AP49" s="333"/>
      <c r="AQ49" s="315"/>
      <c r="AR49" s="315"/>
      <c r="AS49" s="316">
        <f t="shared" si="1"/>
        <v>0</v>
      </c>
      <c r="AT49" s="316">
        <f t="shared" si="1"/>
        <v>0</v>
      </c>
      <c r="AU49" s="316">
        <f t="shared" si="2"/>
        <v>0</v>
      </c>
      <c r="AV49" s="317"/>
      <c r="AW49" s="316"/>
      <c r="AX49" s="316"/>
      <c r="AY49" s="316"/>
      <c r="AZ49" s="316"/>
      <c r="BA49" s="316"/>
      <c r="BB49" s="317"/>
      <c r="BC49" s="316"/>
      <c r="BD49" s="316"/>
      <c r="BE49" s="316"/>
      <c r="BF49" s="316"/>
      <c r="BG49" s="334"/>
      <c r="BH49" s="335"/>
      <c r="BI49" s="335"/>
      <c r="BJ49" s="335"/>
      <c r="BK49" s="335"/>
      <c r="BL49" s="336"/>
      <c r="BP49" s="2"/>
      <c r="BQ49" s="2"/>
      <c r="BR49" s="2"/>
      <c r="BS49" s="2"/>
      <c r="BT49" s="2"/>
      <c r="BU49" s="2"/>
      <c r="BV49" s="2"/>
      <c r="BW49" s="2"/>
      <c r="BX49" s="2"/>
      <c r="BY49" s="2"/>
      <c r="BZ49" s="2"/>
      <c r="CA49" s="2"/>
      <c r="CB49" s="2"/>
      <c r="CC49" s="2"/>
      <c r="CD49" s="2"/>
      <c r="CE49" s="2"/>
      <c r="CF49" s="2"/>
      <c r="CG49" s="2"/>
    </row>
    <row r="50" spans="1:85" s="294" customFormat="1" ht="3.75" hidden="1" customHeight="1" thickBot="1">
      <c r="A50" s="298"/>
      <c r="B50" s="298"/>
      <c r="C50" s="298"/>
      <c r="D50" s="298"/>
      <c r="E50" s="298"/>
      <c r="F50" s="298"/>
      <c r="G50" s="299"/>
      <c r="H50" s="321"/>
      <c r="I50" s="322"/>
      <c r="J50" s="323"/>
      <c r="K50" s="323"/>
      <c r="L50" s="323"/>
      <c r="M50" s="323"/>
      <c r="N50" s="323"/>
      <c r="O50" s="324"/>
      <c r="P50" s="325"/>
      <c r="Q50" s="326"/>
      <c r="R50" s="326"/>
      <c r="S50" s="326"/>
      <c r="T50" s="326"/>
      <c r="U50" s="327"/>
      <c r="V50" s="327"/>
      <c r="W50" s="339"/>
      <c r="X50" s="339"/>
      <c r="Y50" s="328"/>
      <c r="Z50" s="330"/>
      <c r="AA50" s="331"/>
      <c r="AB50" s="338"/>
      <c r="AC50" s="333"/>
      <c r="AD50" s="333"/>
      <c r="AE50" s="333"/>
      <c r="AF50" s="333"/>
      <c r="AG50" s="333"/>
      <c r="AH50" s="333"/>
      <c r="AI50" s="333"/>
      <c r="AJ50" s="333"/>
      <c r="AK50" s="333"/>
      <c r="AL50" s="333"/>
      <c r="AM50" s="333"/>
      <c r="AN50" s="333"/>
      <c r="AO50" s="333"/>
      <c r="AP50" s="333"/>
      <c r="AQ50" s="315"/>
      <c r="AR50" s="315"/>
      <c r="AS50" s="316">
        <f t="shared" si="1"/>
        <v>0</v>
      </c>
      <c r="AT50" s="316">
        <f t="shared" si="1"/>
        <v>0</v>
      </c>
      <c r="AU50" s="316">
        <f t="shared" si="2"/>
        <v>0</v>
      </c>
      <c r="AV50" s="317"/>
      <c r="AW50" s="316"/>
      <c r="AX50" s="316"/>
      <c r="AY50" s="316"/>
      <c r="AZ50" s="316"/>
      <c r="BA50" s="316"/>
      <c r="BB50" s="317"/>
      <c r="BC50" s="316"/>
      <c r="BD50" s="316"/>
      <c r="BE50" s="316"/>
      <c r="BF50" s="316"/>
      <c r="BG50" s="334"/>
      <c r="BH50" s="335"/>
      <c r="BI50" s="335"/>
      <c r="BJ50" s="335"/>
      <c r="BK50" s="335"/>
      <c r="BL50" s="336"/>
      <c r="BP50" s="2"/>
      <c r="BQ50" s="2"/>
      <c r="BR50" s="2"/>
      <c r="BS50" s="2"/>
      <c r="BT50" s="2"/>
      <c r="BU50" s="2"/>
      <c r="BV50" s="2"/>
      <c r="BW50" s="2"/>
      <c r="BX50" s="2"/>
      <c r="BY50" s="2"/>
      <c r="BZ50" s="2"/>
      <c r="CA50" s="2"/>
      <c r="CB50" s="2"/>
      <c r="CC50" s="2"/>
      <c r="CD50" s="2"/>
      <c r="CE50" s="2"/>
      <c r="CF50" s="2"/>
      <c r="CG50" s="2"/>
    </row>
    <row r="51" spans="1:85" s="294" customFormat="1" ht="3.75" hidden="1" customHeight="1" thickBot="1">
      <c r="A51" s="298"/>
      <c r="B51" s="298"/>
      <c r="C51" s="298"/>
      <c r="D51" s="298"/>
      <c r="E51" s="298"/>
      <c r="F51" s="298"/>
      <c r="G51" s="299"/>
      <c r="H51" s="321"/>
      <c r="I51" s="322"/>
      <c r="J51" s="323"/>
      <c r="K51" s="323"/>
      <c r="L51" s="323"/>
      <c r="M51" s="323"/>
      <c r="N51" s="323"/>
      <c r="O51" s="324"/>
      <c r="P51" s="325"/>
      <c r="Q51" s="326"/>
      <c r="R51" s="326"/>
      <c r="S51" s="326"/>
      <c r="T51" s="326"/>
      <c r="U51" s="327"/>
      <c r="V51" s="327"/>
      <c r="W51" s="339"/>
      <c r="X51" s="339"/>
      <c r="Y51" s="328"/>
      <c r="Z51" s="330"/>
      <c r="AA51" s="331"/>
      <c r="AB51" s="338"/>
      <c r="AC51" s="333"/>
      <c r="AD51" s="333"/>
      <c r="AE51" s="333"/>
      <c r="AF51" s="333"/>
      <c r="AG51" s="333"/>
      <c r="AH51" s="333"/>
      <c r="AI51" s="333"/>
      <c r="AJ51" s="333"/>
      <c r="AK51" s="333"/>
      <c r="AL51" s="333"/>
      <c r="AM51" s="333"/>
      <c r="AN51" s="333"/>
      <c r="AO51" s="333"/>
      <c r="AP51" s="333"/>
      <c r="AQ51" s="315"/>
      <c r="AR51" s="315"/>
      <c r="AS51" s="316">
        <f t="shared" si="1"/>
        <v>0</v>
      </c>
      <c r="AT51" s="316">
        <f t="shared" si="1"/>
        <v>0</v>
      </c>
      <c r="AU51" s="316">
        <f t="shared" si="2"/>
        <v>0</v>
      </c>
      <c r="AV51" s="317"/>
      <c r="AW51" s="316"/>
      <c r="AX51" s="316"/>
      <c r="AY51" s="316"/>
      <c r="AZ51" s="316"/>
      <c r="BA51" s="316"/>
      <c r="BB51" s="317"/>
      <c r="BC51" s="316"/>
      <c r="BD51" s="316"/>
      <c r="BE51" s="316"/>
      <c r="BF51" s="316"/>
      <c r="BG51" s="334"/>
      <c r="BH51" s="335"/>
      <c r="BI51" s="335"/>
      <c r="BJ51" s="335"/>
      <c r="BK51" s="335"/>
      <c r="BL51" s="336"/>
      <c r="BP51" s="2"/>
      <c r="BQ51" s="2"/>
      <c r="BR51" s="2"/>
      <c r="BS51" s="2"/>
      <c r="BT51" s="2"/>
      <c r="BU51" s="2"/>
      <c r="BV51" s="2"/>
      <c r="BW51" s="2"/>
      <c r="BX51" s="2"/>
      <c r="BY51" s="2"/>
      <c r="BZ51" s="2"/>
      <c r="CA51" s="2"/>
      <c r="CB51" s="2"/>
      <c r="CC51" s="2"/>
      <c r="CD51" s="2"/>
      <c r="CE51" s="2"/>
      <c r="CF51" s="2"/>
      <c r="CG51" s="2"/>
    </row>
    <row r="52" spans="1:85" s="294" customFormat="1" ht="3.75" hidden="1" customHeight="1" thickBot="1">
      <c r="A52" s="298"/>
      <c r="B52" s="298"/>
      <c r="C52" s="298"/>
      <c r="D52" s="298"/>
      <c r="E52" s="298"/>
      <c r="F52" s="298"/>
      <c r="G52" s="299"/>
      <c r="H52" s="321"/>
      <c r="I52" s="322"/>
      <c r="J52" s="323"/>
      <c r="K52" s="323"/>
      <c r="L52" s="323"/>
      <c r="M52" s="323"/>
      <c r="N52" s="323"/>
      <c r="O52" s="324"/>
      <c r="P52" s="325"/>
      <c r="Q52" s="326"/>
      <c r="R52" s="326"/>
      <c r="S52" s="326"/>
      <c r="T52" s="326"/>
      <c r="U52" s="327"/>
      <c r="V52" s="327"/>
      <c r="W52" s="339"/>
      <c r="X52" s="339"/>
      <c r="Y52" s="328"/>
      <c r="Z52" s="330"/>
      <c r="AA52" s="331"/>
      <c r="AB52" s="338"/>
      <c r="AC52" s="333"/>
      <c r="AD52" s="333"/>
      <c r="AE52" s="333"/>
      <c r="AF52" s="333"/>
      <c r="AG52" s="333"/>
      <c r="AH52" s="333"/>
      <c r="AI52" s="333"/>
      <c r="AJ52" s="333"/>
      <c r="AK52" s="333"/>
      <c r="AL52" s="333"/>
      <c r="AM52" s="333"/>
      <c r="AN52" s="333"/>
      <c r="AO52" s="333"/>
      <c r="AP52" s="333"/>
      <c r="AQ52" s="315"/>
      <c r="AR52" s="315"/>
      <c r="AS52" s="316">
        <f t="shared" si="1"/>
        <v>0</v>
      </c>
      <c r="AT52" s="316">
        <f t="shared" si="1"/>
        <v>0</v>
      </c>
      <c r="AU52" s="316">
        <f t="shared" si="2"/>
        <v>0</v>
      </c>
      <c r="AV52" s="317"/>
      <c r="AW52" s="316"/>
      <c r="AX52" s="316"/>
      <c r="AY52" s="316"/>
      <c r="AZ52" s="316"/>
      <c r="BA52" s="316"/>
      <c r="BB52" s="317"/>
      <c r="BC52" s="316"/>
      <c r="BD52" s="316"/>
      <c r="BE52" s="316"/>
      <c r="BF52" s="316"/>
      <c r="BG52" s="334"/>
      <c r="BH52" s="335"/>
      <c r="BI52" s="335"/>
      <c r="BJ52" s="335"/>
      <c r="BK52" s="335"/>
      <c r="BL52" s="336"/>
      <c r="BP52" s="2"/>
      <c r="BQ52" s="2"/>
      <c r="BR52" s="2"/>
      <c r="BS52" s="2"/>
      <c r="BT52" s="2"/>
      <c r="BU52" s="2"/>
      <c r="BV52" s="2"/>
      <c r="BW52" s="2"/>
      <c r="BX52" s="2"/>
      <c r="BY52" s="2"/>
      <c r="BZ52" s="2"/>
      <c r="CA52" s="2"/>
      <c r="CB52" s="2"/>
      <c r="CC52" s="2"/>
      <c r="CD52" s="2"/>
      <c r="CE52" s="2"/>
      <c r="CF52" s="2"/>
      <c r="CG52" s="2"/>
    </row>
    <row r="53" spans="1:85" s="294" customFormat="1" ht="3.75" hidden="1" customHeight="1" thickBot="1">
      <c r="A53" s="298"/>
      <c r="B53" s="298"/>
      <c r="C53" s="298"/>
      <c r="D53" s="298"/>
      <c r="E53" s="298"/>
      <c r="F53" s="298"/>
      <c r="G53" s="299"/>
      <c r="H53" s="321"/>
      <c r="I53" s="322"/>
      <c r="J53" s="323"/>
      <c r="K53" s="323"/>
      <c r="L53" s="323"/>
      <c r="M53" s="323"/>
      <c r="N53" s="323"/>
      <c r="O53" s="324"/>
      <c r="P53" s="325"/>
      <c r="Q53" s="326"/>
      <c r="R53" s="326"/>
      <c r="S53" s="326"/>
      <c r="T53" s="326"/>
      <c r="U53" s="327"/>
      <c r="V53" s="327"/>
      <c r="W53" s="339"/>
      <c r="X53" s="339"/>
      <c r="Y53" s="328"/>
      <c r="Z53" s="330"/>
      <c r="AA53" s="331"/>
      <c r="AB53" s="338"/>
      <c r="AC53" s="333"/>
      <c r="AD53" s="333"/>
      <c r="AE53" s="333"/>
      <c r="AF53" s="333"/>
      <c r="AG53" s="333"/>
      <c r="AH53" s="333"/>
      <c r="AI53" s="333"/>
      <c r="AJ53" s="333"/>
      <c r="AK53" s="333"/>
      <c r="AL53" s="333"/>
      <c r="AM53" s="333"/>
      <c r="AN53" s="333"/>
      <c r="AO53" s="333"/>
      <c r="AP53" s="333"/>
      <c r="AQ53" s="315"/>
      <c r="AR53" s="315"/>
      <c r="AS53" s="316">
        <f t="shared" si="1"/>
        <v>0</v>
      </c>
      <c r="AT53" s="316">
        <f t="shared" si="1"/>
        <v>0</v>
      </c>
      <c r="AU53" s="316">
        <f t="shared" si="2"/>
        <v>0</v>
      </c>
      <c r="AV53" s="317"/>
      <c r="AW53" s="316"/>
      <c r="AX53" s="316"/>
      <c r="AY53" s="316"/>
      <c r="AZ53" s="316"/>
      <c r="BA53" s="316"/>
      <c r="BB53" s="317"/>
      <c r="BC53" s="316"/>
      <c r="BD53" s="316"/>
      <c r="BE53" s="316"/>
      <c r="BF53" s="316"/>
      <c r="BG53" s="334"/>
      <c r="BH53" s="335"/>
      <c r="BI53" s="335"/>
      <c r="BJ53" s="335"/>
      <c r="BK53" s="335"/>
      <c r="BL53" s="336"/>
      <c r="BP53" s="2"/>
      <c r="BQ53" s="2"/>
      <c r="BR53" s="2"/>
      <c r="BS53" s="2"/>
      <c r="BT53" s="2"/>
      <c r="BU53" s="2"/>
      <c r="BV53" s="2"/>
      <c r="BW53" s="2"/>
      <c r="BX53" s="2"/>
      <c r="BY53" s="2"/>
      <c r="BZ53" s="2"/>
      <c r="CA53" s="2"/>
      <c r="CB53" s="2"/>
      <c r="CC53" s="2"/>
      <c r="CD53" s="2"/>
      <c r="CE53" s="2"/>
      <c r="CF53" s="2"/>
      <c r="CG53" s="2"/>
    </row>
    <row r="54" spans="1:85" s="294" customFormat="1" ht="3.75" hidden="1" customHeight="1" thickBot="1">
      <c r="A54" s="298"/>
      <c r="B54" s="298"/>
      <c r="C54" s="298"/>
      <c r="D54" s="298"/>
      <c r="E54" s="298"/>
      <c r="F54" s="298"/>
      <c r="G54" s="299"/>
      <c r="H54" s="321"/>
      <c r="I54" s="322"/>
      <c r="J54" s="323"/>
      <c r="K54" s="323"/>
      <c r="L54" s="323"/>
      <c r="M54" s="323"/>
      <c r="N54" s="323"/>
      <c r="O54" s="324"/>
      <c r="P54" s="325"/>
      <c r="Q54" s="326"/>
      <c r="R54" s="326"/>
      <c r="S54" s="326"/>
      <c r="T54" s="326"/>
      <c r="U54" s="327"/>
      <c r="V54" s="327"/>
      <c r="W54" s="339"/>
      <c r="X54" s="339"/>
      <c r="Y54" s="328"/>
      <c r="Z54" s="330"/>
      <c r="AA54" s="331"/>
      <c r="AB54" s="338"/>
      <c r="AC54" s="333"/>
      <c r="AD54" s="333"/>
      <c r="AE54" s="333"/>
      <c r="AF54" s="333"/>
      <c r="AG54" s="333"/>
      <c r="AH54" s="333"/>
      <c r="AI54" s="333"/>
      <c r="AJ54" s="333"/>
      <c r="AK54" s="333"/>
      <c r="AL54" s="333"/>
      <c r="AM54" s="333"/>
      <c r="AN54" s="333"/>
      <c r="AO54" s="333"/>
      <c r="AP54" s="333"/>
      <c r="AQ54" s="315"/>
      <c r="AR54" s="315"/>
      <c r="AS54" s="316">
        <f t="shared" si="1"/>
        <v>0</v>
      </c>
      <c r="AT54" s="316">
        <f t="shared" si="1"/>
        <v>0</v>
      </c>
      <c r="AU54" s="316">
        <f t="shared" si="2"/>
        <v>0</v>
      </c>
      <c r="AV54" s="317"/>
      <c r="AW54" s="316"/>
      <c r="AX54" s="316"/>
      <c r="AY54" s="316"/>
      <c r="AZ54" s="316"/>
      <c r="BA54" s="316"/>
      <c r="BB54" s="317"/>
      <c r="BC54" s="316"/>
      <c r="BD54" s="316"/>
      <c r="BE54" s="316"/>
      <c r="BF54" s="316"/>
      <c r="BG54" s="334"/>
      <c r="BH54" s="335"/>
      <c r="BI54" s="335"/>
      <c r="BJ54" s="335"/>
      <c r="BK54" s="335"/>
      <c r="BL54" s="336"/>
      <c r="BP54" s="2"/>
      <c r="BQ54" s="2"/>
      <c r="BR54" s="2"/>
      <c r="BS54" s="2"/>
      <c r="BT54" s="2"/>
      <c r="BU54" s="2"/>
      <c r="BV54" s="2"/>
      <c r="BW54" s="2"/>
      <c r="BX54" s="2"/>
      <c r="BY54" s="2"/>
      <c r="BZ54" s="2"/>
      <c r="CA54" s="2"/>
      <c r="CB54" s="2"/>
      <c r="CC54" s="2"/>
      <c r="CD54" s="2"/>
      <c r="CE54" s="2"/>
      <c r="CF54" s="2"/>
      <c r="CG54" s="2"/>
    </row>
    <row r="55" spans="1:85" s="294" customFormat="1" ht="3.75" hidden="1" customHeight="1" thickBot="1">
      <c r="A55" s="298"/>
      <c r="B55" s="298"/>
      <c r="C55" s="298"/>
      <c r="D55" s="298"/>
      <c r="E55" s="298"/>
      <c r="F55" s="298"/>
      <c r="G55" s="299"/>
      <c r="H55" s="321"/>
      <c r="I55" s="322"/>
      <c r="J55" s="323"/>
      <c r="K55" s="323"/>
      <c r="L55" s="323"/>
      <c r="M55" s="323"/>
      <c r="N55" s="323"/>
      <c r="O55" s="324"/>
      <c r="P55" s="325"/>
      <c r="Q55" s="326"/>
      <c r="R55" s="326"/>
      <c r="S55" s="326"/>
      <c r="T55" s="326"/>
      <c r="U55" s="327"/>
      <c r="V55" s="327"/>
      <c r="W55" s="339"/>
      <c r="X55" s="339"/>
      <c r="Y55" s="328"/>
      <c r="Z55" s="330"/>
      <c r="AA55" s="331"/>
      <c r="AB55" s="338"/>
      <c r="AC55" s="333"/>
      <c r="AD55" s="333"/>
      <c r="AE55" s="333"/>
      <c r="AF55" s="333"/>
      <c r="AG55" s="333"/>
      <c r="AH55" s="333"/>
      <c r="AI55" s="333"/>
      <c r="AJ55" s="333"/>
      <c r="AK55" s="333"/>
      <c r="AL55" s="333"/>
      <c r="AM55" s="333"/>
      <c r="AN55" s="333"/>
      <c r="AO55" s="333"/>
      <c r="AP55" s="333"/>
      <c r="AQ55" s="315"/>
      <c r="AR55" s="315"/>
      <c r="AS55" s="316">
        <f t="shared" si="1"/>
        <v>0</v>
      </c>
      <c r="AT55" s="316">
        <f t="shared" si="1"/>
        <v>0</v>
      </c>
      <c r="AU55" s="316">
        <f t="shared" si="2"/>
        <v>0</v>
      </c>
      <c r="AV55" s="317"/>
      <c r="AW55" s="316"/>
      <c r="AX55" s="316"/>
      <c r="AY55" s="316"/>
      <c r="AZ55" s="316"/>
      <c r="BA55" s="316"/>
      <c r="BB55" s="317"/>
      <c r="BC55" s="316"/>
      <c r="BD55" s="316"/>
      <c r="BE55" s="316"/>
      <c r="BF55" s="316"/>
      <c r="BG55" s="334"/>
      <c r="BH55" s="335"/>
      <c r="BI55" s="335"/>
      <c r="BJ55" s="335"/>
      <c r="BK55" s="335"/>
      <c r="BL55" s="336"/>
      <c r="BP55" s="2"/>
      <c r="BQ55" s="2"/>
      <c r="BR55" s="2"/>
      <c r="BS55" s="2"/>
      <c r="BT55" s="2"/>
      <c r="BU55" s="2"/>
      <c r="BV55" s="2"/>
      <c r="BW55" s="2"/>
      <c r="BX55" s="2"/>
      <c r="BY55" s="2"/>
      <c r="BZ55" s="2"/>
      <c r="CA55" s="2"/>
      <c r="CB55" s="2"/>
      <c r="CC55" s="2"/>
      <c r="CD55" s="2"/>
      <c r="CE55" s="2"/>
      <c r="CF55" s="2"/>
      <c r="CG55" s="2"/>
    </row>
    <row r="56" spans="1:85" s="294" customFormat="1" ht="3.75" hidden="1" customHeight="1" thickBot="1">
      <c r="A56" s="298"/>
      <c r="B56" s="298"/>
      <c r="C56" s="298"/>
      <c r="D56" s="298"/>
      <c r="E56" s="298"/>
      <c r="F56" s="298"/>
      <c r="G56" s="299"/>
      <c r="H56" s="321"/>
      <c r="I56" s="322"/>
      <c r="J56" s="323"/>
      <c r="K56" s="323"/>
      <c r="L56" s="323"/>
      <c r="M56" s="323"/>
      <c r="N56" s="323"/>
      <c r="O56" s="324"/>
      <c r="P56" s="325"/>
      <c r="Q56" s="326"/>
      <c r="R56" s="326"/>
      <c r="S56" s="326"/>
      <c r="T56" s="326"/>
      <c r="U56" s="327"/>
      <c r="V56" s="327"/>
      <c r="W56" s="339"/>
      <c r="X56" s="339"/>
      <c r="Y56" s="328"/>
      <c r="Z56" s="330"/>
      <c r="AA56" s="331"/>
      <c r="AB56" s="338"/>
      <c r="AC56" s="333"/>
      <c r="AD56" s="333"/>
      <c r="AE56" s="333"/>
      <c r="AF56" s="333"/>
      <c r="AG56" s="333"/>
      <c r="AH56" s="333"/>
      <c r="AI56" s="333"/>
      <c r="AJ56" s="333"/>
      <c r="AK56" s="333"/>
      <c r="AL56" s="333"/>
      <c r="AM56" s="333"/>
      <c r="AN56" s="333"/>
      <c r="AO56" s="333"/>
      <c r="AP56" s="333"/>
      <c r="AQ56" s="315"/>
      <c r="AR56" s="315"/>
      <c r="AS56" s="316">
        <f t="shared" si="1"/>
        <v>0</v>
      </c>
      <c r="AT56" s="316">
        <f t="shared" si="1"/>
        <v>0</v>
      </c>
      <c r="AU56" s="316">
        <f t="shared" si="2"/>
        <v>0</v>
      </c>
      <c r="AV56" s="317"/>
      <c r="AW56" s="316"/>
      <c r="AX56" s="316"/>
      <c r="AY56" s="316"/>
      <c r="AZ56" s="316"/>
      <c r="BA56" s="316"/>
      <c r="BB56" s="317"/>
      <c r="BC56" s="316"/>
      <c r="BD56" s="316"/>
      <c r="BE56" s="316"/>
      <c r="BF56" s="316"/>
      <c r="BG56" s="334"/>
      <c r="BH56" s="335"/>
      <c r="BI56" s="335"/>
      <c r="BJ56" s="335"/>
      <c r="BK56" s="335"/>
      <c r="BL56" s="336"/>
      <c r="BP56" s="2"/>
      <c r="BQ56" s="2"/>
      <c r="BR56" s="2"/>
      <c r="BS56" s="2"/>
      <c r="BT56" s="2"/>
      <c r="BU56" s="2"/>
      <c r="BV56" s="2"/>
      <c r="BW56" s="2"/>
      <c r="BX56" s="2"/>
      <c r="BY56" s="2"/>
      <c r="BZ56" s="2"/>
      <c r="CA56" s="2"/>
      <c r="CB56" s="2"/>
      <c r="CC56" s="2"/>
      <c r="CD56" s="2"/>
      <c r="CE56" s="2"/>
      <c r="CF56" s="2"/>
      <c r="CG56" s="2"/>
    </row>
    <row r="57" spans="1:85" s="294" customFormat="1" ht="3.75" hidden="1" customHeight="1" thickBot="1">
      <c r="A57" s="298"/>
      <c r="B57" s="298"/>
      <c r="C57" s="298"/>
      <c r="D57" s="298"/>
      <c r="E57" s="298"/>
      <c r="F57" s="298"/>
      <c r="G57" s="299"/>
      <c r="H57" s="321"/>
      <c r="I57" s="322"/>
      <c r="J57" s="323"/>
      <c r="K57" s="323"/>
      <c r="L57" s="323"/>
      <c r="M57" s="323"/>
      <c r="N57" s="323"/>
      <c r="O57" s="324"/>
      <c r="P57" s="325"/>
      <c r="Q57" s="326"/>
      <c r="R57" s="326"/>
      <c r="S57" s="326"/>
      <c r="T57" s="326"/>
      <c r="U57" s="327"/>
      <c r="V57" s="327"/>
      <c r="W57" s="339"/>
      <c r="X57" s="339"/>
      <c r="Y57" s="328"/>
      <c r="Z57" s="330"/>
      <c r="AA57" s="331"/>
      <c r="AB57" s="338"/>
      <c r="AC57" s="333"/>
      <c r="AD57" s="333"/>
      <c r="AE57" s="333"/>
      <c r="AF57" s="333"/>
      <c r="AG57" s="333"/>
      <c r="AH57" s="333"/>
      <c r="AI57" s="333"/>
      <c r="AJ57" s="333"/>
      <c r="AK57" s="333"/>
      <c r="AL57" s="333"/>
      <c r="AM57" s="333"/>
      <c r="AN57" s="333"/>
      <c r="AO57" s="333"/>
      <c r="AP57" s="333"/>
      <c r="AQ57" s="315"/>
      <c r="AR57" s="315"/>
      <c r="AS57" s="316">
        <f t="shared" si="1"/>
        <v>0</v>
      </c>
      <c r="AT57" s="316">
        <f t="shared" si="1"/>
        <v>0</v>
      </c>
      <c r="AU57" s="316">
        <f t="shared" si="2"/>
        <v>0</v>
      </c>
      <c r="AV57" s="317"/>
      <c r="AW57" s="316"/>
      <c r="AX57" s="316"/>
      <c r="AY57" s="316"/>
      <c r="AZ57" s="316"/>
      <c r="BA57" s="316"/>
      <c r="BB57" s="317"/>
      <c r="BC57" s="316"/>
      <c r="BD57" s="316"/>
      <c r="BE57" s="316"/>
      <c r="BF57" s="316"/>
      <c r="BG57" s="334"/>
      <c r="BH57" s="335"/>
      <c r="BI57" s="335"/>
      <c r="BJ57" s="335"/>
      <c r="BK57" s="335"/>
      <c r="BL57" s="336"/>
      <c r="BP57" s="2"/>
      <c r="BQ57" s="2"/>
      <c r="BR57" s="2"/>
      <c r="BS57" s="2"/>
      <c r="BT57" s="2"/>
      <c r="BU57" s="2"/>
      <c r="BV57" s="2"/>
      <c r="BW57" s="2"/>
      <c r="BX57" s="2"/>
      <c r="BY57" s="2"/>
      <c r="BZ57" s="2"/>
      <c r="CA57" s="2"/>
      <c r="CB57" s="2"/>
      <c r="CC57" s="2"/>
      <c r="CD57" s="2"/>
      <c r="CE57" s="2"/>
      <c r="CF57" s="2"/>
      <c r="CG57" s="2"/>
    </row>
    <row r="58" spans="1:85" s="294" customFormat="1" ht="3.75" hidden="1" customHeight="1" thickBot="1">
      <c r="A58" s="298"/>
      <c r="B58" s="298"/>
      <c r="C58" s="298"/>
      <c r="D58" s="298"/>
      <c r="E58" s="298"/>
      <c r="F58" s="298"/>
      <c r="G58" s="299"/>
      <c r="H58" s="321"/>
      <c r="I58" s="322"/>
      <c r="J58" s="323"/>
      <c r="K58" s="323"/>
      <c r="L58" s="323"/>
      <c r="M58" s="323"/>
      <c r="N58" s="323"/>
      <c r="O58" s="324"/>
      <c r="P58" s="325"/>
      <c r="Q58" s="326"/>
      <c r="R58" s="326"/>
      <c r="S58" s="326"/>
      <c r="T58" s="326"/>
      <c r="U58" s="327"/>
      <c r="V58" s="327"/>
      <c r="W58" s="339"/>
      <c r="X58" s="339"/>
      <c r="Y58" s="328"/>
      <c r="Z58" s="330"/>
      <c r="AA58" s="331"/>
      <c r="AB58" s="338"/>
      <c r="AC58" s="333"/>
      <c r="AD58" s="333"/>
      <c r="AE58" s="333"/>
      <c r="AF58" s="333"/>
      <c r="AG58" s="333"/>
      <c r="AH58" s="333"/>
      <c r="AI58" s="333"/>
      <c r="AJ58" s="333"/>
      <c r="AK58" s="333"/>
      <c r="AL58" s="333"/>
      <c r="AM58" s="333"/>
      <c r="AN58" s="333"/>
      <c r="AO58" s="333"/>
      <c r="AP58" s="333"/>
      <c r="AQ58" s="315"/>
      <c r="AR58" s="315"/>
      <c r="AS58" s="316">
        <f t="shared" si="1"/>
        <v>0</v>
      </c>
      <c r="AT58" s="316">
        <f t="shared" si="1"/>
        <v>0</v>
      </c>
      <c r="AU58" s="316">
        <f t="shared" si="2"/>
        <v>0</v>
      </c>
      <c r="AV58" s="317"/>
      <c r="AW58" s="316"/>
      <c r="AX58" s="316"/>
      <c r="AY58" s="316"/>
      <c r="AZ58" s="316"/>
      <c r="BA58" s="316"/>
      <c r="BB58" s="317"/>
      <c r="BC58" s="316"/>
      <c r="BD58" s="316"/>
      <c r="BE58" s="316"/>
      <c r="BF58" s="316"/>
      <c r="BG58" s="334"/>
      <c r="BH58" s="335"/>
      <c r="BI58" s="335"/>
      <c r="BJ58" s="335"/>
      <c r="BK58" s="335"/>
      <c r="BL58" s="336"/>
      <c r="BP58" s="2"/>
      <c r="BQ58" s="2"/>
      <c r="BR58" s="2"/>
      <c r="BS58" s="2"/>
      <c r="BT58" s="2"/>
      <c r="BU58" s="2"/>
      <c r="BV58" s="2"/>
      <c r="BW58" s="2"/>
      <c r="BX58" s="2"/>
      <c r="BY58" s="2"/>
      <c r="BZ58" s="2"/>
      <c r="CA58" s="2"/>
      <c r="CB58" s="2"/>
      <c r="CC58" s="2"/>
      <c r="CD58" s="2"/>
      <c r="CE58" s="2"/>
      <c r="CF58" s="2"/>
      <c r="CG58" s="2"/>
    </row>
    <row r="59" spans="1:85" s="294" customFormat="1" ht="3.75" hidden="1" customHeight="1" thickBot="1">
      <c r="A59" s="298"/>
      <c r="B59" s="298"/>
      <c r="C59" s="298"/>
      <c r="D59" s="298"/>
      <c r="E59" s="298"/>
      <c r="F59" s="298"/>
      <c r="G59" s="299"/>
      <c r="H59" s="321"/>
      <c r="I59" s="322"/>
      <c r="J59" s="323"/>
      <c r="K59" s="323"/>
      <c r="L59" s="323"/>
      <c r="M59" s="323"/>
      <c r="N59" s="323"/>
      <c r="O59" s="324"/>
      <c r="P59" s="325"/>
      <c r="Q59" s="326"/>
      <c r="R59" s="326"/>
      <c r="S59" s="326"/>
      <c r="T59" s="326"/>
      <c r="U59" s="327"/>
      <c r="V59" s="327"/>
      <c r="W59" s="339"/>
      <c r="X59" s="339"/>
      <c r="Y59" s="328"/>
      <c r="Z59" s="330"/>
      <c r="AA59" s="331"/>
      <c r="AB59" s="338"/>
      <c r="AC59" s="333"/>
      <c r="AD59" s="333"/>
      <c r="AE59" s="333"/>
      <c r="AF59" s="333"/>
      <c r="AG59" s="333"/>
      <c r="AH59" s="333"/>
      <c r="AI59" s="333"/>
      <c r="AJ59" s="333"/>
      <c r="AK59" s="333"/>
      <c r="AL59" s="333"/>
      <c r="AM59" s="333"/>
      <c r="AN59" s="333"/>
      <c r="AO59" s="333"/>
      <c r="AP59" s="333"/>
      <c r="AQ59" s="315"/>
      <c r="AR59" s="315"/>
      <c r="AS59" s="316">
        <f t="shared" si="1"/>
        <v>0</v>
      </c>
      <c r="AT59" s="316">
        <f t="shared" si="1"/>
        <v>0</v>
      </c>
      <c r="AU59" s="316">
        <f t="shared" si="2"/>
        <v>0</v>
      </c>
      <c r="AV59" s="317"/>
      <c r="AW59" s="316"/>
      <c r="AX59" s="316"/>
      <c r="AY59" s="316"/>
      <c r="AZ59" s="316"/>
      <c r="BA59" s="316"/>
      <c r="BB59" s="317"/>
      <c r="BC59" s="316"/>
      <c r="BD59" s="316"/>
      <c r="BE59" s="316"/>
      <c r="BF59" s="316"/>
      <c r="BG59" s="334"/>
      <c r="BH59" s="335"/>
      <c r="BI59" s="335"/>
      <c r="BJ59" s="335"/>
      <c r="BK59" s="335"/>
      <c r="BL59" s="336"/>
      <c r="BP59" s="2"/>
      <c r="BQ59" s="2"/>
      <c r="BR59" s="2"/>
      <c r="BS59" s="2"/>
      <c r="BT59" s="2"/>
      <c r="BU59" s="2"/>
      <c r="BV59" s="2"/>
      <c r="BW59" s="2"/>
      <c r="BX59" s="2"/>
      <c r="BY59" s="2"/>
      <c r="BZ59" s="2"/>
      <c r="CA59" s="2"/>
      <c r="CB59" s="2"/>
      <c r="CC59" s="2"/>
      <c r="CD59" s="2"/>
      <c r="CE59" s="2"/>
      <c r="CF59" s="2"/>
      <c r="CG59" s="2"/>
    </row>
    <row r="60" spans="1:85" s="294" customFormat="1" ht="3.75" hidden="1" customHeight="1" thickBot="1">
      <c r="A60" s="298"/>
      <c r="B60" s="298"/>
      <c r="C60" s="298"/>
      <c r="D60" s="298"/>
      <c r="E60" s="298"/>
      <c r="F60" s="298"/>
      <c r="G60" s="299"/>
      <c r="H60" s="321"/>
      <c r="I60" s="322"/>
      <c r="J60" s="323"/>
      <c r="K60" s="323"/>
      <c r="L60" s="323"/>
      <c r="M60" s="323"/>
      <c r="N60" s="323"/>
      <c r="O60" s="324"/>
      <c r="P60" s="325"/>
      <c r="Q60" s="326"/>
      <c r="R60" s="326"/>
      <c r="S60" s="326"/>
      <c r="T60" s="326"/>
      <c r="U60" s="327"/>
      <c r="V60" s="327"/>
      <c r="W60" s="339"/>
      <c r="X60" s="339"/>
      <c r="Y60" s="328"/>
      <c r="Z60" s="330"/>
      <c r="AA60" s="331"/>
      <c r="AB60" s="338"/>
      <c r="AC60" s="333"/>
      <c r="AD60" s="333"/>
      <c r="AE60" s="333"/>
      <c r="AF60" s="333"/>
      <c r="AG60" s="333"/>
      <c r="AH60" s="333"/>
      <c r="AI60" s="333"/>
      <c r="AJ60" s="333"/>
      <c r="AK60" s="333"/>
      <c r="AL60" s="333"/>
      <c r="AM60" s="333"/>
      <c r="AN60" s="333"/>
      <c r="AO60" s="333"/>
      <c r="AP60" s="333"/>
      <c r="AQ60" s="315"/>
      <c r="AR60" s="315"/>
      <c r="AS60" s="316">
        <f t="shared" si="1"/>
        <v>0</v>
      </c>
      <c r="AT60" s="316">
        <f t="shared" si="1"/>
        <v>0</v>
      </c>
      <c r="AU60" s="316">
        <f t="shared" si="2"/>
        <v>0</v>
      </c>
      <c r="AV60" s="317"/>
      <c r="AW60" s="316"/>
      <c r="AX60" s="316"/>
      <c r="AY60" s="316"/>
      <c r="AZ60" s="316"/>
      <c r="BA60" s="316"/>
      <c r="BB60" s="317"/>
      <c r="BC60" s="316"/>
      <c r="BD60" s="316"/>
      <c r="BE60" s="316"/>
      <c r="BF60" s="316"/>
      <c r="BG60" s="334"/>
      <c r="BH60" s="335"/>
      <c r="BI60" s="335"/>
      <c r="BJ60" s="335"/>
      <c r="BK60" s="335"/>
      <c r="BL60" s="336"/>
      <c r="BP60" s="2"/>
      <c r="BQ60" s="2"/>
      <c r="BR60" s="2"/>
      <c r="BS60" s="2"/>
      <c r="BT60" s="2"/>
      <c r="BU60" s="2"/>
      <c r="BV60" s="2"/>
      <c r="BW60" s="2"/>
      <c r="BX60" s="2"/>
      <c r="BY60" s="2"/>
      <c r="BZ60" s="2"/>
      <c r="CA60" s="2"/>
      <c r="CB60" s="2"/>
      <c r="CC60" s="2"/>
      <c r="CD60" s="2"/>
      <c r="CE60" s="2"/>
      <c r="CF60" s="2"/>
      <c r="CG60" s="2"/>
    </row>
    <row r="61" spans="1:85" s="294" customFormat="1" ht="3.75" hidden="1" customHeight="1" thickBot="1">
      <c r="A61" s="298"/>
      <c r="B61" s="298"/>
      <c r="C61" s="298"/>
      <c r="D61" s="298"/>
      <c r="E61" s="298"/>
      <c r="F61" s="298"/>
      <c r="G61" s="299"/>
      <c r="H61" s="321"/>
      <c r="I61" s="322"/>
      <c r="J61" s="323"/>
      <c r="K61" s="323"/>
      <c r="L61" s="323"/>
      <c r="M61" s="323"/>
      <c r="N61" s="323"/>
      <c r="O61" s="324"/>
      <c r="P61" s="325"/>
      <c r="Q61" s="326"/>
      <c r="R61" s="326"/>
      <c r="S61" s="326"/>
      <c r="T61" s="326"/>
      <c r="U61" s="327"/>
      <c r="V61" s="327"/>
      <c r="W61" s="339"/>
      <c r="X61" s="339"/>
      <c r="Y61" s="328"/>
      <c r="Z61" s="330"/>
      <c r="AA61" s="331"/>
      <c r="AB61" s="338"/>
      <c r="AC61" s="333"/>
      <c r="AD61" s="333"/>
      <c r="AE61" s="333"/>
      <c r="AF61" s="333"/>
      <c r="AG61" s="333"/>
      <c r="AH61" s="333"/>
      <c r="AI61" s="333"/>
      <c r="AJ61" s="333"/>
      <c r="AK61" s="333"/>
      <c r="AL61" s="333"/>
      <c r="AM61" s="333"/>
      <c r="AN61" s="333"/>
      <c r="AO61" s="333"/>
      <c r="AP61" s="333"/>
      <c r="AQ61" s="315"/>
      <c r="AR61" s="315"/>
      <c r="AS61" s="316">
        <f t="shared" si="1"/>
        <v>0</v>
      </c>
      <c r="AT61" s="316">
        <f t="shared" si="1"/>
        <v>0</v>
      </c>
      <c r="AU61" s="316">
        <f t="shared" si="2"/>
        <v>0</v>
      </c>
      <c r="AV61" s="317"/>
      <c r="AW61" s="316"/>
      <c r="AX61" s="316"/>
      <c r="AY61" s="316"/>
      <c r="AZ61" s="316"/>
      <c r="BA61" s="316"/>
      <c r="BB61" s="317"/>
      <c r="BC61" s="316"/>
      <c r="BD61" s="316"/>
      <c r="BE61" s="316"/>
      <c r="BF61" s="316"/>
      <c r="BG61" s="334"/>
      <c r="BH61" s="335"/>
      <c r="BI61" s="335"/>
      <c r="BJ61" s="335"/>
      <c r="BK61" s="335"/>
      <c r="BL61" s="336"/>
      <c r="BP61" s="2"/>
      <c r="BQ61" s="2"/>
      <c r="BR61" s="2"/>
      <c r="BS61" s="2"/>
      <c r="BT61" s="2"/>
      <c r="BU61" s="2"/>
      <c r="BV61" s="2"/>
      <c r="BW61" s="2"/>
      <c r="BX61" s="2"/>
      <c r="BY61" s="2"/>
      <c r="BZ61" s="2"/>
      <c r="CA61" s="2"/>
      <c r="CB61" s="2"/>
      <c r="CC61" s="2"/>
      <c r="CD61" s="2"/>
      <c r="CE61" s="2"/>
      <c r="CF61" s="2"/>
      <c r="CG61" s="2"/>
    </row>
    <row r="62" spans="1:85" s="294" customFormat="1" ht="3.75" hidden="1" customHeight="1" thickBot="1">
      <c r="A62" s="298"/>
      <c r="B62" s="298"/>
      <c r="C62" s="298"/>
      <c r="D62" s="298"/>
      <c r="E62" s="298"/>
      <c r="F62" s="298"/>
      <c r="G62" s="299"/>
      <c r="H62" s="321"/>
      <c r="I62" s="322"/>
      <c r="J62" s="323"/>
      <c r="K62" s="323"/>
      <c r="L62" s="323"/>
      <c r="M62" s="323"/>
      <c r="N62" s="323"/>
      <c r="O62" s="324"/>
      <c r="P62" s="325"/>
      <c r="Q62" s="326"/>
      <c r="R62" s="326"/>
      <c r="S62" s="326"/>
      <c r="T62" s="326"/>
      <c r="U62" s="327"/>
      <c r="V62" s="327"/>
      <c r="W62" s="339"/>
      <c r="X62" s="339"/>
      <c r="Y62" s="328"/>
      <c r="Z62" s="330"/>
      <c r="AA62" s="331"/>
      <c r="AB62" s="338"/>
      <c r="AC62" s="333"/>
      <c r="AD62" s="333"/>
      <c r="AE62" s="333"/>
      <c r="AF62" s="333"/>
      <c r="AG62" s="333"/>
      <c r="AH62" s="333"/>
      <c r="AI62" s="333"/>
      <c r="AJ62" s="333"/>
      <c r="AK62" s="333"/>
      <c r="AL62" s="333"/>
      <c r="AM62" s="333"/>
      <c r="AN62" s="333"/>
      <c r="AO62" s="333"/>
      <c r="AP62" s="333"/>
      <c r="AQ62" s="315"/>
      <c r="AR62" s="315"/>
      <c r="AS62" s="316">
        <f t="shared" si="1"/>
        <v>0</v>
      </c>
      <c r="AT62" s="316">
        <f t="shared" si="1"/>
        <v>0</v>
      </c>
      <c r="AU62" s="316">
        <f t="shared" si="2"/>
        <v>0</v>
      </c>
      <c r="AV62" s="317"/>
      <c r="AW62" s="316"/>
      <c r="AX62" s="316"/>
      <c r="AY62" s="316"/>
      <c r="AZ62" s="316"/>
      <c r="BA62" s="316"/>
      <c r="BB62" s="317"/>
      <c r="BC62" s="316"/>
      <c r="BD62" s="316"/>
      <c r="BE62" s="316"/>
      <c r="BF62" s="316"/>
      <c r="BG62" s="334"/>
      <c r="BH62" s="335"/>
      <c r="BI62" s="335"/>
      <c r="BJ62" s="335"/>
      <c r="BK62" s="335"/>
      <c r="BL62" s="336"/>
      <c r="BP62" s="2"/>
      <c r="BQ62" s="2"/>
      <c r="BR62" s="2"/>
      <c r="BS62" s="2"/>
      <c r="BT62" s="2"/>
      <c r="BU62" s="2"/>
      <c r="BV62" s="2"/>
      <c r="BW62" s="2"/>
      <c r="BX62" s="2"/>
      <c r="BY62" s="2"/>
      <c r="BZ62" s="2"/>
      <c r="CA62" s="2"/>
      <c r="CB62" s="2"/>
      <c r="CC62" s="2"/>
      <c r="CD62" s="2"/>
      <c r="CE62" s="2"/>
      <c r="CF62" s="2"/>
      <c r="CG62" s="2"/>
    </row>
    <row r="63" spans="1:85" s="294" customFormat="1" ht="3.75" hidden="1" customHeight="1" thickBot="1">
      <c r="A63" s="298"/>
      <c r="B63" s="298"/>
      <c r="C63" s="298"/>
      <c r="D63" s="298"/>
      <c r="E63" s="298"/>
      <c r="F63" s="298"/>
      <c r="G63" s="299"/>
      <c r="H63" s="321"/>
      <c r="I63" s="322"/>
      <c r="J63" s="323"/>
      <c r="K63" s="323"/>
      <c r="L63" s="323"/>
      <c r="M63" s="323"/>
      <c r="N63" s="323"/>
      <c r="O63" s="324"/>
      <c r="P63" s="325"/>
      <c r="Q63" s="326"/>
      <c r="R63" s="326"/>
      <c r="S63" s="326"/>
      <c r="T63" s="326"/>
      <c r="U63" s="327"/>
      <c r="V63" s="327"/>
      <c r="W63" s="339"/>
      <c r="X63" s="339"/>
      <c r="Y63" s="328"/>
      <c r="Z63" s="330"/>
      <c r="AA63" s="331"/>
      <c r="AB63" s="338"/>
      <c r="AC63" s="333"/>
      <c r="AD63" s="333"/>
      <c r="AE63" s="333"/>
      <c r="AF63" s="333"/>
      <c r="AG63" s="333"/>
      <c r="AH63" s="333"/>
      <c r="AI63" s="333"/>
      <c r="AJ63" s="333"/>
      <c r="AK63" s="333"/>
      <c r="AL63" s="333"/>
      <c r="AM63" s="333"/>
      <c r="AN63" s="333"/>
      <c r="AO63" s="333"/>
      <c r="AP63" s="333"/>
      <c r="AQ63" s="315"/>
      <c r="AR63" s="315"/>
      <c r="AS63" s="316">
        <f t="shared" si="1"/>
        <v>0</v>
      </c>
      <c r="AT63" s="316">
        <f t="shared" si="1"/>
        <v>0</v>
      </c>
      <c r="AU63" s="316">
        <f t="shared" si="2"/>
        <v>0</v>
      </c>
      <c r="AV63" s="317"/>
      <c r="AW63" s="316"/>
      <c r="AX63" s="316"/>
      <c r="AY63" s="316"/>
      <c r="AZ63" s="316"/>
      <c r="BA63" s="316"/>
      <c r="BB63" s="317"/>
      <c r="BC63" s="316"/>
      <c r="BD63" s="316"/>
      <c r="BE63" s="316"/>
      <c r="BF63" s="316"/>
      <c r="BG63" s="334"/>
      <c r="BH63" s="335"/>
      <c r="BI63" s="335"/>
      <c r="BJ63" s="335"/>
      <c r="BK63" s="335"/>
      <c r="BL63" s="336"/>
      <c r="BP63" s="2"/>
      <c r="BQ63" s="2"/>
      <c r="BR63" s="2"/>
      <c r="BS63" s="2"/>
      <c r="BT63" s="2"/>
      <c r="BU63" s="2"/>
      <c r="BV63" s="2"/>
      <c r="BW63" s="2"/>
      <c r="BX63" s="2"/>
      <c r="BY63" s="2"/>
      <c r="BZ63" s="2"/>
      <c r="CA63" s="2"/>
      <c r="CB63" s="2"/>
      <c r="CC63" s="2"/>
      <c r="CD63" s="2"/>
      <c r="CE63" s="2"/>
      <c r="CF63" s="2"/>
      <c r="CG63" s="2"/>
    </row>
    <row r="64" spans="1:85" s="294" customFormat="1" ht="3.75" hidden="1" customHeight="1" thickBot="1">
      <c r="A64" s="298"/>
      <c r="B64" s="298"/>
      <c r="C64" s="298"/>
      <c r="D64" s="298"/>
      <c r="E64" s="298"/>
      <c r="F64" s="298"/>
      <c r="G64" s="299"/>
      <c r="H64" s="321"/>
      <c r="I64" s="322"/>
      <c r="J64" s="323"/>
      <c r="K64" s="323"/>
      <c r="L64" s="323"/>
      <c r="M64" s="323"/>
      <c r="N64" s="323"/>
      <c r="O64" s="324"/>
      <c r="P64" s="325"/>
      <c r="Q64" s="326"/>
      <c r="R64" s="326"/>
      <c r="S64" s="326"/>
      <c r="T64" s="326"/>
      <c r="U64" s="327"/>
      <c r="V64" s="327"/>
      <c r="W64" s="339"/>
      <c r="X64" s="339"/>
      <c r="Y64" s="328"/>
      <c r="Z64" s="330"/>
      <c r="AA64" s="331"/>
      <c r="AB64" s="338"/>
      <c r="AC64" s="333"/>
      <c r="AD64" s="333"/>
      <c r="AE64" s="333"/>
      <c r="AF64" s="333"/>
      <c r="AG64" s="333"/>
      <c r="AH64" s="333"/>
      <c r="AI64" s="333"/>
      <c r="AJ64" s="333"/>
      <c r="AK64" s="333"/>
      <c r="AL64" s="333"/>
      <c r="AM64" s="333"/>
      <c r="AN64" s="333"/>
      <c r="AO64" s="333"/>
      <c r="AP64" s="333"/>
      <c r="AQ64" s="315"/>
      <c r="AR64" s="315"/>
      <c r="AS64" s="316">
        <f t="shared" si="1"/>
        <v>0</v>
      </c>
      <c r="AT64" s="316">
        <f t="shared" si="1"/>
        <v>0</v>
      </c>
      <c r="AU64" s="316">
        <f t="shared" si="2"/>
        <v>0</v>
      </c>
      <c r="AV64" s="317"/>
      <c r="AW64" s="316"/>
      <c r="AX64" s="316"/>
      <c r="AY64" s="316"/>
      <c r="AZ64" s="316"/>
      <c r="BA64" s="316"/>
      <c r="BB64" s="317"/>
      <c r="BC64" s="316"/>
      <c r="BD64" s="316"/>
      <c r="BE64" s="316"/>
      <c r="BF64" s="316"/>
      <c r="BG64" s="334"/>
      <c r="BH64" s="335"/>
      <c r="BI64" s="335"/>
      <c r="BJ64" s="335"/>
      <c r="BK64" s="335"/>
      <c r="BL64" s="336"/>
      <c r="BP64" s="2"/>
      <c r="BQ64" s="2"/>
      <c r="BR64" s="2"/>
      <c r="BS64" s="2"/>
      <c r="BT64" s="2"/>
      <c r="BU64" s="2"/>
      <c r="BV64" s="2"/>
      <c r="BW64" s="2"/>
      <c r="BX64" s="2"/>
      <c r="BY64" s="2"/>
      <c r="BZ64" s="2"/>
      <c r="CA64" s="2"/>
      <c r="CB64" s="2"/>
      <c r="CC64" s="2"/>
      <c r="CD64" s="2"/>
      <c r="CE64" s="2"/>
      <c r="CF64" s="2"/>
      <c r="CG64" s="2"/>
    </row>
    <row r="65" spans="1:85" s="294" customFormat="1" ht="3.75" hidden="1" customHeight="1" thickBot="1">
      <c r="A65" s="298"/>
      <c r="B65" s="298"/>
      <c r="C65" s="298"/>
      <c r="D65" s="298"/>
      <c r="E65" s="298"/>
      <c r="F65" s="298"/>
      <c r="G65" s="299"/>
      <c r="H65" s="321"/>
      <c r="I65" s="322"/>
      <c r="J65" s="323"/>
      <c r="K65" s="323"/>
      <c r="L65" s="323"/>
      <c r="M65" s="323"/>
      <c r="N65" s="323"/>
      <c r="O65" s="324"/>
      <c r="P65" s="325"/>
      <c r="Q65" s="326"/>
      <c r="R65" s="326"/>
      <c r="S65" s="326"/>
      <c r="T65" s="326"/>
      <c r="U65" s="327"/>
      <c r="V65" s="327"/>
      <c r="W65" s="339"/>
      <c r="X65" s="339"/>
      <c r="Y65" s="328"/>
      <c r="Z65" s="330"/>
      <c r="AA65" s="331"/>
      <c r="AB65" s="338"/>
      <c r="AC65" s="333"/>
      <c r="AD65" s="333"/>
      <c r="AE65" s="333"/>
      <c r="AF65" s="333"/>
      <c r="AG65" s="333"/>
      <c r="AH65" s="333"/>
      <c r="AI65" s="333"/>
      <c r="AJ65" s="333"/>
      <c r="AK65" s="333"/>
      <c r="AL65" s="333"/>
      <c r="AM65" s="333"/>
      <c r="AN65" s="333"/>
      <c r="AO65" s="333"/>
      <c r="AP65" s="333"/>
      <c r="AQ65" s="315"/>
      <c r="AR65" s="315"/>
      <c r="AS65" s="316">
        <f t="shared" si="1"/>
        <v>0</v>
      </c>
      <c r="AT65" s="316">
        <f t="shared" si="1"/>
        <v>0</v>
      </c>
      <c r="AU65" s="316">
        <f t="shared" si="2"/>
        <v>0</v>
      </c>
      <c r="AV65" s="317"/>
      <c r="AW65" s="316"/>
      <c r="AX65" s="316"/>
      <c r="AY65" s="316"/>
      <c r="AZ65" s="316"/>
      <c r="BA65" s="316"/>
      <c r="BB65" s="317"/>
      <c r="BC65" s="316"/>
      <c r="BD65" s="316"/>
      <c r="BE65" s="316"/>
      <c r="BF65" s="316"/>
      <c r="BG65" s="334"/>
      <c r="BH65" s="335"/>
      <c r="BI65" s="335"/>
      <c r="BJ65" s="335"/>
      <c r="BK65" s="335"/>
      <c r="BL65" s="336"/>
      <c r="BP65" s="2"/>
      <c r="BQ65" s="2"/>
      <c r="BR65" s="2"/>
      <c r="BS65" s="2"/>
      <c r="BT65" s="2"/>
      <c r="BU65" s="2"/>
      <c r="BV65" s="2"/>
      <c r="BW65" s="2"/>
      <c r="BX65" s="2"/>
      <c r="BY65" s="2"/>
      <c r="BZ65" s="2"/>
      <c r="CA65" s="2"/>
      <c r="CB65" s="2"/>
      <c r="CC65" s="2"/>
      <c r="CD65" s="2"/>
      <c r="CE65" s="2"/>
      <c r="CF65" s="2"/>
      <c r="CG65" s="2"/>
    </row>
    <row r="66" spans="1:85" s="294" customFormat="1" ht="3.75" hidden="1" customHeight="1" thickBot="1">
      <c r="A66" s="298"/>
      <c r="B66" s="298"/>
      <c r="C66" s="298"/>
      <c r="D66" s="298"/>
      <c r="E66" s="298"/>
      <c r="F66" s="298"/>
      <c r="G66" s="299"/>
      <c r="H66" s="321"/>
      <c r="I66" s="322"/>
      <c r="J66" s="323"/>
      <c r="K66" s="323"/>
      <c r="L66" s="323"/>
      <c r="M66" s="323"/>
      <c r="N66" s="323"/>
      <c r="O66" s="324"/>
      <c r="P66" s="325"/>
      <c r="Q66" s="326"/>
      <c r="R66" s="326"/>
      <c r="S66" s="326"/>
      <c r="T66" s="326"/>
      <c r="U66" s="327"/>
      <c r="V66" s="327"/>
      <c r="W66" s="339"/>
      <c r="X66" s="339"/>
      <c r="Y66" s="328"/>
      <c r="Z66" s="330"/>
      <c r="AA66" s="331"/>
      <c r="AB66" s="338"/>
      <c r="AC66" s="333"/>
      <c r="AD66" s="333"/>
      <c r="AE66" s="333"/>
      <c r="AF66" s="333"/>
      <c r="AG66" s="333"/>
      <c r="AH66" s="333"/>
      <c r="AI66" s="333"/>
      <c r="AJ66" s="333"/>
      <c r="AK66" s="333"/>
      <c r="AL66" s="333"/>
      <c r="AM66" s="333"/>
      <c r="AN66" s="333"/>
      <c r="AO66" s="333"/>
      <c r="AP66" s="333"/>
      <c r="AQ66" s="315"/>
      <c r="AR66" s="315"/>
      <c r="AS66" s="316">
        <f t="shared" si="1"/>
        <v>0</v>
      </c>
      <c r="AT66" s="316">
        <f t="shared" si="1"/>
        <v>0</v>
      </c>
      <c r="AU66" s="316">
        <f t="shared" si="2"/>
        <v>0</v>
      </c>
      <c r="AV66" s="317"/>
      <c r="AW66" s="316"/>
      <c r="AX66" s="316"/>
      <c r="AY66" s="316"/>
      <c r="AZ66" s="316"/>
      <c r="BA66" s="316"/>
      <c r="BB66" s="317"/>
      <c r="BC66" s="316"/>
      <c r="BD66" s="316"/>
      <c r="BE66" s="316"/>
      <c r="BF66" s="316"/>
      <c r="BG66" s="334"/>
      <c r="BH66" s="335"/>
      <c r="BI66" s="335"/>
      <c r="BJ66" s="335"/>
      <c r="BK66" s="335"/>
      <c r="BL66" s="336"/>
      <c r="BP66" s="2"/>
      <c r="BQ66" s="2"/>
      <c r="BR66" s="2"/>
      <c r="BS66" s="2"/>
      <c r="BT66" s="2"/>
      <c r="BU66" s="2"/>
      <c r="BV66" s="2"/>
      <c r="BW66" s="2"/>
      <c r="BX66" s="2"/>
      <c r="BY66" s="2"/>
      <c r="BZ66" s="2"/>
      <c r="CA66" s="2"/>
      <c r="CB66" s="2"/>
      <c r="CC66" s="2"/>
      <c r="CD66" s="2"/>
      <c r="CE66" s="2"/>
      <c r="CF66" s="2"/>
      <c r="CG66" s="2"/>
    </row>
    <row r="67" spans="1:85" s="294" customFormat="1" ht="3.75" hidden="1" customHeight="1" thickBot="1">
      <c r="A67" s="298"/>
      <c r="B67" s="298"/>
      <c r="C67" s="298"/>
      <c r="D67" s="298"/>
      <c r="E67" s="298"/>
      <c r="F67" s="298"/>
      <c r="G67" s="299"/>
      <c r="H67" s="321"/>
      <c r="I67" s="322"/>
      <c r="J67" s="323"/>
      <c r="K67" s="323"/>
      <c r="L67" s="323"/>
      <c r="M67" s="323"/>
      <c r="N67" s="323"/>
      <c r="O67" s="324"/>
      <c r="P67" s="325"/>
      <c r="Q67" s="326"/>
      <c r="R67" s="326"/>
      <c r="S67" s="326"/>
      <c r="T67" s="326"/>
      <c r="U67" s="327"/>
      <c r="V67" s="327"/>
      <c r="W67" s="339"/>
      <c r="X67" s="339"/>
      <c r="Y67" s="328"/>
      <c r="Z67" s="330"/>
      <c r="AA67" s="331"/>
      <c r="AB67" s="338"/>
      <c r="AC67" s="333"/>
      <c r="AD67" s="333"/>
      <c r="AE67" s="333"/>
      <c r="AF67" s="333"/>
      <c r="AG67" s="333"/>
      <c r="AH67" s="333"/>
      <c r="AI67" s="333"/>
      <c r="AJ67" s="333"/>
      <c r="AK67" s="333"/>
      <c r="AL67" s="333"/>
      <c r="AM67" s="333"/>
      <c r="AN67" s="333"/>
      <c r="AO67" s="333"/>
      <c r="AP67" s="333"/>
      <c r="AQ67" s="315"/>
      <c r="AR67" s="315"/>
      <c r="AS67" s="316">
        <f t="shared" si="1"/>
        <v>0</v>
      </c>
      <c r="AT67" s="316">
        <f t="shared" si="1"/>
        <v>0</v>
      </c>
      <c r="AU67" s="316">
        <f t="shared" si="2"/>
        <v>0</v>
      </c>
      <c r="AV67" s="317"/>
      <c r="AW67" s="316"/>
      <c r="AX67" s="316"/>
      <c r="AY67" s="316"/>
      <c r="AZ67" s="316"/>
      <c r="BA67" s="316"/>
      <c r="BB67" s="317"/>
      <c r="BC67" s="316"/>
      <c r="BD67" s="316"/>
      <c r="BE67" s="316"/>
      <c r="BF67" s="316"/>
      <c r="BG67" s="334"/>
      <c r="BH67" s="335"/>
      <c r="BI67" s="335"/>
      <c r="BJ67" s="335"/>
      <c r="BK67" s="335"/>
      <c r="BL67" s="336"/>
      <c r="BP67" s="2"/>
      <c r="BQ67" s="2"/>
      <c r="BR67" s="2"/>
      <c r="BS67" s="2"/>
      <c r="BT67" s="2"/>
      <c r="BU67" s="2"/>
      <c r="BV67" s="2"/>
      <c r="BW67" s="2"/>
      <c r="BX67" s="2"/>
      <c r="BY67" s="2"/>
      <c r="BZ67" s="2"/>
      <c r="CA67" s="2"/>
      <c r="CB67" s="2"/>
      <c r="CC67" s="2"/>
      <c r="CD67" s="2"/>
      <c r="CE67" s="2"/>
      <c r="CF67" s="2"/>
      <c r="CG67" s="2"/>
    </row>
    <row r="68" spans="1:85" s="294" customFormat="1" ht="3.75" hidden="1" customHeight="1" thickBot="1">
      <c r="A68" s="298"/>
      <c r="B68" s="298"/>
      <c r="C68" s="298"/>
      <c r="D68" s="298"/>
      <c r="E68" s="298"/>
      <c r="F68" s="298"/>
      <c r="G68" s="299"/>
      <c r="H68" s="321"/>
      <c r="I68" s="322"/>
      <c r="J68" s="323"/>
      <c r="K68" s="323"/>
      <c r="L68" s="323"/>
      <c r="M68" s="323"/>
      <c r="N68" s="323"/>
      <c r="O68" s="324"/>
      <c r="P68" s="325"/>
      <c r="Q68" s="326"/>
      <c r="R68" s="326"/>
      <c r="S68" s="326"/>
      <c r="T68" s="326"/>
      <c r="U68" s="327"/>
      <c r="V68" s="327"/>
      <c r="W68" s="339"/>
      <c r="X68" s="339"/>
      <c r="Y68" s="328"/>
      <c r="Z68" s="330"/>
      <c r="AA68" s="331"/>
      <c r="AB68" s="338"/>
      <c r="AC68" s="333"/>
      <c r="AD68" s="333"/>
      <c r="AE68" s="333"/>
      <c r="AF68" s="333"/>
      <c r="AG68" s="333"/>
      <c r="AH68" s="333"/>
      <c r="AI68" s="333"/>
      <c r="AJ68" s="333"/>
      <c r="AK68" s="333"/>
      <c r="AL68" s="333"/>
      <c r="AM68" s="333"/>
      <c r="AN68" s="333"/>
      <c r="AO68" s="333"/>
      <c r="AP68" s="333"/>
      <c r="AQ68" s="315"/>
      <c r="AR68" s="315"/>
      <c r="AS68" s="316">
        <f t="shared" si="1"/>
        <v>0</v>
      </c>
      <c r="AT68" s="316">
        <f t="shared" si="1"/>
        <v>0</v>
      </c>
      <c r="AU68" s="316">
        <f t="shared" si="2"/>
        <v>0</v>
      </c>
      <c r="AV68" s="317"/>
      <c r="AW68" s="316"/>
      <c r="AX68" s="316"/>
      <c r="AY68" s="316"/>
      <c r="AZ68" s="316"/>
      <c r="BA68" s="316"/>
      <c r="BB68" s="317"/>
      <c r="BC68" s="316"/>
      <c r="BD68" s="316"/>
      <c r="BE68" s="316"/>
      <c r="BF68" s="316"/>
      <c r="BG68" s="334"/>
      <c r="BH68" s="335"/>
      <c r="BI68" s="335"/>
      <c r="BJ68" s="335"/>
      <c r="BK68" s="335"/>
      <c r="BL68" s="336"/>
      <c r="BP68" s="2"/>
      <c r="BQ68" s="2"/>
      <c r="BR68" s="2"/>
      <c r="BS68" s="2"/>
      <c r="BT68" s="2"/>
      <c r="BU68" s="2"/>
      <c r="BV68" s="2"/>
      <c r="BW68" s="2"/>
      <c r="BX68" s="2"/>
      <c r="BY68" s="2"/>
      <c r="BZ68" s="2"/>
      <c r="CA68" s="2"/>
      <c r="CB68" s="2"/>
      <c r="CC68" s="2"/>
      <c r="CD68" s="2"/>
      <c r="CE68" s="2"/>
      <c r="CF68" s="2"/>
      <c r="CG68" s="2"/>
    </row>
    <row r="69" spans="1:85" s="294" customFormat="1" ht="3.75" hidden="1" customHeight="1" thickBot="1">
      <c r="A69" s="298"/>
      <c r="B69" s="298"/>
      <c r="C69" s="298"/>
      <c r="D69" s="298"/>
      <c r="E69" s="298"/>
      <c r="F69" s="298"/>
      <c r="G69" s="299"/>
      <c r="H69" s="321"/>
      <c r="I69" s="322"/>
      <c r="J69" s="323"/>
      <c r="K69" s="323"/>
      <c r="L69" s="323"/>
      <c r="M69" s="323"/>
      <c r="N69" s="323"/>
      <c r="O69" s="324"/>
      <c r="P69" s="325"/>
      <c r="Q69" s="326"/>
      <c r="R69" s="326"/>
      <c r="S69" s="326"/>
      <c r="T69" s="326"/>
      <c r="U69" s="327"/>
      <c r="V69" s="327"/>
      <c r="W69" s="339"/>
      <c r="X69" s="339"/>
      <c r="Y69" s="328"/>
      <c r="Z69" s="330"/>
      <c r="AA69" s="331"/>
      <c r="AB69" s="338"/>
      <c r="AC69" s="333"/>
      <c r="AD69" s="333"/>
      <c r="AE69" s="333"/>
      <c r="AF69" s="333"/>
      <c r="AG69" s="333"/>
      <c r="AH69" s="333"/>
      <c r="AI69" s="333"/>
      <c r="AJ69" s="333"/>
      <c r="AK69" s="333"/>
      <c r="AL69" s="333"/>
      <c r="AM69" s="333"/>
      <c r="AN69" s="333"/>
      <c r="AO69" s="333"/>
      <c r="AP69" s="333"/>
      <c r="AQ69" s="315"/>
      <c r="AR69" s="315"/>
      <c r="AS69" s="316">
        <f t="shared" si="1"/>
        <v>0</v>
      </c>
      <c r="AT69" s="316">
        <f t="shared" si="1"/>
        <v>0</v>
      </c>
      <c r="AU69" s="316">
        <f t="shared" si="2"/>
        <v>0</v>
      </c>
      <c r="AV69" s="317"/>
      <c r="AW69" s="316"/>
      <c r="AX69" s="316"/>
      <c r="AY69" s="316"/>
      <c r="AZ69" s="316"/>
      <c r="BA69" s="316"/>
      <c r="BB69" s="317"/>
      <c r="BC69" s="316"/>
      <c r="BD69" s="316"/>
      <c r="BE69" s="316"/>
      <c r="BF69" s="316"/>
      <c r="BG69" s="334"/>
      <c r="BH69" s="335"/>
      <c r="BI69" s="335"/>
      <c r="BJ69" s="335"/>
      <c r="BK69" s="335"/>
      <c r="BL69" s="336"/>
      <c r="BP69" s="2"/>
      <c r="BQ69" s="2"/>
      <c r="BR69" s="2"/>
      <c r="BS69" s="2"/>
      <c r="BT69" s="2"/>
      <c r="BU69" s="2"/>
      <c r="BV69" s="2"/>
      <c r="BW69" s="2"/>
      <c r="BX69" s="2"/>
      <c r="BY69" s="2"/>
      <c r="BZ69" s="2"/>
      <c r="CA69" s="2"/>
      <c r="CB69" s="2"/>
      <c r="CC69" s="2"/>
      <c r="CD69" s="2"/>
      <c r="CE69" s="2"/>
      <c r="CF69" s="2"/>
      <c r="CG69" s="2"/>
    </row>
    <row r="70" spans="1:85" s="294" customFormat="1" ht="3.75" hidden="1" customHeight="1" thickBot="1">
      <c r="A70" s="298"/>
      <c r="B70" s="298"/>
      <c r="C70" s="298"/>
      <c r="D70" s="298"/>
      <c r="E70" s="298"/>
      <c r="F70" s="298"/>
      <c r="G70" s="299"/>
      <c r="H70" s="321"/>
      <c r="I70" s="322"/>
      <c r="J70" s="323"/>
      <c r="K70" s="323"/>
      <c r="L70" s="323"/>
      <c r="M70" s="323"/>
      <c r="N70" s="323"/>
      <c r="O70" s="324"/>
      <c r="P70" s="325"/>
      <c r="Q70" s="326"/>
      <c r="R70" s="326"/>
      <c r="S70" s="326"/>
      <c r="T70" s="326"/>
      <c r="U70" s="327"/>
      <c r="V70" s="327"/>
      <c r="W70" s="339"/>
      <c r="X70" s="339"/>
      <c r="Y70" s="328"/>
      <c r="Z70" s="330"/>
      <c r="AA70" s="331"/>
      <c r="AB70" s="338"/>
      <c r="AC70" s="333"/>
      <c r="AD70" s="333"/>
      <c r="AE70" s="333"/>
      <c r="AF70" s="333"/>
      <c r="AG70" s="333"/>
      <c r="AH70" s="333"/>
      <c r="AI70" s="333"/>
      <c r="AJ70" s="333"/>
      <c r="AK70" s="333"/>
      <c r="AL70" s="333"/>
      <c r="AM70" s="333"/>
      <c r="AN70" s="333"/>
      <c r="AO70" s="333"/>
      <c r="AP70" s="333"/>
      <c r="AQ70" s="315"/>
      <c r="AR70" s="315"/>
      <c r="AS70" s="316">
        <f t="shared" si="1"/>
        <v>0</v>
      </c>
      <c r="AT70" s="316">
        <f t="shared" si="1"/>
        <v>0</v>
      </c>
      <c r="AU70" s="316">
        <f t="shared" si="2"/>
        <v>0</v>
      </c>
      <c r="AV70" s="317"/>
      <c r="AW70" s="316"/>
      <c r="AX70" s="316"/>
      <c r="AY70" s="316"/>
      <c r="AZ70" s="316"/>
      <c r="BA70" s="316"/>
      <c r="BB70" s="317"/>
      <c r="BC70" s="316"/>
      <c r="BD70" s="316"/>
      <c r="BE70" s="316"/>
      <c r="BF70" s="316"/>
      <c r="BG70" s="334"/>
      <c r="BH70" s="335"/>
      <c r="BI70" s="335"/>
      <c r="BJ70" s="335"/>
      <c r="BK70" s="335"/>
      <c r="BL70" s="336"/>
      <c r="BP70" s="2"/>
      <c r="BQ70" s="2"/>
      <c r="BR70" s="2"/>
      <c r="BS70" s="2"/>
      <c r="BT70" s="2"/>
      <c r="BU70" s="2"/>
      <c r="BV70" s="2"/>
      <c r="BW70" s="2"/>
      <c r="BX70" s="2"/>
      <c r="BY70" s="2"/>
      <c r="BZ70" s="2"/>
      <c r="CA70" s="2"/>
      <c r="CB70" s="2"/>
      <c r="CC70" s="2"/>
      <c r="CD70" s="2"/>
      <c r="CE70" s="2"/>
      <c r="CF70" s="2"/>
      <c r="CG70" s="2"/>
    </row>
    <row r="71" spans="1:85" s="294" customFormat="1" ht="3.75" hidden="1" customHeight="1" thickBot="1">
      <c r="A71" s="298"/>
      <c r="B71" s="298"/>
      <c r="C71" s="298"/>
      <c r="D71" s="298"/>
      <c r="E71" s="298"/>
      <c r="F71" s="298"/>
      <c r="G71" s="299"/>
      <c r="H71" s="321"/>
      <c r="I71" s="322"/>
      <c r="J71" s="323"/>
      <c r="K71" s="323"/>
      <c r="L71" s="323"/>
      <c r="M71" s="323"/>
      <c r="N71" s="323"/>
      <c r="O71" s="324"/>
      <c r="P71" s="325"/>
      <c r="Q71" s="326"/>
      <c r="R71" s="326"/>
      <c r="S71" s="326"/>
      <c r="T71" s="326"/>
      <c r="U71" s="327"/>
      <c r="V71" s="327"/>
      <c r="W71" s="339"/>
      <c r="X71" s="339"/>
      <c r="Y71" s="328"/>
      <c r="Z71" s="330"/>
      <c r="AA71" s="331"/>
      <c r="AB71" s="338"/>
      <c r="AC71" s="333"/>
      <c r="AD71" s="333"/>
      <c r="AE71" s="333"/>
      <c r="AF71" s="333"/>
      <c r="AG71" s="333"/>
      <c r="AH71" s="333"/>
      <c r="AI71" s="333"/>
      <c r="AJ71" s="333"/>
      <c r="AK71" s="333"/>
      <c r="AL71" s="333"/>
      <c r="AM71" s="333"/>
      <c r="AN71" s="333"/>
      <c r="AO71" s="333"/>
      <c r="AP71" s="333"/>
      <c r="AQ71" s="315"/>
      <c r="AR71" s="315"/>
      <c r="AS71" s="316">
        <f t="shared" si="1"/>
        <v>0</v>
      </c>
      <c r="AT71" s="316">
        <f t="shared" si="1"/>
        <v>0</v>
      </c>
      <c r="AU71" s="316">
        <f t="shared" si="2"/>
        <v>0</v>
      </c>
      <c r="AV71" s="317"/>
      <c r="AW71" s="316"/>
      <c r="AX71" s="316"/>
      <c r="AY71" s="316"/>
      <c r="AZ71" s="316"/>
      <c r="BA71" s="316"/>
      <c r="BB71" s="317"/>
      <c r="BC71" s="316"/>
      <c r="BD71" s="316"/>
      <c r="BE71" s="316"/>
      <c r="BF71" s="316"/>
      <c r="BG71" s="334"/>
      <c r="BH71" s="335"/>
      <c r="BI71" s="335"/>
      <c r="BJ71" s="335"/>
      <c r="BK71" s="335"/>
      <c r="BL71" s="336"/>
      <c r="BP71" s="2"/>
      <c r="BQ71" s="2"/>
      <c r="BR71" s="2"/>
      <c r="BS71" s="2"/>
      <c r="BT71" s="2"/>
      <c r="BU71" s="2"/>
      <c r="BV71" s="2"/>
      <c r="BW71" s="2"/>
      <c r="BX71" s="2"/>
      <c r="BY71" s="2"/>
      <c r="BZ71" s="2"/>
      <c r="CA71" s="2"/>
      <c r="CB71" s="2"/>
      <c r="CC71" s="2"/>
      <c r="CD71" s="2"/>
      <c r="CE71" s="2"/>
      <c r="CF71" s="2"/>
      <c r="CG71" s="2"/>
    </row>
    <row r="72" spans="1:85" s="294" customFormat="1" ht="3.75" hidden="1" customHeight="1" thickBot="1">
      <c r="A72" s="298"/>
      <c r="B72" s="298"/>
      <c r="C72" s="298"/>
      <c r="D72" s="298"/>
      <c r="E72" s="298"/>
      <c r="F72" s="298"/>
      <c r="G72" s="299"/>
      <c r="H72" s="321"/>
      <c r="I72" s="322"/>
      <c r="J72" s="323"/>
      <c r="K72" s="323"/>
      <c r="L72" s="323"/>
      <c r="M72" s="323"/>
      <c r="N72" s="323"/>
      <c r="O72" s="324"/>
      <c r="P72" s="325"/>
      <c r="Q72" s="326"/>
      <c r="R72" s="326"/>
      <c r="S72" s="326"/>
      <c r="T72" s="326"/>
      <c r="U72" s="327"/>
      <c r="V72" s="327"/>
      <c r="W72" s="339"/>
      <c r="X72" s="339"/>
      <c r="Y72" s="328"/>
      <c r="Z72" s="330"/>
      <c r="AA72" s="331"/>
      <c r="AB72" s="338"/>
      <c r="AC72" s="333"/>
      <c r="AD72" s="333"/>
      <c r="AE72" s="333"/>
      <c r="AF72" s="333"/>
      <c r="AG72" s="333"/>
      <c r="AH72" s="333"/>
      <c r="AI72" s="333"/>
      <c r="AJ72" s="333"/>
      <c r="AK72" s="333"/>
      <c r="AL72" s="333"/>
      <c r="AM72" s="333"/>
      <c r="AN72" s="333"/>
      <c r="AO72" s="333"/>
      <c r="AP72" s="333"/>
      <c r="AQ72" s="315"/>
      <c r="AR72" s="315"/>
      <c r="AS72" s="316">
        <f t="shared" si="1"/>
        <v>0</v>
      </c>
      <c r="AT72" s="316">
        <f t="shared" si="1"/>
        <v>0</v>
      </c>
      <c r="AU72" s="316">
        <f t="shared" si="2"/>
        <v>0</v>
      </c>
      <c r="AV72" s="317"/>
      <c r="AW72" s="316"/>
      <c r="AX72" s="316"/>
      <c r="AY72" s="316"/>
      <c r="AZ72" s="316"/>
      <c r="BA72" s="316"/>
      <c r="BB72" s="317"/>
      <c r="BC72" s="316"/>
      <c r="BD72" s="316"/>
      <c r="BE72" s="316"/>
      <c r="BF72" s="316"/>
      <c r="BG72" s="334"/>
      <c r="BH72" s="335"/>
      <c r="BI72" s="335"/>
      <c r="BJ72" s="335"/>
      <c r="BK72" s="335"/>
      <c r="BL72" s="336"/>
      <c r="BP72" s="2"/>
      <c r="BQ72" s="2"/>
      <c r="BR72" s="2"/>
      <c r="BS72" s="2"/>
      <c r="BT72" s="2"/>
      <c r="BU72" s="2"/>
      <c r="BV72" s="2"/>
      <c r="BW72" s="2"/>
      <c r="BX72" s="2"/>
      <c r="BY72" s="2"/>
      <c r="BZ72" s="2"/>
      <c r="CA72" s="2"/>
      <c r="CB72" s="2"/>
      <c r="CC72" s="2"/>
      <c r="CD72" s="2"/>
      <c r="CE72" s="2"/>
      <c r="CF72" s="2"/>
      <c r="CG72" s="2"/>
    </row>
    <row r="73" spans="1:85" s="294" customFormat="1" ht="3.75" hidden="1" customHeight="1" thickBot="1">
      <c r="A73" s="298"/>
      <c r="B73" s="298"/>
      <c r="C73" s="298"/>
      <c r="D73" s="298"/>
      <c r="E73" s="298"/>
      <c r="F73" s="298"/>
      <c r="G73" s="299"/>
      <c r="H73" s="321"/>
      <c r="I73" s="322"/>
      <c r="J73" s="323"/>
      <c r="K73" s="323"/>
      <c r="L73" s="323"/>
      <c r="M73" s="323"/>
      <c r="N73" s="323"/>
      <c r="O73" s="324"/>
      <c r="P73" s="325"/>
      <c r="Q73" s="326"/>
      <c r="R73" s="326"/>
      <c r="S73" s="326"/>
      <c r="T73" s="326"/>
      <c r="U73" s="327"/>
      <c r="V73" s="327"/>
      <c r="W73" s="339"/>
      <c r="X73" s="339"/>
      <c r="Y73" s="328"/>
      <c r="Z73" s="330"/>
      <c r="AA73" s="331"/>
      <c r="AB73" s="338"/>
      <c r="AC73" s="333"/>
      <c r="AD73" s="333"/>
      <c r="AE73" s="333"/>
      <c r="AF73" s="333"/>
      <c r="AG73" s="333"/>
      <c r="AH73" s="333"/>
      <c r="AI73" s="333"/>
      <c r="AJ73" s="333"/>
      <c r="AK73" s="333"/>
      <c r="AL73" s="333"/>
      <c r="AM73" s="333"/>
      <c r="AN73" s="333"/>
      <c r="AO73" s="333"/>
      <c r="AP73" s="333"/>
      <c r="AQ73" s="315"/>
      <c r="AR73" s="315"/>
      <c r="AS73" s="316">
        <f t="shared" si="1"/>
        <v>0</v>
      </c>
      <c r="AT73" s="316">
        <f t="shared" si="1"/>
        <v>0</v>
      </c>
      <c r="AU73" s="316">
        <f t="shared" si="2"/>
        <v>0</v>
      </c>
      <c r="AV73" s="317"/>
      <c r="AW73" s="316"/>
      <c r="AX73" s="316"/>
      <c r="AY73" s="316"/>
      <c r="AZ73" s="316"/>
      <c r="BA73" s="316"/>
      <c r="BB73" s="317"/>
      <c r="BC73" s="316"/>
      <c r="BD73" s="316"/>
      <c r="BE73" s="316"/>
      <c r="BF73" s="316"/>
      <c r="BG73" s="334"/>
      <c r="BH73" s="335"/>
      <c r="BI73" s="335"/>
      <c r="BJ73" s="335"/>
      <c r="BK73" s="335"/>
      <c r="BL73" s="336"/>
      <c r="BP73" s="2"/>
      <c r="BQ73" s="2"/>
      <c r="BR73" s="2"/>
      <c r="BS73" s="2"/>
      <c r="BT73" s="2"/>
      <c r="BU73" s="2"/>
      <c r="BV73" s="2"/>
      <c r="BW73" s="2"/>
      <c r="BX73" s="2"/>
      <c r="BY73" s="2"/>
      <c r="BZ73" s="2"/>
      <c r="CA73" s="2"/>
      <c r="CB73" s="2"/>
      <c r="CC73" s="2"/>
      <c r="CD73" s="2"/>
      <c r="CE73" s="2"/>
      <c r="CF73" s="2"/>
      <c r="CG73" s="2"/>
    </row>
    <row r="74" spans="1:85" s="294" customFormat="1" ht="3.75" hidden="1" customHeight="1" thickBot="1">
      <c r="A74" s="298"/>
      <c r="B74" s="298"/>
      <c r="C74" s="298"/>
      <c r="D74" s="298"/>
      <c r="E74" s="298"/>
      <c r="F74" s="298"/>
      <c r="G74" s="299"/>
      <c r="H74" s="321"/>
      <c r="I74" s="322"/>
      <c r="J74" s="323"/>
      <c r="K74" s="323"/>
      <c r="L74" s="323"/>
      <c r="M74" s="323"/>
      <c r="N74" s="323"/>
      <c r="O74" s="324"/>
      <c r="P74" s="325"/>
      <c r="Q74" s="326"/>
      <c r="R74" s="326"/>
      <c r="S74" s="326"/>
      <c r="T74" s="326"/>
      <c r="U74" s="327"/>
      <c r="V74" s="327"/>
      <c r="W74" s="339"/>
      <c r="X74" s="339"/>
      <c r="Y74" s="328"/>
      <c r="Z74" s="330"/>
      <c r="AA74" s="331"/>
      <c r="AB74" s="338"/>
      <c r="AC74" s="333"/>
      <c r="AD74" s="333"/>
      <c r="AE74" s="333"/>
      <c r="AF74" s="333"/>
      <c r="AG74" s="333"/>
      <c r="AH74" s="333"/>
      <c r="AI74" s="333"/>
      <c r="AJ74" s="333"/>
      <c r="AK74" s="333"/>
      <c r="AL74" s="333"/>
      <c r="AM74" s="333"/>
      <c r="AN74" s="333"/>
      <c r="AO74" s="333"/>
      <c r="AP74" s="333"/>
      <c r="AQ74" s="315"/>
      <c r="AR74" s="315"/>
      <c r="AS74" s="316">
        <f t="shared" si="1"/>
        <v>0</v>
      </c>
      <c r="AT74" s="316">
        <f t="shared" si="1"/>
        <v>0</v>
      </c>
      <c r="AU74" s="316">
        <f t="shared" si="2"/>
        <v>0</v>
      </c>
      <c r="AV74" s="317"/>
      <c r="AW74" s="316"/>
      <c r="AX74" s="316"/>
      <c r="AY74" s="316"/>
      <c r="AZ74" s="316"/>
      <c r="BA74" s="316"/>
      <c r="BB74" s="317"/>
      <c r="BC74" s="316"/>
      <c r="BD74" s="316"/>
      <c r="BE74" s="316"/>
      <c r="BF74" s="316"/>
      <c r="BG74" s="334"/>
      <c r="BH74" s="335"/>
      <c r="BI74" s="335"/>
      <c r="BJ74" s="335"/>
      <c r="BK74" s="335"/>
      <c r="BL74" s="336"/>
      <c r="BP74" s="2"/>
      <c r="BQ74" s="2"/>
      <c r="BR74" s="2"/>
      <c r="BS74" s="2"/>
      <c r="BT74" s="2"/>
      <c r="BU74" s="2"/>
      <c r="BV74" s="2"/>
      <c r="BW74" s="2"/>
      <c r="BX74" s="2"/>
      <c r="BY74" s="2"/>
      <c r="BZ74" s="2"/>
      <c r="CA74" s="2"/>
      <c r="CB74" s="2"/>
      <c r="CC74" s="2"/>
      <c r="CD74" s="2"/>
      <c r="CE74" s="2"/>
      <c r="CF74" s="2"/>
      <c r="CG74" s="2"/>
    </row>
    <row r="75" spans="1:85" s="294" customFormat="1" ht="3.75" hidden="1" customHeight="1" thickBot="1">
      <c r="A75" s="298"/>
      <c r="B75" s="298"/>
      <c r="C75" s="298"/>
      <c r="D75" s="298"/>
      <c r="E75" s="298"/>
      <c r="F75" s="298"/>
      <c r="G75" s="299"/>
      <c r="H75" s="321"/>
      <c r="I75" s="322"/>
      <c r="J75" s="323"/>
      <c r="K75" s="323"/>
      <c r="L75" s="323"/>
      <c r="M75" s="323"/>
      <c r="N75" s="323"/>
      <c r="O75" s="324"/>
      <c r="P75" s="325"/>
      <c r="Q75" s="326"/>
      <c r="R75" s="326"/>
      <c r="S75" s="326"/>
      <c r="T75" s="326"/>
      <c r="U75" s="327"/>
      <c r="V75" s="327"/>
      <c r="W75" s="339"/>
      <c r="X75" s="339"/>
      <c r="Y75" s="328"/>
      <c r="Z75" s="330"/>
      <c r="AA75" s="331"/>
      <c r="AB75" s="338"/>
      <c r="AC75" s="333"/>
      <c r="AD75" s="333"/>
      <c r="AE75" s="333"/>
      <c r="AF75" s="333"/>
      <c r="AG75" s="333"/>
      <c r="AH75" s="333"/>
      <c r="AI75" s="333"/>
      <c r="AJ75" s="333"/>
      <c r="AK75" s="333"/>
      <c r="AL75" s="333"/>
      <c r="AM75" s="333"/>
      <c r="AN75" s="333"/>
      <c r="AO75" s="333"/>
      <c r="AP75" s="333"/>
      <c r="AQ75" s="315"/>
      <c r="AR75" s="315"/>
      <c r="AS75" s="316">
        <f t="shared" si="1"/>
        <v>0</v>
      </c>
      <c r="AT75" s="316">
        <f t="shared" si="1"/>
        <v>0</v>
      </c>
      <c r="AU75" s="316">
        <f t="shared" si="2"/>
        <v>0</v>
      </c>
      <c r="AV75" s="317"/>
      <c r="AW75" s="316"/>
      <c r="AX75" s="316"/>
      <c r="AY75" s="316"/>
      <c r="AZ75" s="316"/>
      <c r="BA75" s="316"/>
      <c r="BB75" s="317"/>
      <c r="BC75" s="316"/>
      <c r="BD75" s="316"/>
      <c r="BE75" s="316"/>
      <c r="BF75" s="316"/>
      <c r="BG75" s="334"/>
      <c r="BH75" s="335"/>
      <c r="BI75" s="335"/>
      <c r="BJ75" s="335"/>
      <c r="BK75" s="335"/>
      <c r="BL75" s="336"/>
      <c r="BP75" s="2"/>
      <c r="BQ75" s="2"/>
      <c r="BR75" s="2"/>
      <c r="BS75" s="2"/>
      <c r="BT75" s="2"/>
      <c r="BU75" s="2"/>
      <c r="BV75" s="2"/>
      <c r="BW75" s="2"/>
      <c r="BX75" s="2"/>
      <c r="BY75" s="2"/>
      <c r="BZ75" s="2"/>
      <c r="CA75" s="2"/>
      <c r="CB75" s="2"/>
      <c r="CC75" s="2"/>
      <c r="CD75" s="2"/>
      <c r="CE75" s="2"/>
      <c r="CF75" s="2"/>
      <c r="CG75" s="2"/>
    </row>
    <row r="76" spans="1:85" s="294" customFormat="1" ht="3.75" hidden="1" customHeight="1" thickBot="1">
      <c r="A76" s="298"/>
      <c r="B76" s="298"/>
      <c r="C76" s="298"/>
      <c r="D76" s="298"/>
      <c r="E76" s="298"/>
      <c r="F76" s="298"/>
      <c r="G76" s="299"/>
      <c r="H76" s="321"/>
      <c r="I76" s="322"/>
      <c r="J76" s="323"/>
      <c r="K76" s="323"/>
      <c r="L76" s="323"/>
      <c r="M76" s="323"/>
      <c r="N76" s="323"/>
      <c r="O76" s="324"/>
      <c r="P76" s="325"/>
      <c r="Q76" s="326"/>
      <c r="R76" s="326"/>
      <c r="S76" s="326"/>
      <c r="T76" s="326"/>
      <c r="U76" s="327"/>
      <c r="V76" s="327"/>
      <c r="W76" s="339"/>
      <c r="X76" s="339"/>
      <c r="Y76" s="328"/>
      <c r="Z76" s="330"/>
      <c r="AA76" s="331"/>
      <c r="AB76" s="338"/>
      <c r="AC76" s="333"/>
      <c r="AD76" s="333"/>
      <c r="AE76" s="333"/>
      <c r="AF76" s="333"/>
      <c r="AG76" s="333"/>
      <c r="AH76" s="333"/>
      <c r="AI76" s="333"/>
      <c r="AJ76" s="333"/>
      <c r="AK76" s="333"/>
      <c r="AL76" s="333"/>
      <c r="AM76" s="333"/>
      <c r="AN76" s="333"/>
      <c r="AO76" s="333"/>
      <c r="AP76" s="333"/>
      <c r="AQ76" s="315"/>
      <c r="AR76" s="315"/>
      <c r="AS76" s="316">
        <f t="shared" si="1"/>
        <v>0</v>
      </c>
      <c r="AT76" s="316">
        <f t="shared" si="1"/>
        <v>0</v>
      </c>
      <c r="AU76" s="316">
        <f t="shared" si="2"/>
        <v>0</v>
      </c>
      <c r="AV76" s="317"/>
      <c r="AW76" s="316"/>
      <c r="AX76" s="316"/>
      <c r="AY76" s="316"/>
      <c r="AZ76" s="316"/>
      <c r="BA76" s="316"/>
      <c r="BB76" s="317"/>
      <c r="BC76" s="316"/>
      <c r="BD76" s="316"/>
      <c r="BE76" s="316"/>
      <c r="BF76" s="316"/>
      <c r="BG76" s="334"/>
      <c r="BH76" s="335"/>
      <c r="BI76" s="335"/>
      <c r="BJ76" s="335"/>
      <c r="BK76" s="335"/>
      <c r="BL76" s="336"/>
      <c r="BP76" s="2"/>
      <c r="BQ76" s="2"/>
      <c r="BR76" s="2"/>
      <c r="BS76" s="2"/>
      <c r="BT76" s="2"/>
      <c r="BU76" s="2"/>
      <c r="BV76" s="2"/>
      <c r="BW76" s="2"/>
      <c r="BX76" s="2"/>
      <c r="BY76" s="2"/>
      <c r="BZ76" s="2"/>
      <c r="CA76" s="2"/>
      <c r="CB76" s="2"/>
      <c r="CC76" s="2"/>
      <c r="CD76" s="2"/>
      <c r="CE76" s="2"/>
      <c r="CF76" s="2"/>
      <c r="CG76" s="2"/>
    </row>
    <row r="77" spans="1:85" s="294" customFormat="1" ht="3.75" hidden="1" customHeight="1" thickBot="1">
      <c r="A77" s="298"/>
      <c r="B77" s="298"/>
      <c r="C77" s="298"/>
      <c r="D77" s="298"/>
      <c r="E77" s="298"/>
      <c r="F77" s="298"/>
      <c r="G77" s="299"/>
      <c r="H77" s="321"/>
      <c r="I77" s="322"/>
      <c r="J77" s="323"/>
      <c r="K77" s="323"/>
      <c r="L77" s="323"/>
      <c r="M77" s="323"/>
      <c r="N77" s="323"/>
      <c r="O77" s="324"/>
      <c r="P77" s="325"/>
      <c r="Q77" s="326"/>
      <c r="R77" s="326"/>
      <c r="S77" s="326"/>
      <c r="T77" s="326"/>
      <c r="U77" s="327"/>
      <c r="V77" s="327"/>
      <c r="W77" s="339"/>
      <c r="X77" s="339"/>
      <c r="Y77" s="328"/>
      <c r="Z77" s="330"/>
      <c r="AA77" s="331"/>
      <c r="AB77" s="338"/>
      <c r="AC77" s="333"/>
      <c r="AD77" s="333"/>
      <c r="AE77" s="333"/>
      <c r="AF77" s="333"/>
      <c r="AG77" s="333"/>
      <c r="AH77" s="333"/>
      <c r="AI77" s="333"/>
      <c r="AJ77" s="333"/>
      <c r="AK77" s="333"/>
      <c r="AL77" s="333"/>
      <c r="AM77" s="333"/>
      <c r="AN77" s="333"/>
      <c r="AO77" s="333"/>
      <c r="AP77" s="333"/>
      <c r="AQ77" s="315"/>
      <c r="AR77" s="315"/>
      <c r="AS77" s="316">
        <f t="shared" si="1"/>
        <v>0</v>
      </c>
      <c r="AT77" s="316">
        <f t="shared" si="1"/>
        <v>0</v>
      </c>
      <c r="AU77" s="316">
        <f t="shared" si="2"/>
        <v>0</v>
      </c>
      <c r="AV77" s="317"/>
      <c r="AW77" s="316"/>
      <c r="AX77" s="316"/>
      <c r="AY77" s="316"/>
      <c r="AZ77" s="316"/>
      <c r="BA77" s="316"/>
      <c r="BB77" s="317"/>
      <c r="BC77" s="316"/>
      <c r="BD77" s="316"/>
      <c r="BE77" s="316"/>
      <c r="BF77" s="316"/>
      <c r="BG77" s="334"/>
      <c r="BH77" s="335"/>
      <c r="BI77" s="335"/>
      <c r="BJ77" s="335"/>
      <c r="BK77" s="335"/>
      <c r="BL77" s="336"/>
      <c r="BP77" s="2"/>
      <c r="BQ77" s="2"/>
      <c r="BR77" s="2"/>
      <c r="BS77" s="2"/>
      <c r="BT77" s="2"/>
      <c r="BU77" s="2"/>
      <c r="BV77" s="2"/>
      <c r="BW77" s="2"/>
      <c r="BX77" s="2"/>
      <c r="BY77" s="2"/>
      <c r="BZ77" s="2"/>
      <c r="CA77" s="2"/>
      <c r="CB77" s="2"/>
      <c r="CC77" s="2"/>
      <c r="CD77" s="2"/>
      <c r="CE77" s="2"/>
      <c r="CF77" s="2"/>
      <c r="CG77" s="2"/>
    </row>
    <row r="78" spans="1:85" s="294" customFormat="1" ht="3.75" hidden="1" customHeight="1" thickBot="1">
      <c r="A78" s="298"/>
      <c r="B78" s="298"/>
      <c r="C78" s="298"/>
      <c r="D78" s="298"/>
      <c r="E78" s="298"/>
      <c r="F78" s="298"/>
      <c r="G78" s="299"/>
      <c r="H78" s="321"/>
      <c r="I78" s="322"/>
      <c r="J78" s="323"/>
      <c r="K78" s="323"/>
      <c r="L78" s="323"/>
      <c r="M78" s="323"/>
      <c r="N78" s="323"/>
      <c r="O78" s="324"/>
      <c r="P78" s="325"/>
      <c r="Q78" s="326"/>
      <c r="R78" s="326"/>
      <c r="S78" s="326"/>
      <c r="T78" s="326"/>
      <c r="U78" s="327"/>
      <c r="V78" s="327"/>
      <c r="W78" s="339"/>
      <c r="X78" s="339"/>
      <c r="Y78" s="328"/>
      <c r="Z78" s="330"/>
      <c r="AA78" s="331"/>
      <c r="AB78" s="338"/>
      <c r="AC78" s="333"/>
      <c r="AD78" s="333"/>
      <c r="AE78" s="333"/>
      <c r="AF78" s="333"/>
      <c r="AG78" s="333"/>
      <c r="AH78" s="333"/>
      <c r="AI78" s="333"/>
      <c r="AJ78" s="333"/>
      <c r="AK78" s="333"/>
      <c r="AL78" s="333"/>
      <c r="AM78" s="333"/>
      <c r="AN78" s="333"/>
      <c r="AO78" s="333"/>
      <c r="AP78" s="333"/>
      <c r="AQ78" s="315"/>
      <c r="AR78" s="315"/>
      <c r="AS78" s="316">
        <f t="shared" si="1"/>
        <v>0</v>
      </c>
      <c r="AT78" s="316">
        <f t="shared" si="1"/>
        <v>0</v>
      </c>
      <c r="AU78" s="316">
        <f t="shared" si="2"/>
        <v>0</v>
      </c>
      <c r="AV78" s="317"/>
      <c r="AW78" s="316"/>
      <c r="AX78" s="316"/>
      <c r="AY78" s="316"/>
      <c r="AZ78" s="316"/>
      <c r="BA78" s="316"/>
      <c r="BB78" s="317"/>
      <c r="BC78" s="316"/>
      <c r="BD78" s="316"/>
      <c r="BE78" s="316"/>
      <c r="BF78" s="316"/>
      <c r="BG78" s="334"/>
      <c r="BH78" s="335"/>
      <c r="BI78" s="335"/>
      <c r="BJ78" s="335"/>
      <c r="BK78" s="335"/>
      <c r="BL78" s="336"/>
      <c r="BP78" s="2"/>
      <c r="BQ78" s="2"/>
      <c r="BR78" s="2"/>
      <c r="BS78" s="2"/>
      <c r="BT78" s="2"/>
      <c r="BU78" s="2"/>
      <c r="BV78" s="2"/>
      <c r="BW78" s="2"/>
      <c r="BX78" s="2"/>
      <c r="BY78" s="2"/>
      <c r="BZ78" s="2"/>
      <c r="CA78" s="2"/>
      <c r="CB78" s="2"/>
      <c r="CC78" s="2"/>
      <c r="CD78" s="2"/>
      <c r="CE78" s="2"/>
      <c r="CF78" s="2"/>
      <c r="CG78" s="2"/>
    </row>
    <row r="79" spans="1:85" s="294" customFormat="1" ht="3.75" hidden="1" customHeight="1" thickBot="1">
      <c r="A79" s="298"/>
      <c r="B79" s="298"/>
      <c r="C79" s="298"/>
      <c r="D79" s="298"/>
      <c r="E79" s="298"/>
      <c r="F79" s="298"/>
      <c r="G79" s="299"/>
      <c r="H79" s="321"/>
      <c r="I79" s="322"/>
      <c r="J79" s="323"/>
      <c r="K79" s="323"/>
      <c r="L79" s="323"/>
      <c r="M79" s="323"/>
      <c r="N79" s="323"/>
      <c r="O79" s="324"/>
      <c r="P79" s="325"/>
      <c r="Q79" s="326"/>
      <c r="R79" s="326"/>
      <c r="S79" s="326"/>
      <c r="T79" s="326"/>
      <c r="U79" s="327"/>
      <c r="V79" s="327"/>
      <c r="W79" s="339"/>
      <c r="X79" s="339"/>
      <c r="Y79" s="328"/>
      <c r="Z79" s="330"/>
      <c r="AA79" s="331"/>
      <c r="AB79" s="338"/>
      <c r="AC79" s="333"/>
      <c r="AD79" s="333"/>
      <c r="AE79" s="333"/>
      <c r="AF79" s="333"/>
      <c r="AG79" s="333"/>
      <c r="AH79" s="333"/>
      <c r="AI79" s="333"/>
      <c r="AJ79" s="333"/>
      <c r="AK79" s="333"/>
      <c r="AL79" s="333"/>
      <c r="AM79" s="333"/>
      <c r="AN79" s="333"/>
      <c r="AO79" s="333"/>
      <c r="AP79" s="333"/>
      <c r="AQ79" s="315"/>
      <c r="AR79" s="315"/>
      <c r="AS79" s="316">
        <f t="shared" si="1"/>
        <v>0</v>
      </c>
      <c r="AT79" s="316">
        <f t="shared" si="1"/>
        <v>0</v>
      </c>
      <c r="AU79" s="316">
        <f t="shared" si="2"/>
        <v>0</v>
      </c>
      <c r="AV79" s="317"/>
      <c r="AW79" s="316"/>
      <c r="AX79" s="316"/>
      <c r="AY79" s="316"/>
      <c r="AZ79" s="316"/>
      <c r="BA79" s="316"/>
      <c r="BB79" s="317"/>
      <c r="BC79" s="316"/>
      <c r="BD79" s="316"/>
      <c r="BE79" s="316"/>
      <c r="BF79" s="316"/>
      <c r="BG79" s="334"/>
      <c r="BH79" s="335"/>
      <c r="BI79" s="335"/>
      <c r="BJ79" s="335"/>
      <c r="BK79" s="335"/>
      <c r="BL79" s="336"/>
      <c r="BP79" s="2"/>
      <c r="BQ79" s="2"/>
      <c r="BR79" s="2"/>
      <c r="BS79" s="2"/>
      <c r="BT79" s="2"/>
      <c r="BU79" s="2"/>
      <c r="BV79" s="2"/>
      <c r="BW79" s="2"/>
      <c r="BX79" s="2"/>
      <c r="BY79" s="2"/>
      <c r="BZ79" s="2"/>
      <c r="CA79" s="2"/>
      <c r="CB79" s="2"/>
      <c r="CC79" s="2"/>
      <c r="CD79" s="2"/>
      <c r="CE79" s="2"/>
      <c r="CF79" s="2"/>
      <c r="CG79" s="2"/>
    </row>
    <row r="80" spans="1:85" s="294" customFormat="1" ht="3.75" hidden="1" customHeight="1" thickBot="1">
      <c r="A80" s="298"/>
      <c r="B80" s="298"/>
      <c r="C80" s="298"/>
      <c r="D80" s="298"/>
      <c r="E80" s="298"/>
      <c r="F80" s="298"/>
      <c r="G80" s="299"/>
      <c r="H80" s="321"/>
      <c r="I80" s="322"/>
      <c r="J80" s="323"/>
      <c r="K80" s="323"/>
      <c r="L80" s="323"/>
      <c r="M80" s="323"/>
      <c r="N80" s="323"/>
      <c r="O80" s="324"/>
      <c r="P80" s="325"/>
      <c r="Q80" s="326"/>
      <c r="R80" s="326"/>
      <c r="S80" s="326"/>
      <c r="T80" s="326"/>
      <c r="U80" s="327"/>
      <c r="V80" s="327"/>
      <c r="W80" s="339"/>
      <c r="X80" s="339"/>
      <c r="Y80" s="328"/>
      <c r="Z80" s="330"/>
      <c r="AA80" s="331"/>
      <c r="AB80" s="338"/>
      <c r="AC80" s="333"/>
      <c r="AD80" s="333"/>
      <c r="AE80" s="333"/>
      <c r="AF80" s="333"/>
      <c r="AG80" s="333"/>
      <c r="AH80" s="333"/>
      <c r="AI80" s="333"/>
      <c r="AJ80" s="333"/>
      <c r="AK80" s="333"/>
      <c r="AL80" s="333"/>
      <c r="AM80" s="333"/>
      <c r="AN80" s="333"/>
      <c r="AO80" s="333"/>
      <c r="AP80" s="333"/>
      <c r="AQ80" s="315"/>
      <c r="AR80" s="315"/>
      <c r="AS80" s="316">
        <f t="shared" si="1"/>
        <v>0</v>
      </c>
      <c r="AT80" s="316">
        <f t="shared" si="1"/>
        <v>0</v>
      </c>
      <c r="AU80" s="316">
        <f t="shared" si="2"/>
        <v>0</v>
      </c>
      <c r="AV80" s="317"/>
      <c r="AW80" s="316"/>
      <c r="AX80" s="316"/>
      <c r="AY80" s="316"/>
      <c r="AZ80" s="316"/>
      <c r="BA80" s="316"/>
      <c r="BB80" s="317"/>
      <c r="BC80" s="316"/>
      <c r="BD80" s="316"/>
      <c r="BE80" s="316"/>
      <c r="BF80" s="316"/>
      <c r="BG80" s="334"/>
      <c r="BH80" s="335"/>
      <c r="BI80" s="335"/>
      <c r="BJ80" s="335"/>
      <c r="BK80" s="335"/>
      <c r="BL80" s="336"/>
      <c r="BP80" s="2"/>
      <c r="BQ80" s="2"/>
      <c r="BR80" s="2"/>
      <c r="BS80" s="2"/>
      <c r="BT80" s="2"/>
      <c r="BU80" s="2"/>
      <c r="BV80" s="2"/>
      <c r="BW80" s="2"/>
      <c r="BX80" s="2"/>
      <c r="BY80" s="2"/>
      <c r="BZ80" s="2"/>
      <c r="CA80" s="2"/>
      <c r="CB80" s="2"/>
      <c r="CC80" s="2"/>
      <c r="CD80" s="2"/>
      <c r="CE80" s="2"/>
      <c r="CF80" s="2"/>
      <c r="CG80" s="2"/>
    </row>
    <row r="81" spans="1:85" s="294" customFormat="1" ht="3.75" hidden="1" customHeight="1" thickBot="1">
      <c r="A81" s="298"/>
      <c r="B81" s="298"/>
      <c r="C81" s="298"/>
      <c r="D81" s="298"/>
      <c r="E81" s="298"/>
      <c r="F81" s="298"/>
      <c r="G81" s="299"/>
      <c r="H81" s="321"/>
      <c r="I81" s="322"/>
      <c r="J81" s="323"/>
      <c r="K81" s="323"/>
      <c r="L81" s="323"/>
      <c r="M81" s="323"/>
      <c r="N81" s="323"/>
      <c r="O81" s="324"/>
      <c r="P81" s="325"/>
      <c r="Q81" s="326"/>
      <c r="R81" s="326"/>
      <c r="S81" s="326"/>
      <c r="T81" s="326"/>
      <c r="U81" s="327"/>
      <c r="V81" s="327"/>
      <c r="W81" s="339"/>
      <c r="X81" s="339"/>
      <c r="Y81" s="328"/>
      <c r="Z81" s="330"/>
      <c r="AA81" s="331"/>
      <c r="AB81" s="338"/>
      <c r="AC81" s="333"/>
      <c r="AD81" s="333"/>
      <c r="AE81" s="333"/>
      <c r="AF81" s="333"/>
      <c r="AG81" s="333"/>
      <c r="AH81" s="333"/>
      <c r="AI81" s="333"/>
      <c r="AJ81" s="333"/>
      <c r="AK81" s="333"/>
      <c r="AL81" s="333"/>
      <c r="AM81" s="333"/>
      <c r="AN81" s="333"/>
      <c r="AO81" s="333"/>
      <c r="AP81" s="333"/>
      <c r="AQ81" s="315"/>
      <c r="AR81" s="315"/>
      <c r="AS81" s="316">
        <f t="shared" si="1"/>
        <v>0</v>
      </c>
      <c r="AT81" s="316">
        <f t="shared" si="1"/>
        <v>0</v>
      </c>
      <c r="AU81" s="316">
        <f t="shared" si="2"/>
        <v>0</v>
      </c>
      <c r="AV81" s="317"/>
      <c r="AW81" s="316"/>
      <c r="AX81" s="316"/>
      <c r="AY81" s="316"/>
      <c r="AZ81" s="316"/>
      <c r="BA81" s="316"/>
      <c r="BB81" s="317"/>
      <c r="BC81" s="316"/>
      <c r="BD81" s="316"/>
      <c r="BE81" s="316"/>
      <c r="BF81" s="316"/>
      <c r="BG81" s="334"/>
      <c r="BH81" s="335"/>
      <c r="BI81" s="335"/>
      <c r="BJ81" s="335"/>
      <c r="BK81" s="335"/>
      <c r="BL81" s="336"/>
      <c r="BP81" s="2"/>
      <c r="BQ81" s="2"/>
      <c r="BR81" s="2"/>
      <c r="BS81" s="2"/>
      <c r="BT81" s="2"/>
      <c r="BU81" s="2"/>
      <c r="BV81" s="2"/>
      <c r="BW81" s="2"/>
      <c r="BX81" s="2"/>
      <c r="BY81" s="2"/>
      <c r="BZ81" s="2"/>
      <c r="CA81" s="2"/>
      <c r="CB81" s="2"/>
      <c r="CC81" s="2"/>
      <c r="CD81" s="2"/>
      <c r="CE81" s="2"/>
      <c r="CF81" s="2"/>
      <c r="CG81" s="2"/>
    </row>
    <row r="82" spans="1:85" s="294" customFormat="1" ht="3.75" hidden="1" customHeight="1" thickBot="1">
      <c r="A82" s="298"/>
      <c r="B82" s="298"/>
      <c r="C82" s="298"/>
      <c r="D82" s="298"/>
      <c r="E82" s="298"/>
      <c r="F82" s="298"/>
      <c r="G82" s="299"/>
      <c r="H82" s="321"/>
      <c r="I82" s="322"/>
      <c r="J82" s="323"/>
      <c r="K82" s="323"/>
      <c r="L82" s="323"/>
      <c r="M82" s="323"/>
      <c r="N82" s="323"/>
      <c r="O82" s="324"/>
      <c r="P82" s="325"/>
      <c r="Q82" s="326"/>
      <c r="R82" s="326"/>
      <c r="S82" s="326"/>
      <c r="T82" s="326"/>
      <c r="U82" s="327"/>
      <c r="V82" s="327"/>
      <c r="W82" s="339"/>
      <c r="X82" s="339"/>
      <c r="Y82" s="328"/>
      <c r="Z82" s="330"/>
      <c r="AA82" s="331"/>
      <c r="AB82" s="338"/>
      <c r="AC82" s="333"/>
      <c r="AD82" s="333"/>
      <c r="AE82" s="333"/>
      <c r="AF82" s="333"/>
      <c r="AG82" s="333"/>
      <c r="AH82" s="333"/>
      <c r="AI82" s="333"/>
      <c r="AJ82" s="333"/>
      <c r="AK82" s="333"/>
      <c r="AL82" s="333"/>
      <c r="AM82" s="333"/>
      <c r="AN82" s="333"/>
      <c r="AO82" s="333"/>
      <c r="AP82" s="333"/>
      <c r="AQ82" s="315"/>
      <c r="AR82" s="315"/>
      <c r="AS82" s="316">
        <f t="shared" si="1"/>
        <v>0</v>
      </c>
      <c r="AT82" s="316">
        <f t="shared" si="1"/>
        <v>0</v>
      </c>
      <c r="AU82" s="316">
        <f t="shared" si="2"/>
        <v>0</v>
      </c>
      <c r="AV82" s="317"/>
      <c r="AW82" s="316"/>
      <c r="AX82" s="316"/>
      <c r="AY82" s="316"/>
      <c r="AZ82" s="316"/>
      <c r="BA82" s="316"/>
      <c r="BB82" s="317"/>
      <c r="BC82" s="316"/>
      <c r="BD82" s="316"/>
      <c r="BE82" s="316"/>
      <c r="BF82" s="316"/>
      <c r="BG82" s="334"/>
      <c r="BH82" s="335"/>
      <c r="BI82" s="335"/>
      <c r="BJ82" s="335"/>
      <c r="BK82" s="335"/>
      <c r="BL82" s="336"/>
      <c r="BP82" s="2"/>
      <c r="BQ82" s="2"/>
      <c r="BR82" s="2"/>
      <c r="BS82" s="2"/>
      <c r="BT82" s="2"/>
      <c r="BU82" s="2"/>
      <c r="BV82" s="2"/>
      <c r="BW82" s="2"/>
      <c r="BX82" s="2"/>
      <c r="BY82" s="2"/>
      <c r="BZ82" s="2"/>
      <c r="CA82" s="2"/>
      <c r="CB82" s="2"/>
      <c r="CC82" s="2"/>
      <c r="CD82" s="2"/>
      <c r="CE82" s="2"/>
      <c r="CF82" s="2"/>
      <c r="CG82" s="2"/>
    </row>
    <row r="83" spans="1:85" s="294" customFormat="1" ht="3.75" hidden="1" customHeight="1" thickBot="1">
      <c r="A83" s="298"/>
      <c r="B83" s="298"/>
      <c r="C83" s="298"/>
      <c r="D83" s="298"/>
      <c r="E83" s="298"/>
      <c r="F83" s="298"/>
      <c r="G83" s="299"/>
      <c r="H83" s="321"/>
      <c r="I83" s="322"/>
      <c r="J83" s="323"/>
      <c r="K83" s="323"/>
      <c r="L83" s="323"/>
      <c r="M83" s="323"/>
      <c r="N83" s="323"/>
      <c r="O83" s="324"/>
      <c r="P83" s="325"/>
      <c r="Q83" s="326"/>
      <c r="R83" s="326"/>
      <c r="S83" s="326"/>
      <c r="T83" s="326"/>
      <c r="U83" s="327"/>
      <c r="V83" s="327"/>
      <c r="W83" s="339"/>
      <c r="X83" s="339"/>
      <c r="Y83" s="328"/>
      <c r="Z83" s="330"/>
      <c r="AA83" s="331"/>
      <c r="AB83" s="338"/>
      <c r="AC83" s="333"/>
      <c r="AD83" s="333"/>
      <c r="AE83" s="333"/>
      <c r="AF83" s="333"/>
      <c r="AG83" s="333"/>
      <c r="AH83" s="333"/>
      <c r="AI83" s="333"/>
      <c r="AJ83" s="333"/>
      <c r="AK83" s="333"/>
      <c r="AL83" s="333"/>
      <c r="AM83" s="333"/>
      <c r="AN83" s="333"/>
      <c r="AO83" s="333"/>
      <c r="AP83" s="333"/>
      <c r="AQ83" s="315"/>
      <c r="AR83" s="315"/>
      <c r="AS83" s="316">
        <f t="shared" si="1"/>
        <v>0</v>
      </c>
      <c r="AT83" s="316">
        <f t="shared" si="1"/>
        <v>0</v>
      </c>
      <c r="AU83" s="316">
        <f t="shared" si="2"/>
        <v>0</v>
      </c>
      <c r="AV83" s="317"/>
      <c r="AW83" s="316"/>
      <c r="AX83" s="316"/>
      <c r="AY83" s="316"/>
      <c r="AZ83" s="316"/>
      <c r="BA83" s="316"/>
      <c r="BB83" s="317"/>
      <c r="BC83" s="316"/>
      <c r="BD83" s="316"/>
      <c r="BE83" s="316"/>
      <c r="BF83" s="316"/>
      <c r="BG83" s="334"/>
      <c r="BH83" s="335"/>
      <c r="BI83" s="335"/>
      <c r="BJ83" s="335"/>
      <c r="BK83" s="335"/>
      <c r="BL83" s="336"/>
      <c r="BP83" s="2"/>
      <c r="BQ83" s="2"/>
      <c r="BR83" s="2"/>
      <c r="BS83" s="2"/>
      <c r="BT83" s="2"/>
      <c r="BU83" s="2"/>
      <c r="BV83" s="2"/>
      <c r="BW83" s="2"/>
      <c r="BX83" s="2"/>
      <c r="BY83" s="2"/>
      <c r="BZ83" s="2"/>
      <c r="CA83" s="2"/>
      <c r="CB83" s="2"/>
      <c r="CC83" s="2"/>
      <c r="CD83" s="2"/>
      <c r="CE83" s="2"/>
      <c r="CF83" s="2"/>
      <c r="CG83" s="2"/>
    </row>
    <row r="84" spans="1:85" s="294" customFormat="1" ht="3.75" hidden="1" customHeight="1" thickBot="1">
      <c r="A84" s="298"/>
      <c r="B84" s="298"/>
      <c r="C84" s="298"/>
      <c r="D84" s="298"/>
      <c r="E84" s="298"/>
      <c r="F84" s="298"/>
      <c r="G84" s="299"/>
      <c r="H84" s="321"/>
      <c r="I84" s="322"/>
      <c r="J84" s="323"/>
      <c r="K84" s="323"/>
      <c r="L84" s="323"/>
      <c r="M84" s="323"/>
      <c r="N84" s="323"/>
      <c r="O84" s="324"/>
      <c r="P84" s="325"/>
      <c r="Q84" s="326"/>
      <c r="R84" s="326"/>
      <c r="S84" s="326"/>
      <c r="T84" s="326"/>
      <c r="U84" s="327"/>
      <c r="V84" s="327"/>
      <c r="W84" s="339"/>
      <c r="X84" s="339"/>
      <c r="Y84" s="328"/>
      <c r="Z84" s="330"/>
      <c r="AA84" s="331"/>
      <c r="AB84" s="338"/>
      <c r="AC84" s="333"/>
      <c r="AD84" s="333"/>
      <c r="AE84" s="333"/>
      <c r="AF84" s="333"/>
      <c r="AG84" s="333"/>
      <c r="AH84" s="333"/>
      <c r="AI84" s="333"/>
      <c r="AJ84" s="333"/>
      <c r="AK84" s="333"/>
      <c r="AL84" s="333"/>
      <c r="AM84" s="333"/>
      <c r="AN84" s="333"/>
      <c r="AO84" s="333"/>
      <c r="AP84" s="333"/>
      <c r="AQ84" s="315"/>
      <c r="AR84" s="315"/>
      <c r="AS84" s="316">
        <f t="shared" si="1"/>
        <v>0</v>
      </c>
      <c r="AT84" s="316">
        <f t="shared" si="1"/>
        <v>0</v>
      </c>
      <c r="AU84" s="316">
        <f t="shared" si="2"/>
        <v>0</v>
      </c>
      <c r="AV84" s="317"/>
      <c r="AW84" s="316"/>
      <c r="AX84" s="316"/>
      <c r="AY84" s="316"/>
      <c r="AZ84" s="316"/>
      <c r="BA84" s="316"/>
      <c r="BB84" s="317"/>
      <c r="BC84" s="316"/>
      <c r="BD84" s="316"/>
      <c r="BE84" s="316"/>
      <c r="BF84" s="316"/>
      <c r="BG84" s="334"/>
      <c r="BH84" s="335"/>
      <c r="BI84" s="335"/>
      <c r="BJ84" s="335"/>
      <c r="BK84" s="335"/>
      <c r="BL84" s="336"/>
      <c r="BP84" s="2"/>
      <c r="BQ84" s="2"/>
      <c r="BR84" s="2"/>
      <c r="BS84" s="2"/>
      <c r="BT84" s="2"/>
      <c r="BU84" s="2"/>
      <c r="BV84" s="2"/>
      <c r="BW84" s="2"/>
      <c r="BX84" s="2"/>
      <c r="BY84" s="2"/>
      <c r="BZ84" s="2"/>
      <c r="CA84" s="2"/>
      <c r="CB84" s="2"/>
      <c r="CC84" s="2"/>
      <c r="CD84" s="2"/>
      <c r="CE84" s="2"/>
      <c r="CF84" s="2"/>
      <c r="CG84" s="2"/>
    </row>
    <row r="85" spans="1:85" s="294" customFormat="1" ht="3.75" hidden="1" customHeight="1" thickBot="1">
      <c r="A85" s="298"/>
      <c r="B85" s="298"/>
      <c r="C85" s="298"/>
      <c r="D85" s="298"/>
      <c r="E85" s="298"/>
      <c r="F85" s="298"/>
      <c r="G85" s="299"/>
      <c r="H85" s="321"/>
      <c r="I85" s="322"/>
      <c r="J85" s="323"/>
      <c r="K85" s="323"/>
      <c r="L85" s="323"/>
      <c r="M85" s="323"/>
      <c r="N85" s="323"/>
      <c r="O85" s="324"/>
      <c r="P85" s="325"/>
      <c r="Q85" s="326"/>
      <c r="R85" s="326"/>
      <c r="S85" s="326"/>
      <c r="T85" s="326"/>
      <c r="U85" s="327"/>
      <c r="V85" s="327"/>
      <c r="W85" s="339"/>
      <c r="X85" s="339"/>
      <c r="Y85" s="328"/>
      <c r="Z85" s="330"/>
      <c r="AA85" s="331"/>
      <c r="AB85" s="338"/>
      <c r="AC85" s="333"/>
      <c r="AD85" s="333"/>
      <c r="AE85" s="333"/>
      <c r="AF85" s="333"/>
      <c r="AG85" s="333"/>
      <c r="AH85" s="333"/>
      <c r="AI85" s="333"/>
      <c r="AJ85" s="333"/>
      <c r="AK85" s="333"/>
      <c r="AL85" s="333"/>
      <c r="AM85" s="333"/>
      <c r="AN85" s="333"/>
      <c r="AO85" s="333"/>
      <c r="AP85" s="333"/>
      <c r="AQ85" s="315"/>
      <c r="AR85" s="315"/>
      <c r="AS85" s="316">
        <f t="shared" si="1"/>
        <v>0</v>
      </c>
      <c r="AT85" s="316">
        <f t="shared" si="1"/>
        <v>0</v>
      </c>
      <c r="AU85" s="316">
        <f t="shared" si="2"/>
        <v>0</v>
      </c>
      <c r="AV85" s="317"/>
      <c r="AW85" s="316"/>
      <c r="AX85" s="316"/>
      <c r="AY85" s="316"/>
      <c r="AZ85" s="316"/>
      <c r="BA85" s="316"/>
      <c r="BB85" s="317"/>
      <c r="BC85" s="316"/>
      <c r="BD85" s="316"/>
      <c r="BE85" s="316"/>
      <c r="BF85" s="316"/>
      <c r="BG85" s="334"/>
      <c r="BH85" s="335"/>
      <c r="BI85" s="335"/>
      <c r="BJ85" s="335"/>
      <c r="BK85" s="335"/>
      <c r="BL85" s="336"/>
      <c r="BP85" s="2"/>
      <c r="BQ85" s="2"/>
      <c r="BR85" s="2"/>
      <c r="BS85" s="2"/>
      <c r="BT85" s="2"/>
      <c r="BU85" s="2"/>
      <c r="BV85" s="2"/>
      <c r="BW85" s="2"/>
      <c r="BX85" s="2"/>
      <c r="BY85" s="2"/>
      <c r="BZ85" s="2"/>
      <c r="CA85" s="2"/>
      <c r="CB85" s="2"/>
      <c r="CC85" s="2"/>
      <c r="CD85" s="2"/>
      <c r="CE85" s="2"/>
      <c r="CF85" s="2"/>
      <c r="CG85" s="2"/>
    </row>
    <row r="86" spans="1:85" s="294" customFormat="1" ht="3.75" hidden="1" customHeight="1" thickBot="1">
      <c r="A86" s="298"/>
      <c r="B86" s="298"/>
      <c r="C86" s="298"/>
      <c r="D86" s="298"/>
      <c r="E86" s="298"/>
      <c r="F86" s="298"/>
      <c r="G86" s="299"/>
      <c r="H86" s="321"/>
      <c r="I86" s="322"/>
      <c r="J86" s="323"/>
      <c r="K86" s="323"/>
      <c r="L86" s="323"/>
      <c r="M86" s="323"/>
      <c r="N86" s="323"/>
      <c r="O86" s="324"/>
      <c r="P86" s="325"/>
      <c r="Q86" s="326"/>
      <c r="R86" s="326"/>
      <c r="S86" s="326"/>
      <c r="T86" s="326"/>
      <c r="U86" s="327"/>
      <c r="V86" s="327"/>
      <c r="W86" s="339"/>
      <c r="X86" s="339"/>
      <c r="Y86" s="328"/>
      <c r="Z86" s="330"/>
      <c r="AA86" s="331"/>
      <c r="AB86" s="338" t="s">
        <v>259</v>
      </c>
      <c r="AC86" s="333"/>
      <c r="AD86" s="333"/>
      <c r="AE86" s="333"/>
      <c r="AF86" s="333"/>
      <c r="AG86" s="333"/>
      <c r="AH86" s="333"/>
      <c r="AI86" s="333"/>
      <c r="AJ86" s="333"/>
      <c r="AK86" s="333"/>
      <c r="AL86" s="333"/>
      <c r="AM86" s="333"/>
      <c r="AN86" s="333"/>
      <c r="AO86" s="333"/>
      <c r="AP86" s="333"/>
      <c r="AQ86" s="315">
        <f t="shared" si="0"/>
        <v>0</v>
      </c>
      <c r="AR86" s="315">
        <f t="shared" si="0"/>
        <v>0</v>
      </c>
      <c r="AS86" s="316">
        <f t="shared" ref="AS86:AT149" si="4">+R86-S86</f>
        <v>0</v>
      </c>
      <c r="AT86" s="316">
        <f t="shared" si="4"/>
        <v>0</v>
      </c>
      <c r="AU86" s="316">
        <f t="shared" ref="AU86:AU149" si="5">+U86-V86</f>
        <v>0</v>
      </c>
      <c r="AV86" s="317"/>
      <c r="AW86" s="316"/>
      <c r="AX86" s="316"/>
      <c r="AY86" s="316"/>
      <c r="AZ86" s="316"/>
      <c r="BA86" s="316"/>
      <c r="BB86" s="317"/>
      <c r="BC86" s="316"/>
      <c r="BD86" s="316"/>
      <c r="BE86" s="316"/>
      <c r="BF86" s="316"/>
      <c r="BG86" s="334"/>
      <c r="BH86" s="335"/>
      <c r="BI86" s="335"/>
      <c r="BJ86" s="335"/>
      <c r="BK86" s="335"/>
      <c r="BL86" s="336"/>
      <c r="BP86" s="2"/>
      <c r="BQ86" s="2"/>
      <c r="BR86" s="2"/>
      <c r="BS86" s="2"/>
      <c r="BT86" s="2"/>
      <c r="BU86" s="2"/>
      <c r="BV86" s="2"/>
      <c r="BW86" s="2"/>
      <c r="BX86" s="2"/>
      <c r="BY86" s="2"/>
      <c r="BZ86" s="2"/>
      <c r="CA86" s="2"/>
      <c r="CB86" s="2"/>
      <c r="CC86" s="2"/>
      <c r="CD86" s="2"/>
      <c r="CE86" s="2"/>
      <c r="CF86" s="2"/>
      <c r="CG86" s="2"/>
    </row>
    <row r="87" spans="1:85" s="294" customFormat="1" ht="3.75" hidden="1" customHeight="1" thickBot="1">
      <c r="A87" s="298"/>
      <c r="B87" s="298"/>
      <c r="C87" s="298"/>
      <c r="D87" s="298"/>
      <c r="E87" s="298"/>
      <c r="F87" s="298"/>
      <c r="G87" s="299"/>
      <c r="H87" s="321"/>
      <c r="I87" s="322"/>
      <c r="J87" s="323"/>
      <c r="K87" s="323"/>
      <c r="L87" s="323"/>
      <c r="M87" s="323"/>
      <c r="N87" s="323"/>
      <c r="O87" s="324"/>
      <c r="P87" s="325"/>
      <c r="Q87" s="326"/>
      <c r="R87" s="326"/>
      <c r="S87" s="326"/>
      <c r="T87" s="326"/>
      <c r="U87" s="327"/>
      <c r="V87" s="327"/>
      <c r="W87" s="339"/>
      <c r="X87" s="339"/>
      <c r="Y87" s="328"/>
      <c r="Z87" s="330"/>
      <c r="AA87" s="331"/>
      <c r="AB87" s="338" t="s">
        <v>260</v>
      </c>
      <c r="AC87" s="333"/>
      <c r="AD87" s="333"/>
      <c r="AE87" s="333"/>
      <c r="AF87" s="333"/>
      <c r="AG87" s="333"/>
      <c r="AH87" s="333"/>
      <c r="AI87" s="333"/>
      <c r="AJ87" s="333"/>
      <c r="AK87" s="333"/>
      <c r="AL87" s="333"/>
      <c r="AM87" s="333"/>
      <c r="AN87" s="333"/>
      <c r="AO87" s="333"/>
      <c r="AP87" s="333"/>
      <c r="AQ87" s="315">
        <f t="shared" si="0"/>
        <v>0</v>
      </c>
      <c r="AR87" s="315">
        <f t="shared" si="0"/>
        <v>0</v>
      </c>
      <c r="AS87" s="316">
        <f t="shared" si="4"/>
        <v>0</v>
      </c>
      <c r="AT87" s="316">
        <f t="shared" si="4"/>
        <v>0</v>
      </c>
      <c r="AU87" s="316">
        <f t="shared" si="5"/>
        <v>0</v>
      </c>
      <c r="AV87" s="317"/>
      <c r="AW87" s="316"/>
      <c r="AX87" s="316"/>
      <c r="AY87" s="316"/>
      <c r="AZ87" s="316"/>
      <c r="BA87" s="316"/>
      <c r="BB87" s="317"/>
      <c r="BC87" s="316"/>
      <c r="BD87" s="316"/>
      <c r="BE87" s="316"/>
      <c r="BF87" s="316"/>
      <c r="BG87" s="334"/>
      <c r="BH87" s="335"/>
      <c r="BI87" s="335"/>
      <c r="BJ87" s="335"/>
      <c r="BK87" s="335"/>
      <c r="BL87" s="336"/>
      <c r="BP87" s="2"/>
      <c r="BQ87" s="2"/>
      <c r="BR87" s="2"/>
      <c r="BS87" s="2"/>
      <c r="BT87" s="2"/>
      <c r="BU87" s="2"/>
      <c r="BV87" s="2"/>
      <c r="BW87" s="2"/>
      <c r="BX87" s="2"/>
      <c r="BY87" s="2"/>
      <c r="BZ87" s="2"/>
      <c r="CA87" s="2"/>
      <c r="CB87" s="2"/>
      <c r="CC87" s="2"/>
      <c r="CD87" s="2"/>
      <c r="CE87" s="2"/>
      <c r="CF87" s="2"/>
      <c r="CG87" s="2"/>
    </row>
    <row r="88" spans="1:85" s="294" customFormat="1" ht="3.75" hidden="1" customHeight="1" thickBot="1">
      <c r="A88" s="298"/>
      <c r="B88" s="298"/>
      <c r="C88" s="298"/>
      <c r="D88" s="298"/>
      <c r="E88" s="298"/>
      <c r="F88" s="298"/>
      <c r="G88" s="299"/>
      <c r="H88" s="321"/>
      <c r="I88" s="322"/>
      <c r="J88" s="323"/>
      <c r="K88" s="323"/>
      <c r="L88" s="323"/>
      <c r="M88" s="323"/>
      <c r="N88" s="323"/>
      <c r="O88" s="324"/>
      <c r="P88" s="325"/>
      <c r="Q88" s="326"/>
      <c r="R88" s="326"/>
      <c r="S88" s="326"/>
      <c r="T88" s="326"/>
      <c r="U88" s="327"/>
      <c r="V88" s="327"/>
      <c r="W88" s="339"/>
      <c r="X88" s="339"/>
      <c r="Y88" s="328"/>
      <c r="Z88" s="330"/>
      <c r="AA88" s="331"/>
      <c r="AB88" s="338" t="s">
        <v>261</v>
      </c>
      <c r="AC88" s="333"/>
      <c r="AD88" s="333"/>
      <c r="AE88" s="333"/>
      <c r="AF88" s="333"/>
      <c r="AG88" s="333"/>
      <c r="AH88" s="333"/>
      <c r="AI88" s="333"/>
      <c r="AJ88" s="333"/>
      <c r="AK88" s="333"/>
      <c r="AL88" s="333"/>
      <c r="AM88" s="333"/>
      <c r="AN88" s="333"/>
      <c r="AO88" s="333"/>
      <c r="AP88" s="333"/>
      <c r="AQ88" s="315">
        <f t="shared" si="0"/>
        <v>0</v>
      </c>
      <c r="AR88" s="315">
        <f t="shared" si="0"/>
        <v>0</v>
      </c>
      <c r="AS88" s="316">
        <f t="shared" si="4"/>
        <v>0</v>
      </c>
      <c r="AT88" s="316">
        <f t="shared" si="4"/>
        <v>0</v>
      </c>
      <c r="AU88" s="316">
        <f t="shared" si="5"/>
        <v>0</v>
      </c>
      <c r="AV88" s="317"/>
      <c r="AW88" s="316"/>
      <c r="AX88" s="316"/>
      <c r="AY88" s="316"/>
      <c r="AZ88" s="316"/>
      <c r="BA88" s="316"/>
      <c r="BB88" s="317"/>
      <c r="BC88" s="316"/>
      <c r="BD88" s="316"/>
      <c r="BE88" s="316"/>
      <c r="BF88" s="316"/>
      <c r="BG88" s="334"/>
      <c r="BH88" s="335"/>
      <c r="BI88" s="335"/>
      <c r="BJ88" s="335"/>
      <c r="BK88" s="335"/>
      <c r="BL88" s="336"/>
      <c r="BP88" s="2"/>
      <c r="BQ88" s="2"/>
      <c r="BR88" s="2"/>
      <c r="BS88" s="2"/>
      <c r="BT88" s="2"/>
      <c r="BU88" s="2"/>
      <c r="BV88" s="2"/>
      <c r="BW88" s="2"/>
      <c r="BX88" s="2"/>
      <c r="BY88" s="2"/>
      <c r="BZ88" s="2"/>
      <c r="CA88" s="2"/>
      <c r="CB88" s="2"/>
      <c r="CC88" s="2"/>
      <c r="CD88" s="2"/>
      <c r="CE88" s="2"/>
      <c r="CF88" s="2"/>
      <c r="CG88" s="2"/>
    </row>
    <row r="89" spans="1:85" s="294" customFormat="1" ht="3.75" hidden="1" customHeight="1" thickBot="1">
      <c r="A89" s="298"/>
      <c r="B89" s="298"/>
      <c r="C89" s="298"/>
      <c r="D89" s="298"/>
      <c r="E89" s="298"/>
      <c r="F89" s="298"/>
      <c r="G89" s="299"/>
      <c r="H89" s="321"/>
      <c r="I89" s="322"/>
      <c r="J89" s="323"/>
      <c r="K89" s="323"/>
      <c r="L89" s="323"/>
      <c r="M89" s="323"/>
      <c r="N89" s="323"/>
      <c r="O89" s="324"/>
      <c r="P89" s="325"/>
      <c r="Q89" s="326"/>
      <c r="R89" s="326"/>
      <c r="S89" s="326"/>
      <c r="T89" s="326"/>
      <c r="U89" s="327"/>
      <c r="V89" s="327"/>
      <c r="W89" s="339"/>
      <c r="X89" s="339"/>
      <c r="Y89" s="328"/>
      <c r="Z89" s="330"/>
      <c r="AA89" s="331"/>
      <c r="AB89" s="340" t="s">
        <v>262</v>
      </c>
      <c r="AC89" s="341">
        <f t="shared" ref="AC89:AP89" si="6">SUM(AC29:AC88)+IF(AC27=0,AC28,AC27)</f>
        <v>0</v>
      </c>
      <c r="AD89" s="341">
        <f t="shared" si="6"/>
        <v>0</v>
      </c>
      <c r="AE89" s="341">
        <f t="shared" si="6"/>
        <v>0</v>
      </c>
      <c r="AF89" s="341">
        <f t="shared" si="6"/>
        <v>0</v>
      </c>
      <c r="AG89" s="341">
        <f t="shared" si="6"/>
        <v>0</v>
      </c>
      <c r="AH89" s="341">
        <f t="shared" si="6"/>
        <v>0</v>
      </c>
      <c r="AI89" s="341">
        <f t="shared" si="6"/>
        <v>0</v>
      </c>
      <c r="AJ89" s="341">
        <f t="shared" si="6"/>
        <v>0</v>
      </c>
      <c r="AK89" s="341">
        <f t="shared" si="6"/>
        <v>0</v>
      </c>
      <c r="AL89" s="341">
        <f t="shared" si="6"/>
        <v>0</v>
      </c>
      <c r="AM89" s="341">
        <f t="shared" si="6"/>
        <v>0</v>
      </c>
      <c r="AN89" s="341">
        <f t="shared" si="6"/>
        <v>0</v>
      </c>
      <c r="AO89" s="341">
        <f t="shared" si="6"/>
        <v>0</v>
      </c>
      <c r="AP89" s="341">
        <f t="shared" si="6"/>
        <v>0</v>
      </c>
      <c r="AQ89" s="315">
        <f t="shared" si="0"/>
        <v>0</v>
      </c>
      <c r="AR89" s="315">
        <f t="shared" si="0"/>
        <v>0</v>
      </c>
      <c r="AS89" s="316">
        <f t="shared" si="4"/>
        <v>0</v>
      </c>
      <c r="AT89" s="316">
        <f t="shared" si="4"/>
        <v>0</v>
      </c>
      <c r="AU89" s="316">
        <f t="shared" si="5"/>
        <v>0</v>
      </c>
      <c r="AV89" s="317"/>
      <c r="AW89" s="316"/>
      <c r="AX89" s="316"/>
      <c r="AY89" s="316"/>
      <c r="AZ89" s="316"/>
      <c r="BA89" s="316"/>
      <c r="BB89" s="317"/>
      <c r="BC89" s="316"/>
      <c r="BD89" s="316"/>
      <c r="BE89" s="316"/>
      <c r="BF89" s="316"/>
      <c r="BG89" s="334"/>
      <c r="BH89" s="335"/>
      <c r="BI89" s="335"/>
      <c r="BJ89" s="335"/>
      <c r="BK89" s="335"/>
      <c r="BL89" s="336"/>
      <c r="BP89" s="2"/>
      <c r="BQ89" s="2"/>
      <c r="BR89" s="2"/>
      <c r="BS89" s="2"/>
      <c r="BT89" s="2"/>
      <c r="BU89" s="2"/>
      <c r="BV89" s="2"/>
      <c r="BW89" s="2"/>
      <c r="BX89" s="2"/>
      <c r="BY89" s="2"/>
      <c r="BZ89" s="2"/>
      <c r="CA89" s="2"/>
      <c r="CB89" s="2"/>
      <c r="CC89" s="2"/>
      <c r="CD89" s="2"/>
      <c r="CE89" s="2"/>
      <c r="CF89" s="2"/>
      <c r="CG89" s="2"/>
    </row>
    <row r="90" spans="1:85" s="294" customFormat="1" ht="3.75" hidden="1" customHeight="1" thickBot="1">
      <c r="A90" s="298"/>
      <c r="B90" s="298"/>
      <c r="C90" s="298"/>
      <c r="D90" s="298"/>
      <c r="E90" s="298"/>
      <c r="F90" s="298"/>
      <c r="G90" s="299"/>
      <c r="H90" s="343"/>
      <c r="I90" s="344"/>
      <c r="J90" s="345"/>
      <c r="K90" s="345"/>
      <c r="L90" s="345"/>
      <c r="M90" s="345"/>
      <c r="N90" s="345"/>
      <c r="O90" s="346"/>
      <c r="P90" s="347"/>
      <c r="Q90" s="348"/>
      <c r="R90" s="348"/>
      <c r="S90" s="348"/>
      <c r="T90" s="348"/>
      <c r="U90" s="349"/>
      <c r="V90" s="349"/>
      <c r="W90" s="350"/>
      <c r="X90" s="350"/>
      <c r="Y90" s="351"/>
      <c r="Z90" s="352"/>
      <c r="AA90" s="353"/>
      <c r="AB90" s="354" t="s">
        <v>263</v>
      </c>
      <c r="AC90" s="355"/>
      <c r="AD90" s="355"/>
      <c r="AE90" s="355"/>
      <c r="AF90" s="355"/>
      <c r="AG90" s="355"/>
      <c r="AH90" s="355"/>
      <c r="AI90" s="355"/>
      <c r="AJ90" s="355"/>
      <c r="AK90" s="355"/>
      <c r="AL90" s="355"/>
      <c r="AM90" s="355"/>
      <c r="AN90" s="355"/>
      <c r="AO90" s="355"/>
      <c r="AP90" s="355"/>
      <c r="AQ90" s="315">
        <f t="shared" si="0"/>
        <v>0</v>
      </c>
      <c r="AR90" s="315">
        <f t="shared" si="0"/>
        <v>0</v>
      </c>
      <c r="AS90" s="316">
        <f t="shared" si="4"/>
        <v>0</v>
      </c>
      <c r="AT90" s="316">
        <f t="shared" si="4"/>
        <v>0</v>
      </c>
      <c r="AU90" s="316">
        <f t="shared" si="5"/>
        <v>0</v>
      </c>
      <c r="AV90" s="317"/>
      <c r="AW90" s="316"/>
      <c r="AX90" s="316"/>
      <c r="AY90" s="316"/>
      <c r="AZ90" s="316"/>
      <c r="BA90" s="316"/>
      <c r="BB90" s="317"/>
      <c r="BC90" s="316"/>
      <c r="BD90" s="316"/>
      <c r="BE90" s="316"/>
      <c r="BF90" s="316"/>
      <c r="BG90" s="356"/>
      <c r="BH90" s="357"/>
      <c r="BI90" s="357"/>
      <c r="BJ90" s="357"/>
      <c r="BK90" s="357"/>
      <c r="BL90" s="358"/>
      <c r="BP90" s="2"/>
      <c r="BQ90" s="2"/>
      <c r="BR90" s="2"/>
      <c r="BS90" s="2"/>
      <c r="BT90" s="2"/>
      <c r="BU90" s="2"/>
      <c r="BV90" s="2"/>
      <c r="BW90" s="2"/>
      <c r="BX90" s="2"/>
      <c r="BY90" s="2"/>
      <c r="BZ90" s="2"/>
      <c r="CA90" s="2"/>
      <c r="CB90" s="2"/>
      <c r="CC90" s="2"/>
      <c r="CD90" s="2"/>
      <c r="CE90" s="2"/>
      <c r="CF90" s="2"/>
      <c r="CG90" s="2"/>
    </row>
    <row r="91" spans="1:85" s="294" customFormat="1" ht="38.25" customHeight="1" thickBot="1">
      <c r="A91" s="298" t="s">
        <v>264</v>
      </c>
      <c r="B91" s="298" t="s">
        <v>264</v>
      </c>
      <c r="C91" s="298" t="s">
        <v>229</v>
      </c>
      <c r="D91" s="298" t="s">
        <v>230</v>
      </c>
      <c r="E91" s="298" t="s">
        <v>231</v>
      </c>
      <c r="F91" s="298" t="s">
        <v>265</v>
      </c>
      <c r="G91" s="299">
        <v>12</v>
      </c>
      <c r="H91" s="300">
        <v>876</v>
      </c>
      <c r="I91" s="359" t="s">
        <v>266</v>
      </c>
      <c r="J91" s="360"/>
      <c r="K91" s="303" t="s">
        <v>267</v>
      </c>
      <c r="L91" s="303"/>
      <c r="M91" s="303" t="s">
        <v>268</v>
      </c>
      <c r="N91" s="303" t="s">
        <v>269</v>
      </c>
      <c r="O91" s="361">
        <v>32</v>
      </c>
      <c r="P91" s="361" t="s">
        <v>270</v>
      </c>
      <c r="Q91" s="306">
        <f>SUMIF('Actividades inversión 876'!$B$15:$B$52,'Metas inversión 876'!$B91,'Actividades inversión 876'!M$15:M$52)</f>
        <v>3019796400</v>
      </c>
      <c r="R91" s="306">
        <f>SUMIF('Actividades inversión 876'!$B$15:$B$52,'Metas inversión 876'!$B91,'Actividades inversión 876'!N$15:N$52)</f>
        <v>1796611680</v>
      </c>
      <c r="S91" s="306">
        <f>SUMIF('Actividades inversión 876'!$B$15:$B$52,'Metas inversión 876'!$B91,'Actividades inversión 876'!O$15:O$52)</f>
        <v>1006571680</v>
      </c>
      <c r="T91" s="306">
        <f>SUMIF('Actividades inversión 876'!$B$15:$B$52,'Metas inversión 876'!$B91,'Actividades inversión 876'!P$15:P$52)</f>
        <v>148800311</v>
      </c>
      <c r="U91" s="306">
        <f>SUMIF('Actividades inversión 876'!$B$15:$B$52,'Metas inversión 876'!$B91,'Actividades inversión 876'!Q$15:Q$52)</f>
        <v>740815167</v>
      </c>
      <c r="V91" s="306">
        <f>SUMIF('Actividades inversión 876'!$B$15:$B$52,'Metas inversión 876'!$B91,'Actividades inversión 876'!R$15:R$52)</f>
        <v>585887667</v>
      </c>
      <c r="W91" s="362" t="s">
        <v>271</v>
      </c>
      <c r="X91" s="362" t="s">
        <v>272</v>
      </c>
      <c r="Y91" s="362" t="s">
        <v>273</v>
      </c>
      <c r="Z91" s="363" t="s">
        <v>274</v>
      </c>
      <c r="AA91" s="363" t="s">
        <v>275</v>
      </c>
      <c r="AB91" s="313" t="s">
        <v>240</v>
      </c>
      <c r="AC91" s="314"/>
      <c r="AD91" s="314"/>
      <c r="AE91" s="314"/>
      <c r="AF91" s="314"/>
      <c r="AG91" s="314"/>
      <c r="AH91" s="314"/>
      <c r="AI91" s="314"/>
      <c r="AJ91" s="314"/>
      <c r="AK91" s="314"/>
      <c r="AL91" s="314"/>
      <c r="AM91" s="314"/>
      <c r="AN91" s="314"/>
      <c r="AO91" s="314"/>
      <c r="AP91" s="314"/>
      <c r="AQ91" s="315">
        <f t="shared" si="0"/>
        <v>0</v>
      </c>
      <c r="AR91" s="315">
        <f t="shared" si="0"/>
        <v>0</v>
      </c>
      <c r="AS91" s="316">
        <f t="shared" si="4"/>
        <v>790040000</v>
      </c>
      <c r="AT91" s="316">
        <f t="shared" si="4"/>
        <v>857771369</v>
      </c>
      <c r="AU91" s="316">
        <f t="shared" si="5"/>
        <v>154927500</v>
      </c>
      <c r="AV91" s="317"/>
      <c r="AW91" s="316"/>
      <c r="AX91" s="316"/>
      <c r="AY91" s="316"/>
      <c r="AZ91" s="316"/>
      <c r="BA91" s="316"/>
      <c r="BB91" s="317"/>
      <c r="BC91" s="316"/>
      <c r="BD91" s="316"/>
      <c r="BE91" s="316"/>
      <c r="BF91" s="316"/>
      <c r="BG91" s="320">
        <f>SUM('[2]01-USAQUEN:99-METROPOLITANO'!N30)</f>
        <v>3019796400</v>
      </c>
      <c r="BH91" s="320">
        <f>SUM('[2]01-USAQUEN:99-METROPOLITANO'!O30)</f>
        <v>1796611680</v>
      </c>
      <c r="BI91" s="320">
        <f>SUM('[2]01-USAQUEN:99-METROPOLITANO'!P30)</f>
        <v>1006571680</v>
      </c>
      <c r="BJ91" s="320">
        <f>SUM('[2]01-USAQUEN:99-METROPOLITANO'!Q30)</f>
        <v>148800311</v>
      </c>
      <c r="BK91" s="320">
        <f>SUM('[2]01-USAQUEN:99-METROPOLITANO'!R30)</f>
        <v>740815167</v>
      </c>
      <c r="BL91" s="320">
        <f>SUM('[2]01-USAQUEN:99-METROPOLITANO'!S30)</f>
        <v>585887667</v>
      </c>
      <c r="BP91" s="2"/>
      <c r="BQ91" s="2"/>
      <c r="BR91" s="2"/>
      <c r="BS91" s="2"/>
      <c r="BT91" s="2"/>
      <c r="BU91" s="2"/>
      <c r="BV91" s="2"/>
      <c r="BW91" s="2"/>
      <c r="BX91" s="2"/>
      <c r="BY91" s="2"/>
      <c r="BZ91" s="2"/>
      <c r="CA91" s="2"/>
      <c r="CB91" s="2"/>
      <c r="CC91" s="2"/>
      <c r="CD91" s="2"/>
      <c r="CE91" s="2"/>
      <c r="CF91" s="2"/>
      <c r="CG91" s="2"/>
    </row>
    <row r="92" spans="1:85" s="294" customFormat="1" ht="9" customHeight="1" thickBot="1">
      <c r="A92" s="298"/>
      <c r="B92" s="298"/>
      <c r="C92" s="298"/>
      <c r="D92" s="298"/>
      <c r="E92" s="298"/>
      <c r="F92" s="298"/>
      <c r="G92" s="299"/>
      <c r="H92" s="321"/>
      <c r="I92" s="364"/>
      <c r="J92" s="323"/>
      <c r="K92" s="323"/>
      <c r="L92" s="323"/>
      <c r="M92" s="323"/>
      <c r="N92" s="323"/>
      <c r="O92" s="365"/>
      <c r="P92" s="365"/>
      <c r="Q92" s="326"/>
      <c r="R92" s="326"/>
      <c r="S92" s="326"/>
      <c r="T92" s="326"/>
      <c r="U92" s="326"/>
      <c r="V92" s="326"/>
      <c r="W92" s="366"/>
      <c r="X92" s="367"/>
      <c r="Y92" s="367"/>
      <c r="Z92" s="368"/>
      <c r="AA92" s="368"/>
      <c r="AB92" s="332" t="s">
        <v>243</v>
      </c>
      <c r="AC92" s="333"/>
      <c r="AD92" s="333"/>
      <c r="AE92" s="333"/>
      <c r="AF92" s="333"/>
      <c r="AG92" s="333"/>
      <c r="AH92" s="333"/>
      <c r="AI92" s="333"/>
      <c r="AJ92" s="333"/>
      <c r="AK92" s="333"/>
      <c r="AL92" s="333"/>
      <c r="AM92" s="333"/>
      <c r="AN92" s="333"/>
      <c r="AO92" s="333"/>
      <c r="AP92" s="333"/>
      <c r="AQ92" s="315">
        <f t="shared" si="0"/>
        <v>0</v>
      </c>
      <c r="AR92" s="315">
        <f t="shared" si="0"/>
        <v>0</v>
      </c>
      <c r="AS92" s="316">
        <f t="shared" si="4"/>
        <v>0</v>
      </c>
      <c r="AT92" s="316">
        <f t="shared" si="4"/>
        <v>0</v>
      </c>
      <c r="AU92" s="316">
        <f t="shared" si="5"/>
        <v>0</v>
      </c>
      <c r="AV92" s="317"/>
      <c r="AW92" s="316"/>
      <c r="AX92" s="316"/>
      <c r="AY92" s="316"/>
      <c r="AZ92" s="316"/>
      <c r="BA92" s="316"/>
      <c r="BB92" s="317"/>
      <c r="BC92" s="316"/>
      <c r="BD92" s="316"/>
      <c r="BE92" s="316"/>
      <c r="BF92" s="316"/>
      <c r="BG92" s="334"/>
      <c r="BH92" s="335"/>
      <c r="BI92" s="335"/>
      <c r="BJ92" s="335"/>
      <c r="BK92" s="335"/>
      <c r="BL92" s="336"/>
      <c r="BP92" s="2"/>
      <c r="BQ92" s="2"/>
      <c r="BR92" s="2"/>
      <c r="BS92" s="2"/>
      <c r="BT92" s="2"/>
      <c r="BU92" s="2"/>
      <c r="BV92" s="2"/>
      <c r="BW92" s="2"/>
      <c r="BX92" s="2"/>
      <c r="BY92" s="2"/>
      <c r="BZ92" s="2"/>
      <c r="CA92" s="2"/>
      <c r="CB92" s="2"/>
      <c r="CC92" s="2"/>
      <c r="CD92" s="2"/>
      <c r="CE92" s="2"/>
      <c r="CF92" s="2"/>
      <c r="CG92" s="2"/>
    </row>
    <row r="93" spans="1:85" s="294" customFormat="1" ht="9" customHeight="1" thickBot="1">
      <c r="A93" s="298"/>
      <c r="B93" s="298"/>
      <c r="C93" s="298"/>
      <c r="D93" s="298"/>
      <c r="E93" s="298"/>
      <c r="F93" s="298"/>
      <c r="G93" s="299"/>
      <c r="H93" s="321"/>
      <c r="I93" s="364"/>
      <c r="J93" s="323"/>
      <c r="K93" s="323"/>
      <c r="L93" s="323"/>
      <c r="M93" s="323"/>
      <c r="N93" s="323"/>
      <c r="O93" s="365"/>
      <c r="P93" s="365"/>
      <c r="Q93" s="326"/>
      <c r="R93" s="326"/>
      <c r="S93" s="326"/>
      <c r="T93" s="326"/>
      <c r="U93" s="326"/>
      <c r="V93" s="326"/>
      <c r="W93" s="366"/>
      <c r="X93" s="367"/>
      <c r="Y93" s="367"/>
      <c r="Z93" s="368"/>
      <c r="AA93" s="368"/>
      <c r="AB93" s="332" t="s">
        <v>246</v>
      </c>
      <c r="AC93" s="333"/>
      <c r="AD93" s="333"/>
      <c r="AE93" s="333"/>
      <c r="AF93" s="333"/>
      <c r="AG93" s="333"/>
      <c r="AH93" s="333"/>
      <c r="AI93" s="333"/>
      <c r="AJ93" s="333"/>
      <c r="AK93" s="333"/>
      <c r="AL93" s="333"/>
      <c r="AM93" s="333"/>
      <c r="AN93" s="333"/>
      <c r="AO93" s="333"/>
      <c r="AP93" s="333"/>
      <c r="AQ93" s="315">
        <f t="shared" si="0"/>
        <v>0</v>
      </c>
      <c r="AR93" s="315">
        <f t="shared" si="0"/>
        <v>0</v>
      </c>
      <c r="AS93" s="316">
        <f t="shared" si="4"/>
        <v>0</v>
      </c>
      <c r="AT93" s="316">
        <f t="shared" si="4"/>
        <v>0</v>
      </c>
      <c r="AU93" s="316">
        <f t="shared" si="5"/>
        <v>0</v>
      </c>
      <c r="AV93" s="317"/>
      <c r="AW93" s="316"/>
      <c r="AX93" s="316"/>
      <c r="AY93" s="316"/>
      <c r="AZ93" s="316"/>
      <c r="BA93" s="316"/>
      <c r="BB93" s="317"/>
      <c r="BC93" s="316"/>
      <c r="BD93" s="316"/>
      <c r="BE93" s="316"/>
      <c r="BF93" s="316"/>
      <c r="BG93" s="334"/>
      <c r="BH93" s="335"/>
      <c r="BI93" s="335"/>
      <c r="BJ93" s="335"/>
      <c r="BK93" s="335"/>
      <c r="BL93" s="336"/>
      <c r="BP93" s="2"/>
      <c r="BQ93" s="2"/>
      <c r="BR93" s="2"/>
      <c r="BS93" s="2"/>
      <c r="BT93" s="2"/>
      <c r="BU93" s="2"/>
      <c r="BV93" s="2"/>
      <c r="BW93" s="2"/>
      <c r="BX93" s="2"/>
      <c r="BY93" s="2"/>
      <c r="BZ93" s="2"/>
      <c r="CA93" s="2"/>
      <c r="CB93" s="2"/>
      <c r="CC93" s="2"/>
      <c r="CD93" s="2"/>
      <c r="CE93" s="2"/>
      <c r="CF93" s="2"/>
      <c r="CG93" s="2"/>
    </row>
    <row r="94" spans="1:85" s="294" customFormat="1" ht="9" customHeight="1" thickBot="1">
      <c r="A94" s="298"/>
      <c r="B94" s="298"/>
      <c r="C94" s="298"/>
      <c r="D94" s="298"/>
      <c r="E94" s="298"/>
      <c r="F94" s="298"/>
      <c r="G94" s="299"/>
      <c r="H94" s="321"/>
      <c r="I94" s="364"/>
      <c r="J94" s="323"/>
      <c r="K94" s="323"/>
      <c r="L94" s="323"/>
      <c r="M94" s="323"/>
      <c r="N94" s="323"/>
      <c r="O94" s="365"/>
      <c r="P94" s="365"/>
      <c r="Q94" s="326"/>
      <c r="R94" s="326"/>
      <c r="S94" s="326"/>
      <c r="T94" s="326"/>
      <c r="U94" s="326"/>
      <c r="V94" s="326"/>
      <c r="W94" s="366"/>
      <c r="X94" s="367"/>
      <c r="Y94" s="367"/>
      <c r="Z94" s="368"/>
      <c r="AA94" s="368"/>
      <c r="AB94" s="332" t="s">
        <v>251</v>
      </c>
      <c r="AC94" s="333"/>
      <c r="AD94" s="333"/>
      <c r="AE94" s="333"/>
      <c r="AF94" s="333"/>
      <c r="AG94" s="333"/>
      <c r="AH94" s="333"/>
      <c r="AI94" s="333"/>
      <c r="AJ94" s="333"/>
      <c r="AK94" s="333"/>
      <c r="AL94" s="333"/>
      <c r="AM94" s="333"/>
      <c r="AN94" s="333"/>
      <c r="AO94" s="333"/>
      <c r="AP94" s="333"/>
      <c r="AQ94" s="315">
        <f t="shared" si="0"/>
        <v>0</v>
      </c>
      <c r="AR94" s="315">
        <f t="shared" si="0"/>
        <v>0</v>
      </c>
      <c r="AS94" s="316">
        <f t="shared" si="4"/>
        <v>0</v>
      </c>
      <c r="AT94" s="316">
        <f t="shared" si="4"/>
        <v>0</v>
      </c>
      <c r="AU94" s="316">
        <f t="shared" si="5"/>
        <v>0</v>
      </c>
      <c r="AV94" s="317"/>
      <c r="AW94" s="316"/>
      <c r="AX94" s="316"/>
      <c r="AY94" s="316"/>
      <c r="AZ94" s="316"/>
      <c r="BA94" s="316"/>
      <c r="BB94" s="317"/>
      <c r="BC94" s="316"/>
      <c r="BD94" s="316"/>
      <c r="BE94" s="316"/>
      <c r="BF94" s="316"/>
      <c r="BG94" s="334"/>
      <c r="BH94" s="335"/>
      <c r="BI94" s="335"/>
      <c r="BJ94" s="335"/>
      <c r="BK94" s="335"/>
      <c r="BL94" s="336"/>
      <c r="BP94" s="2"/>
      <c r="BQ94" s="2"/>
      <c r="BR94" s="2"/>
      <c r="BS94" s="2"/>
      <c r="BT94" s="2"/>
      <c r="BU94" s="2"/>
      <c r="BV94" s="2"/>
      <c r="BW94" s="2"/>
      <c r="BX94" s="2"/>
      <c r="BY94" s="2"/>
      <c r="BZ94" s="2"/>
      <c r="CA94" s="2"/>
      <c r="CB94" s="2"/>
      <c r="CC94" s="2"/>
      <c r="CD94" s="2"/>
      <c r="CE94" s="2"/>
      <c r="CF94" s="2"/>
      <c r="CG94" s="2"/>
    </row>
    <row r="95" spans="1:85" s="294" customFormat="1" ht="9" customHeight="1" thickBot="1">
      <c r="A95" s="298"/>
      <c r="B95" s="298"/>
      <c r="C95" s="298"/>
      <c r="D95" s="298"/>
      <c r="E95" s="298"/>
      <c r="F95" s="298"/>
      <c r="G95" s="299"/>
      <c r="H95" s="321"/>
      <c r="I95" s="364"/>
      <c r="J95" s="323"/>
      <c r="K95" s="323"/>
      <c r="L95" s="323"/>
      <c r="M95" s="323"/>
      <c r="N95" s="323"/>
      <c r="O95" s="365"/>
      <c r="P95" s="365"/>
      <c r="Q95" s="326"/>
      <c r="R95" s="326"/>
      <c r="S95" s="326"/>
      <c r="T95" s="326"/>
      <c r="U95" s="326"/>
      <c r="V95" s="326"/>
      <c r="W95" s="366"/>
      <c r="X95" s="367"/>
      <c r="Y95" s="367"/>
      <c r="Z95" s="368"/>
      <c r="AA95" s="368"/>
      <c r="AB95" s="332" t="s">
        <v>252</v>
      </c>
      <c r="AC95" s="333"/>
      <c r="AD95" s="333"/>
      <c r="AE95" s="333"/>
      <c r="AF95" s="333"/>
      <c r="AG95" s="333"/>
      <c r="AH95" s="333"/>
      <c r="AI95" s="333"/>
      <c r="AJ95" s="333"/>
      <c r="AK95" s="333"/>
      <c r="AL95" s="333"/>
      <c r="AM95" s="333"/>
      <c r="AN95" s="333"/>
      <c r="AO95" s="333"/>
      <c r="AP95" s="333"/>
      <c r="AQ95" s="315">
        <f t="shared" si="0"/>
        <v>0</v>
      </c>
      <c r="AR95" s="315">
        <f t="shared" si="0"/>
        <v>0</v>
      </c>
      <c r="AS95" s="316">
        <f t="shared" si="4"/>
        <v>0</v>
      </c>
      <c r="AT95" s="316">
        <f t="shared" si="4"/>
        <v>0</v>
      </c>
      <c r="AU95" s="316">
        <f t="shared" si="5"/>
        <v>0</v>
      </c>
      <c r="AV95" s="317"/>
      <c r="AW95" s="316"/>
      <c r="AX95" s="316"/>
      <c r="AY95" s="316"/>
      <c r="AZ95" s="316"/>
      <c r="BA95" s="316"/>
      <c r="BB95" s="317"/>
      <c r="BC95" s="316"/>
      <c r="BD95" s="316"/>
      <c r="BE95" s="316"/>
      <c r="BF95" s="316"/>
      <c r="BG95" s="334"/>
      <c r="BH95" s="335"/>
      <c r="BI95" s="335"/>
      <c r="BJ95" s="335"/>
      <c r="BK95" s="335"/>
      <c r="BL95" s="336"/>
      <c r="BP95" s="2"/>
      <c r="BQ95" s="2"/>
      <c r="BR95" s="2"/>
      <c r="BS95" s="2"/>
      <c r="BT95" s="2"/>
      <c r="BU95" s="2"/>
      <c r="BV95" s="2"/>
      <c r="BW95" s="2"/>
      <c r="BX95" s="2"/>
      <c r="BY95" s="2"/>
      <c r="BZ95" s="2"/>
      <c r="CA95" s="2"/>
      <c r="CB95" s="2"/>
      <c r="CC95" s="2"/>
      <c r="CD95" s="2"/>
      <c r="CE95" s="2"/>
      <c r="CF95" s="2"/>
      <c r="CG95" s="2"/>
    </row>
    <row r="96" spans="1:85" s="294" customFormat="1" ht="9" customHeight="1" thickBot="1">
      <c r="A96" s="298"/>
      <c r="B96" s="298"/>
      <c r="C96" s="298"/>
      <c r="D96" s="298"/>
      <c r="E96" s="298"/>
      <c r="F96" s="298"/>
      <c r="G96" s="299"/>
      <c r="H96" s="321"/>
      <c r="I96" s="364"/>
      <c r="J96" s="323"/>
      <c r="K96" s="323"/>
      <c r="L96" s="323"/>
      <c r="M96" s="323"/>
      <c r="N96" s="323"/>
      <c r="O96" s="365"/>
      <c r="P96" s="365"/>
      <c r="Q96" s="326"/>
      <c r="R96" s="326"/>
      <c r="S96" s="326"/>
      <c r="T96" s="326"/>
      <c r="U96" s="326"/>
      <c r="V96" s="326"/>
      <c r="W96" s="366"/>
      <c r="X96" s="367"/>
      <c r="Y96" s="367"/>
      <c r="Z96" s="368"/>
      <c r="AA96" s="368"/>
      <c r="AB96" s="338" t="s">
        <v>253</v>
      </c>
      <c r="AC96" s="333"/>
      <c r="AD96" s="333"/>
      <c r="AE96" s="333"/>
      <c r="AF96" s="333"/>
      <c r="AG96" s="333"/>
      <c r="AH96" s="333"/>
      <c r="AI96" s="333"/>
      <c r="AJ96" s="333"/>
      <c r="AK96" s="333"/>
      <c r="AL96" s="333"/>
      <c r="AM96" s="333"/>
      <c r="AN96" s="333"/>
      <c r="AO96" s="333"/>
      <c r="AP96" s="333"/>
      <c r="AQ96" s="315">
        <f t="shared" si="0"/>
        <v>0</v>
      </c>
      <c r="AR96" s="315">
        <f t="shared" si="0"/>
        <v>0</v>
      </c>
      <c r="AS96" s="316">
        <f t="shared" si="4"/>
        <v>0</v>
      </c>
      <c r="AT96" s="316">
        <f t="shared" si="4"/>
        <v>0</v>
      </c>
      <c r="AU96" s="316">
        <f t="shared" si="5"/>
        <v>0</v>
      </c>
      <c r="AV96" s="317"/>
      <c r="AW96" s="316"/>
      <c r="AX96" s="316"/>
      <c r="AY96" s="316"/>
      <c r="AZ96" s="316"/>
      <c r="BA96" s="316"/>
      <c r="BB96" s="317"/>
      <c r="BC96" s="316"/>
      <c r="BD96" s="316"/>
      <c r="BE96" s="316"/>
      <c r="BF96" s="316"/>
      <c r="BG96" s="334"/>
      <c r="BH96" s="335"/>
      <c r="BI96" s="335"/>
      <c r="BJ96" s="335"/>
      <c r="BK96" s="335"/>
      <c r="BL96" s="336"/>
      <c r="BP96" s="2"/>
      <c r="BQ96" s="2"/>
      <c r="BR96" s="2"/>
      <c r="BS96" s="2"/>
      <c r="BT96" s="2"/>
      <c r="BU96" s="2"/>
      <c r="BV96" s="2"/>
      <c r="BW96" s="2"/>
      <c r="BX96" s="2"/>
      <c r="BY96" s="2"/>
      <c r="BZ96" s="2"/>
      <c r="CA96" s="2"/>
      <c r="CB96" s="2"/>
      <c r="CC96" s="2"/>
      <c r="CD96" s="2"/>
      <c r="CE96" s="2"/>
      <c r="CF96" s="2"/>
      <c r="CG96" s="2"/>
    </row>
    <row r="97" spans="1:85" s="294" customFormat="1" ht="9" customHeight="1" thickBot="1">
      <c r="A97" s="298"/>
      <c r="B97" s="298"/>
      <c r="C97" s="298"/>
      <c r="D97" s="298"/>
      <c r="E97" s="298"/>
      <c r="F97" s="298"/>
      <c r="G97" s="299"/>
      <c r="H97" s="321"/>
      <c r="I97" s="364"/>
      <c r="J97" s="323"/>
      <c r="K97" s="323"/>
      <c r="L97" s="323"/>
      <c r="M97" s="323"/>
      <c r="N97" s="323"/>
      <c r="O97" s="365"/>
      <c r="P97" s="365"/>
      <c r="Q97" s="326"/>
      <c r="R97" s="326"/>
      <c r="S97" s="326"/>
      <c r="T97" s="326"/>
      <c r="U97" s="326"/>
      <c r="V97" s="326"/>
      <c r="W97" s="366"/>
      <c r="X97" s="367"/>
      <c r="Y97" s="367"/>
      <c r="Z97" s="368"/>
      <c r="AA97" s="368"/>
      <c r="AB97" s="340" t="s">
        <v>254</v>
      </c>
      <c r="AC97" s="341">
        <f t="shared" ref="AC97:AP97" si="7">SUM(AC91:AC96)</f>
        <v>0</v>
      </c>
      <c r="AD97" s="341">
        <f t="shared" si="7"/>
        <v>0</v>
      </c>
      <c r="AE97" s="341">
        <f t="shared" si="7"/>
        <v>0</v>
      </c>
      <c r="AF97" s="341">
        <f t="shared" si="7"/>
        <v>0</v>
      </c>
      <c r="AG97" s="341">
        <f t="shared" si="7"/>
        <v>0</v>
      </c>
      <c r="AH97" s="341">
        <f t="shared" si="7"/>
        <v>0</v>
      </c>
      <c r="AI97" s="341">
        <f t="shared" si="7"/>
        <v>0</v>
      </c>
      <c r="AJ97" s="341">
        <f t="shared" si="7"/>
        <v>0</v>
      </c>
      <c r="AK97" s="341">
        <f t="shared" si="7"/>
        <v>0</v>
      </c>
      <c r="AL97" s="341">
        <f t="shared" si="7"/>
        <v>0</v>
      </c>
      <c r="AM97" s="341">
        <f t="shared" si="7"/>
        <v>0</v>
      </c>
      <c r="AN97" s="341">
        <f t="shared" si="7"/>
        <v>0</v>
      </c>
      <c r="AO97" s="341">
        <f t="shared" si="7"/>
        <v>0</v>
      </c>
      <c r="AP97" s="341">
        <f t="shared" si="7"/>
        <v>0</v>
      </c>
      <c r="AQ97" s="315">
        <f t="shared" si="0"/>
        <v>0</v>
      </c>
      <c r="AR97" s="315">
        <f t="shared" si="0"/>
        <v>0</v>
      </c>
      <c r="AS97" s="316">
        <f t="shared" si="4"/>
        <v>0</v>
      </c>
      <c r="AT97" s="316">
        <f t="shared" si="4"/>
        <v>0</v>
      </c>
      <c r="AU97" s="316">
        <f t="shared" si="5"/>
        <v>0</v>
      </c>
      <c r="AV97" s="317"/>
      <c r="AW97" s="316"/>
      <c r="AX97" s="316"/>
      <c r="AY97" s="316"/>
      <c r="AZ97" s="316"/>
      <c r="BA97" s="316"/>
      <c r="BB97" s="317"/>
      <c r="BC97" s="316"/>
      <c r="BD97" s="316"/>
      <c r="BE97" s="316"/>
      <c r="BF97" s="316"/>
      <c r="BG97" s="334"/>
      <c r="BH97" s="335"/>
      <c r="BI97" s="335"/>
      <c r="BJ97" s="335"/>
      <c r="BK97" s="335"/>
      <c r="BL97" s="336"/>
      <c r="BP97" s="2"/>
      <c r="BQ97" s="2"/>
      <c r="BR97" s="2"/>
      <c r="BS97" s="2"/>
      <c r="BT97" s="2"/>
      <c r="BU97" s="2"/>
      <c r="BV97" s="2"/>
      <c r="BW97" s="2"/>
      <c r="BX97" s="2"/>
      <c r="BY97" s="2"/>
      <c r="BZ97" s="2"/>
      <c r="CA97" s="2"/>
      <c r="CB97" s="2"/>
      <c r="CC97" s="2"/>
      <c r="CD97" s="2"/>
      <c r="CE97" s="2"/>
      <c r="CF97" s="2"/>
      <c r="CG97" s="2"/>
    </row>
    <row r="98" spans="1:85" s="294" customFormat="1" ht="9" customHeight="1" thickBot="1">
      <c r="A98" s="298"/>
      <c r="B98" s="298"/>
      <c r="C98" s="298"/>
      <c r="D98" s="298"/>
      <c r="E98" s="298"/>
      <c r="F98" s="298"/>
      <c r="G98" s="299"/>
      <c r="H98" s="321"/>
      <c r="I98" s="364"/>
      <c r="J98" s="323"/>
      <c r="K98" s="323"/>
      <c r="L98" s="323"/>
      <c r="M98" s="323"/>
      <c r="N98" s="323"/>
      <c r="O98" s="365"/>
      <c r="P98" s="365"/>
      <c r="Q98" s="326"/>
      <c r="R98" s="326"/>
      <c r="S98" s="326"/>
      <c r="T98" s="326"/>
      <c r="U98" s="326"/>
      <c r="V98" s="326"/>
      <c r="W98" s="366"/>
      <c r="X98" s="367"/>
      <c r="Y98" s="367"/>
      <c r="Z98" s="368"/>
      <c r="AA98" s="368"/>
      <c r="AB98" s="332" t="s">
        <v>255</v>
      </c>
      <c r="AC98" s="333"/>
      <c r="AD98" s="333"/>
      <c r="AE98" s="333"/>
      <c r="AF98" s="333"/>
      <c r="AG98" s="333"/>
      <c r="AH98" s="333"/>
      <c r="AI98" s="333"/>
      <c r="AJ98" s="333"/>
      <c r="AK98" s="333"/>
      <c r="AL98" s="333"/>
      <c r="AM98" s="333"/>
      <c r="AN98" s="333"/>
      <c r="AO98" s="333"/>
      <c r="AP98" s="333"/>
      <c r="AQ98" s="315">
        <f t="shared" si="0"/>
        <v>0</v>
      </c>
      <c r="AR98" s="315">
        <f t="shared" si="0"/>
        <v>0</v>
      </c>
      <c r="AS98" s="316">
        <f t="shared" si="4"/>
        <v>0</v>
      </c>
      <c r="AT98" s="316">
        <f t="shared" si="4"/>
        <v>0</v>
      </c>
      <c r="AU98" s="316">
        <f t="shared" si="5"/>
        <v>0</v>
      </c>
      <c r="AV98" s="317"/>
      <c r="AW98" s="316"/>
      <c r="AX98" s="316"/>
      <c r="AY98" s="316"/>
      <c r="AZ98" s="316"/>
      <c r="BA98" s="316"/>
      <c r="BB98" s="317"/>
      <c r="BC98" s="316"/>
      <c r="BD98" s="316"/>
      <c r="BE98" s="316"/>
      <c r="BF98" s="316"/>
      <c r="BG98" s="334"/>
      <c r="BH98" s="335"/>
      <c r="BI98" s="335"/>
      <c r="BJ98" s="335"/>
      <c r="BK98" s="335"/>
      <c r="BL98" s="336"/>
      <c r="BP98" s="2"/>
      <c r="BQ98" s="2"/>
      <c r="BR98" s="2"/>
      <c r="BS98" s="2"/>
      <c r="BT98" s="2"/>
      <c r="BU98" s="2"/>
      <c r="BV98" s="2"/>
      <c r="BW98" s="2"/>
      <c r="BX98" s="2"/>
      <c r="BY98" s="2"/>
      <c r="BZ98" s="2"/>
      <c r="CA98" s="2"/>
      <c r="CB98" s="2"/>
      <c r="CC98" s="2"/>
      <c r="CD98" s="2"/>
      <c r="CE98" s="2"/>
      <c r="CF98" s="2"/>
      <c r="CG98" s="2"/>
    </row>
    <row r="99" spans="1:85" s="294" customFormat="1" ht="9" customHeight="1" thickBot="1">
      <c r="A99" s="298"/>
      <c r="B99" s="298"/>
      <c r="C99" s="298"/>
      <c r="D99" s="298"/>
      <c r="E99" s="298"/>
      <c r="F99" s="298"/>
      <c r="G99" s="299"/>
      <c r="H99" s="321"/>
      <c r="I99" s="364"/>
      <c r="J99" s="323"/>
      <c r="K99" s="323"/>
      <c r="L99" s="323"/>
      <c r="M99" s="323"/>
      <c r="N99" s="323"/>
      <c r="O99" s="365"/>
      <c r="P99" s="365"/>
      <c r="Q99" s="326"/>
      <c r="R99" s="326"/>
      <c r="S99" s="326"/>
      <c r="T99" s="326"/>
      <c r="U99" s="326"/>
      <c r="V99" s="326"/>
      <c r="W99" s="366"/>
      <c r="X99" s="367"/>
      <c r="Y99" s="367"/>
      <c r="Z99" s="368"/>
      <c r="AA99" s="368"/>
      <c r="AB99" s="332" t="s">
        <v>256</v>
      </c>
      <c r="AC99" s="333"/>
      <c r="AD99" s="333"/>
      <c r="AE99" s="333"/>
      <c r="AF99" s="333"/>
      <c r="AG99" s="333"/>
      <c r="AH99" s="333"/>
      <c r="AI99" s="333"/>
      <c r="AJ99" s="333"/>
      <c r="AK99" s="333"/>
      <c r="AL99" s="333"/>
      <c r="AM99" s="333"/>
      <c r="AN99" s="333"/>
      <c r="AO99" s="333"/>
      <c r="AP99" s="333"/>
      <c r="AQ99" s="315">
        <f t="shared" si="0"/>
        <v>0</v>
      </c>
      <c r="AR99" s="315">
        <f t="shared" si="0"/>
        <v>0</v>
      </c>
      <c r="AS99" s="316">
        <f t="shared" si="4"/>
        <v>0</v>
      </c>
      <c r="AT99" s="316">
        <f t="shared" si="4"/>
        <v>0</v>
      </c>
      <c r="AU99" s="316">
        <f t="shared" si="5"/>
        <v>0</v>
      </c>
      <c r="AV99" s="317"/>
      <c r="AW99" s="316"/>
      <c r="AX99" s="316"/>
      <c r="AY99" s="316"/>
      <c r="AZ99" s="316"/>
      <c r="BA99" s="316"/>
      <c r="BB99" s="317"/>
      <c r="BC99" s="316"/>
      <c r="BD99" s="316"/>
      <c r="BE99" s="316"/>
      <c r="BF99" s="316"/>
      <c r="BG99" s="334"/>
      <c r="BH99" s="335"/>
      <c r="BI99" s="335"/>
      <c r="BJ99" s="335"/>
      <c r="BK99" s="335"/>
      <c r="BL99" s="336"/>
      <c r="BP99" s="2"/>
      <c r="BQ99" s="2"/>
      <c r="BR99" s="2"/>
      <c r="BS99" s="2"/>
      <c r="BT99" s="2"/>
      <c r="BU99" s="2"/>
      <c r="BV99" s="2"/>
      <c r="BW99" s="2"/>
      <c r="BX99" s="2"/>
      <c r="BY99" s="2"/>
      <c r="BZ99" s="2"/>
      <c r="CA99" s="2"/>
      <c r="CB99" s="2"/>
      <c r="CC99" s="2"/>
      <c r="CD99" s="2"/>
      <c r="CE99" s="2"/>
      <c r="CF99" s="2"/>
      <c r="CG99" s="2"/>
    </row>
    <row r="100" spans="1:85" s="294" customFormat="1" ht="9" customHeight="1" thickBot="1">
      <c r="A100" s="298"/>
      <c r="B100" s="298"/>
      <c r="C100" s="298"/>
      <c r="D100" s="298"/>
      <c r="E100" s="298"/>
      <c r="F100" s="298"/>
      <c r="G100" s="299"/>
      <c r="H100" s="321"/>
      <c r="I100" s="364"/>
      <c r="J100" s="323"/>
      <c r="K100" s="323"/>
      <c r="L100" s="323"/>
      <c r="M100" s="323"/>
      <c r="N100" s="323"/>
      <c r="O100" s="365"/>
      <c r="P100" s="365"/>
      <c r="Q100" s="326"/>
      <c r="R100" s="326"/>
      <c r="S100" s="326"/>
      <c r="T100" s="326"/>
      <c r="U100" s="326"/>
      <c r="V100" s="326"/>
      <c r="W100" s="366"/>
      <c r="X100" s="367"/>
      <c r="Y100" s="367"/>
      <c r="Z100" s="368"/>
      <c r="AA100" s="368"/>
      <c r="AB100" s="338" t="s">
        <v>257</v>
      </c>
      <c r="AC100" s="333"/>
      <c r="AD100" s="333"/>
      <c r="AE100" s="333"/>
      <c r="AF100" s="333"/>
      <c r="AG100" s="333"/>
      <c r="AH100" s="333"/>
      <c r="AI100" s="333"/>
      <c r="AJ100" s="333"/>
      <c r="AK100" s="333"/>
      <c r="AL100" s="333"/>
      <c r="AM100" s="333"/>
      <c r="AN100" s="333"/>
      <c r="AO100" s="333"/>
      <c r="AP100" s="333"/>
      <c r="AQ100" s="315">
        <f t="shared" si="0"/>
        <v>0</v>
      </c>
      <c r="AR100" s="315">
        <f t="shared" si="0"/>
        <v>0</v>
      </c>
      <c r="AS100" s="316">
        <f t="shared" si="4"/>
        <v>0</v>
      </c>
      <c r="AT100" s="316">
        <f t="shared" si="4"/>
        <v>0</v>
      </c>
      <c r="AU100" s="316">
        <f t="shared" si="5"/>
        <v>0</v>
      </c>
      <c r="AV100" s="317"/>
      <c r="AW100" s="316"/>
      <c r="AX100" s="316"/>
      <c r="AY100" s="316"/>
      <c r="AZ100" s="316"/>
      <c r="BA100" s="316"/>
      <c r="BB100" s="317"/>
      <c r="BC100" s="316"/>
      <c r="BD100" s="316"/>
      <c r="BE100" s="316"/>
      <c r="BF100" s="316"/>
      <c r="BG100" s="334"/>
      <c r="BH100" s="335"/>
      <c r="BI100" s="335"/>
      <c r="BJ100" s="335"/>
      <c r="BK100" s="335"/>
      <c r="BL100" s="336"/>
      <c r="BP100" s="2"/>
      <c r="BQ100" s="2"/>
      <c r="BR100" s="2"/>
      <c r="BS100" s="2"/>
      <c r="BT100" s="2"/>
      <c r="BU100" s="2"/>
      <c r="BV100" s="2"/>
      <c r="BW100" s="2"/>
      <c r="BX100" s="2"/>
      <c r="BY100" s="2"/>
      <c r="BZ100" s="2"/>
      <c r="CA100" s="2"/>
      <c r="CB100" s="2"/>
      <c r="CC100" s="2"/>
      <c r="CD100" s="2"/>
      <c r="CE100" s="2"/>
      <c r="CF100" s="2"/>
      <c r="CG100" s="2"/>
    </row>
    <row r="101" spans="1:85" s="294" customFormat="1" ht="9" customHeight="1" thickBot="1">
      <c r="A101" s="298"/>
      <c r="B101" s="298"/>
      <c r="C101" s="298"/>
      <c r="D101" s="298"/>
      <c r="E101" s="298"/>
      <c r="F101" s="298"/>
      <c r="G101" s="299"/>
      <c r="H101" s="321"/>
      <c r="I101" s="364"/>
      <c r="J101" s="323"/>
      <c r="K101" s="323"/>
      <c r="L101" s="323"/>
      <c r="M101" s="323"/>
      <c r="N101" s="323"/>
      <c r="O101" s="365"/>
      <c r="P101" s="365"/>
      <c r="Q101" s="326"/>
      <c r="R101" s="326"/>
      <c r="S101" s="326"/>
      <c r="T101" s="326"/>
      <c r="U101" s="326"/>
      <c r="V101" s="326"/>
      <c r="W101" s="366"/>
      <c r="X101" s="367"/>
      <c r="Y101" s="367"/>
      <c r="Z101" s="368"/>
      <c r="AA101" s="368"/>
      <c r="AB101" s="338" t="s">
        <v>258</v>
      </c>
      <c r="AC101" s="333"/>
      <c r="AD101" s="333"/>
      <c r="AE101" s="333"/>
      <c r="AF101" s="333"/>
      <c r="AG101" s="333"/>
      <c r="AH101" s="333"/>
      <c r="AI101" s="333"/>
      <c r="AJ101" s="333"/>
      <c r="AK101" s="333"/>
      <c r="AL101" s="333"/>
      <c r="AM101" s="333"/>
      <c r="AN101" s="333"/>
      <c r="AO101" s="333"/>
      <c r="AP101" s="333"/>
      <c r="AQ101" s="315">
        <f t="shared" si="0"/>
        <v>0</v>
      </c>
      <c r="AR101" s="315">
        <f t="shared" si="0"/>
        <v>0</v>
      </c>
      <c r="AS101" s="316">
        <f t="shared" si="4"/>
        <v>0</v>
      </c>
      <c r="AT101" s="316">
        <f t="shared" si="4"/>
        <v>0</v>
      </c>
      <c r="AU101" s="316">
        <f t="shared" si="5"/>
        <v>0</v>
      </c>
      <c r="AV101" s="317"/>
      <c r="AW101" s="316"/>
      <c r="AX101" s="316"/>
      <c r="AY101" s="316"/>
      <c r="AZ101" s="316"/>
      <c r="BA101" s="316"/>
      <c r="BB101" s="317"/>
      <c r="BC101" s="316"/>
      <c r="BD101" s="316"/>
      <c r="BE101" s="316"/>
      <c r="BF101" s="316"/>
      <c r="BG101" s="334"/>
      <c r="BH101" s="335"/>
      <c r="BI101" s="335"/>
      <c r="BJ101" s="335"/>
      <c r="BK101" s="335"/>
      <c r="BL101" s="336"/>
      <c r="BP101" s="2"/>
      <c r="BQ101" s="2"/>
      <c r="BR101" s="2"/>
      <c r="BS101" s="2"/>
      <c r="BT101" s="2"/>
      <c r="BU101" s="2"/>
      <c r="BV101" s="2"/>
      <c r="BW101" s="2"/>
      <c r="BX101" s="2"/>
      <c r="BY101" s="2"/>
      <c r="BZ101" s="2"/>
      <c r="CA101" s="2"/>
      <c r="CB101" s="2"/>
      <c r="CC101" s="2"/>
      <c r="CD101" s="2"/>
      <c r="CE101" s="2"/>
      <c r="CF101" s="2"/>
      <c r="CG101" s="2"/>
    </row>
    <row r="102" spans="1:85" s="294" customFormat="1" ht="9" customHeight="1" thickBot="1">
      <c r="A102" s="298"/>
      <c r="B102" s="298"/>
      <c r="C102" s="298"/>
      <c r="D102" s="298"/>
      <c r="E102" s="298"/>
      <c r="F102" s="298"/>
      <c r="G102" s="299"/>
      <c r="H102" s="321"/>
      <c r="I102" s="364"/>
      <c r="J102" s="323"/>
      <c r="K102" s="323"/>
      <c r="L102" s="323"/>
      <c r="M102" s="323"/>
      <c r="N102" s="323"/>
      <c r="O102" s="365"/>
      <c r="P102" s="365"/>
      <c r="Q102" s="326"/>
      <c r="R102" s="326"/>
      <c r="S102" s="326"/>
      <c r="T102" s="326"/>
      <c r="U102" s="326"/>
      <c r="V102" s="326"/>
      <c r="W102" s="366"/>
      <c r="X102" s="367"/>
      <c r="Y102" s="367"/>
      <c r="Z102" s="368"/>
      <c r="AA102" s="368"/>
      <c r="AB102" s="338" t="s">
        <v>259</v>
      </c>
      <c r="AC102" s="333"/>
      <c r="AD102" s="333"/>
      <c r="AE102" s="333"/>
      <c r="AF102" s="333"/>
      <c r="AG102" s="333"/>
      <c r="AH102" s="333"/>
      <c r="AI102" s="333"/>
      <c r="AJ102" s="333"/>
      <c r="AK102" s="333"/>
      <c r="AL102" s="333"/>
      <c r="AM102" s="333"/>
      <c r="AN102" s="333"/>
      <c r="AO102" s="333"/>
      <c r="AP102" s="333"/>
      <c r="AQ102" s="315">
        <f t="shared" si="0"/>
        <v>0</v>
      </c>
      <c r="AR102" s="315">
        <f t="shared" si="0"/>
        <v>0</v>
      </c>
      <c r="AS102" s="316">
        <f t="shared" si="4"/>
        <v>0</v>
      </c>
      <c r="AT102" s="316">
        <f t="shared" si="4"/>
        <v>0</v>
      </c>
      <c r="AU102" s="316">
        <f t="shared" si="5"/>
        <v>0</v>
      </c>
      <c r="AV102" s="317"/>
      <c r="AW102" s="316"/>
      <c r="AX102" s="316"/>
      <c r="AY102" s="316"/>
      <c r="AZ102" s="316"/>
      <c r="BA102" s="316"/>
      <c r="BB102" s="317"/>
      <c r="BC102" s="316"/>
      <c r="BD102" s="316"/>
      <c r="BE102" s="316"/>
      <c r="BF102" s="316"/>
      <c r="BG102" s="334"/>
      <c r="BH102" s="335"/>
      <c r="BI102" s="335"/>
      <c r="BJ102" s="335"/>
      <c r="BK102" s="335"/>
      <c r="BL102" s="336"/>
      <c r="BP102" s="2"/>
      <c r="BQ102" s="2"/>
      <c r="BR102" s="2"/>
      <c r="BS102" s="2"/>
      <c r="BT102" s="2"/>
      <c r="BU102" s="2"/>
      <c r="BV102" s="2"/>
      <c r="BW102" s="2"/>
      <c r="BX102" s="2"/>
      <c r="BY102" s="2"/>
      <c r="BZ102" s="2"/>
      <c r="CA102" s="2"/>
      <c r="CB102" s="2"/>
      <c r="CC102" s="2"/>
      <c r="CD102" s="2"/>
      <c r="CE102" s="2"/>
      <c r="CF102" s="2"/>
      <c r="CG102" s="2"/>
    </row>
    <row r="103" spans="1:85" s="294" customFormat="1" ht="9" customHeight="1" thickBot="1">
      <c r="A103" s="298"/>
      <c r="B103" s="298"/>
      <c r="C103" s="298"/>
      <c r="D103" s="298"/>
      <c r="E103" s="298"/>
      <c r="F103" s="298"/>
      <c r="G103" s="299"/>
      <c r="H103" s="321"/>
      <c r="I103" s="364"/>
      <c r="J103" s="323"/>
      <c r="K103" s="323"/>
      <c r="L103" s="323"/>
      <c r="M103" s="323"/>
      <c r="N103" s="323"/>
      <c r="O103" s="365"/>
      <c r="P103" s="365"/>
      <c r="Q103" s="326"/>
      <c r="R103" s="326"/>
      <c r="S103" s="326"/>
      <c r="T103" s="326"/>
      <c r="U103" s="326"/>
      <c r="V103" s="326"/>
      <c r="W103" s="366"/>
      <c r="X103" s="367"/>
      <c r="Y103" s="367"/>
      <c r="Z103" s="368"/>
      <c r="AA103" s="368"/>
      <c r="AB103" s="338" t="s">
        <v>260</v>
      </c>
      <c r="AC103" s="333"/>
      <c r="AD103" s="333"/>
      <c r="AE103" s="333"/>
      <c r="AF103" s="333"/>
      <c r="AG103" s="333"/>
      <c r="AH103" s="333"/>
      <c r="AI103" s="333"/>
      <c r="AJ103" s="333"/>
      <c r="AK103" s="333"/>
      <c r="AL103" s="333"/>
      <c r="AM103" s="333"/>
      <c r="AN103" s="333"/>
      <c r="AO103" s="333"/>
      <c r="AP103" s="333"/>
      <c r="AQ103" s="315">
        <f t="shared" si="0"/>
        <v>0</v>
      </c>
      <c r="AR103" s="315">
        <f t="shared" si="0"/>
        <v>0</v>
      </c>
      <c r="AS103" s="316">
        <f t="shared" si="4"/>
        <v>0</v>
      </c>
      <c r="AT103" s="316">
        <f t="shared" si="4"/>
        <v>0</v>
      </c>
      <c r="AU103" s="316">
        <f t="shared" si="5"/>
        <v>0</v>
      </c>
      <c r="AV103" s="317"/>
      <c r="AW103" s="316"/>
      <c r="AX103" s="316"/>
      <c r="AY103" s="316"/>
      <c r="AZ103" s="316"/>
      <c r="BA103" s="316"/>
      <c r="BB103" s="317"/>
      <c r="BC103" s="316"/>
      <c r="BD103" s="316"/>
      <c r="BE103" s="316"/>
      <c r="BF103" s="316"/>
      <c r="BG103" s="334"/>
      <c r="BH103" s="335"/>
      <c r="BI103" s="335"/>
      <c r="BJ103" s="335"/>
      <c r="BK103" s="335"/>
      <c r="BL103" s="336"/>
      <c r="BP103" s="2"/>
      <c r="BQ103" s="2"/>
      <c r="BR103" s="2"/>
      <c r="BS103" s="2"/>
      <c r="BT103" s="2"/>
      <c r="BU103" s="2"/>
      <c r="BV103" s="2"/>
      <c r="BW103" s="2"/>
      <c r="BX103" s="2"/>
      <c r="BY103" s="2"/>
      <c r="BZ103" s="2"/>
      <c r="CA103" s="2"/>
      <c r="CB103" s="2"/>
      <c r="CC103" s="2"/>
      <c r="CD103" s="2"/>
      <c r="CE103" s="2"/>
      <c r="CF103" s="2"/>
      <c r="CG103" s="2"/>
    </row>
    <row r="104" spans="1:85" s="294" customFormat="1" ht="9" customHeight="1" thickBot="1">
      <c r="A104" s="298"/>
      <c r="B104" s="298"/>
      <c r="C104" s="298"/>
      <c r="D104" s="298"/>
      <c r="E104" s="298"/>
      <c r="F104" s="298"/>
      <c r="G104" s="299"/>
      <c r="H104" s="321"/>
      <c r="I104" s="364"/>
      <c r="J104" s="323"/>
      <c r="K104" s="323"/>
      <c r="L104" s="323"/>
      <c r="M104" s="323"/>
      <c r="N104" s="323"/>
      <c r="O104" s="365"/>
      <c r="P104" s="365"/>
      <c r="Q104" s="326"/>
      <c r="R104" s="326"/>
      <c r="S104" s="326"/>
      <c r="T104" s="326"/>
      <c r="U104" s="326"/>
      <c r="V104" s="326"/>
      <c r="W104" s="366"/>
      <c r="X104" s="367"/>
      <c r="Y104" s="367"/>
      <c r="Z104" s="368"/>
      <c r="AA104" s="368"/>
      <c r="AB104" s="338" t="s">
        <v>261</v>
      </c>
      <c r="AC104" s="333"/>
      <c r="AD104" s="333"/>
      <c r="AE104" s="333"/>
      <c r="AF104" s="333"/>
      <c r="AG104" s="333"/>
      <c r="AH104" s="333"/>
      <c r="AI104" s="333"/>
      <c r="AJ104" s="333"/>
      <c r="AK104" s="333"/>
      <c r="AL104" s="333"/>
      <c r="AM104" s="333"/>
      <c r="AN104" s="333"/>
      <c r="AO104" s="333"/>
      <c r="AP104" s="333"/>
      <c r="AQ104" s="315">
        <f t="shared" si="0"/>
        <v>0</v>
      </c>
      <c r="AR104" s="315">
        <f t="shared" si="0"/>
        <v>0</v>
      </c>
      <c r="AS104" s="316">
        <f t="shared" si="4"/>
        <v>0</v>
      </c>
      <c r="AT104" s="316">
        <f t="shared" si="4"/>
        <v>0</v>
      </c>
      <c r="AU104" s="316">
        <f t="shared" si="5"/>
        <v>0</v>
      </c>
      <c r="AV104" s="317"/>
      <c r="AW104" s="316"/>
      <c r="AX104" s="316"/>
      <c r="AY104" s="316"/>
      <c r="AZ104" s="316"/>
      <c r="BA104" s="316"/>
      <c r="BB104" s="317"/>
      <c r="BC104" s="316"/>
      <c r="BD104" s="316"/>
      <c r="BE104" s="316"/>
      <c r="BF104" s="316"/>
      <c r="BG104" s="334"/>
      <c r="BH104" s="335"/>
      <c r="BI104" s="335"/>
      <c r="BJ104" s="335"/>
      <c r="BK104" s="335"/>
      <c r="BL104" s="336"/>
      <c r="BP104" s="2"/>
      <c r="BQ104" s="2"/>
      <c r="BR104" s="2"/>
      <c r="BS104" s="2"/>
      <c r="BT104" s="2"/>
      <c r="BU104" s="2"/>
      <c r="BV104" s="2"/>
      <c r="BW104" s="2"/>
      <c r="BX104" s="2"/>
      <c r="BY104" s="2"/>
      <c r="BZ104" s="2"/>
      <c r="CA104" s="2"/>
      <c r="CB104" s="2"/>
      <c r="CC104" s="2"/>
      <c r="CD104" s="2"/>
      <c r="CE104" s="2"/>
      <c r="CF104" s="2"/>
      <c r="CG104" s="2"/>
    </row>
    <row r="105" spans="1:85" s="294" customFormat="1" ht="9" customHeight="1" thickBot="1">
      <c r="A105" s="298"/>
      <c r="B105" s="298"/>
      <c r="C105" s="298"/>
      <c r="D105" s="298"/>
      <c r="E105" s="298"/>
      <c r="F105" s="298"/>
      <c r="G105" s="299"/>
      <c r="H105" s="321"/>
      <c r="I105" s="364"/>
      <c r="J105" s="323"/>
      <c r="K105" s="323"/>
      <c r="L105" s="323"/>
      <c r="M105" s="323"/>
      <c r="N105" s="323"/>
      <c r="O105" s="365"/>
      <c r="P105" s="365"/>
      <c r="Q105" s="326"/>
      <c r="R105" s="326"/>
      <c r="S105" s="326"/>
      <c r="T105" s="326"/>
      <c r="U105" s="326"/>
      <c r="V105" s="326"/>
      <c r="W105" s="366"/>
      <c r="X105" s="367"/>
      <c r="Y105" s="367"/>
      <c r="Z105" s="368"/>
      <c r="AA105" s="368"/>
      <c r="AB105" s="340" t="s">
        <v>262</v>
      </c>
      <c r="AC105" s="341">
        <f t="shared" ref="AC105:AP105" si="8">SUM(AC99:AC104)+IF(AC97=0,AC98,AC97)</f>
        <v>0</v>
      </c>
      <c r="AD105" s="341">
        <f t="shared" si="8"/>
        <v>0</v>
      </c>
      <c r="AE105" s="341">
        <f t="shared" si="8"/>
        <v>0</v>
      </c>
      <c r="AF105" s="341">
        <f t="shared" si="8"/>
        <v>0</v>
      </c>
      <c r="AG105" s="341">
        <f t="shared" si="8"/>
        <v>0</v>
      </c>
      <c r="AH105" s="341">
        <f t="shared" si="8"/>
        <v>0</v>
      </c>
      <c r="AI105" s="341">
        <f t="shared" si="8"/>
        <v>0</v>
      </c>
      <c r="AJ105" s="341">
        <f t="shared" si="8"/>
        <v>0</v>
      </c>
      <c r="AK105" s="341">
        <f t="shared" si="8"/>
        <v>0</v>
      </c>
      <c r="AL105" s="341">
        <f t="shared" si="8"/>
        <v>0</v>
      </c>
      <c r="AM105" s="341">
        <f t="shared" si="8"/>
        <v>0</v>
      </c>
      <c r="AN105" s="341">
        <f t="shared" si="8"/>
        <v>0</v>
      </c>
      <c r="AO105" s="341">
        <f t="shared" si="8"/>
        <v>0</v>
      </c>
      <c r="AP105" s="341">
        <f t="shared" si="8"/>
        <v>0</v>
      </c>
      <c r="AQ105" s="315">
        <f t="shared" si="0"/>
        <v>0</v>
      </c>
      <c r="AR105" s="315">
        <f t="shared" si="0"/>
        <v>0</v>
      </c>
      <c r="AS105" s="316">
        <f t="shared" si="4"/>
        <v>0</v>
      </c>
      <c r="AT105" s="316">
        <f t="shared" si="4"/>
        <v>0</v>
      </c>
      <c r="AU105" s="316">
        <f t="shared" si="5"/>
        <v>0</v>
      </c>
      <c r="AV105" s="317"/>
      <c r="AW105" s="316"/>
      <c r="AX105" s="316"/>
      <c r="AY105" s="316"/>
      <c r="AZ105" s="316"/>
      <c r="BA105" s="316"/>
      <c r="BB105" s="317"/>
      <c r="BC105" s="316"/>
      <c r="BD105" s="316"/>
      <c r="BE105" s="316"/>
      <c r="BF105" s="316"/>
      <c r="BG105" s="334"/>
      <c r="BH105" s="335"/>
      <c r="BI105" s="335"/>
      <c r="BJ105" s="335"/>
      <c r="BK105" s="335"/>
      <c r="BL105" s="336"/>
      <c r="BP105" s="2"/>
      <c r="BQ105" s="2"/>
      <c r="BR105" s="2"/>
      <c r="BS105" s="2"/>
      <c r="BT105" s="2"/>
      <c r="BU105" s="2"/>
      <c r="BV105" s="2"/>
      <c r="BW105" s="2"/>
      <c r="BX105" s="2"/>
      <c r="BY105" s="2"/>
      <c r="BZ105" s="2"/>
      <c r="CA105" s="2"/>
      <c r="CB105" s="2"/>
      <c r="CC105" s="2"/>
      <c r="CD105" s="2"/>
      <c r="CE105" s="2"/>
      <c r="CF105" s="2"/>
      <c r="CG105" s="2"/>
    </row>
    <row r="106" spans="1:85" s="294" customFormat="1" ht="23.25" customHeight="1" thickBot="1">
      <c r="A106" s="298"/>
      <c r="B106" s="298"/>
      <c r="C106" s="298"/>
      <c r="D106" s="298"/>
      <c r="E106" s="298"/>
      <c r="F106" s="298"/>
      <c r="G106" s="299"/>
      <c r="H106" s="343"/>
      <c r="I106" s="369"/>
      <c r="J106" s="345"/>
      <c r="K106" s="345"/>
      <c r="L106" s="345"/>
      <c r="M106" s="345"/>
      <c r="N106" s="345"/>
      <c r="O106" s="370"/>
      <c r="P106" s="370"/>
      <c r="Q106" s="348"/>
      <c r="R106" s="348"/>
      <c r="S106" s="348"/>
      <c r="T106" s="348"/>
      <c r="U106" s="348"/>
      <c r="V106" s="348"/>
      <c r="W106" s="371"/>
      <c r="X106" s="372"/>
      <c r="Y106" s="372"/>
      <c r="Z106" s="373"/>
      <c r="AA106" s="373"/>
      <c r="AB106" s="354" t="s">
        <v>263</v>
      </c>
      <c r="AC106" s="355"/>
      <c r="AD106" s="355"/>
      <c r="AE106" s="355"/>
      <c r="AF106" s="355"/>
      <c r="AG106" s="355"/>
      <c r="AH106" s="355"/>
      <c r="AI106" s="355"/>
      <c r="AJ106" s="355"/>
      <c r="AK106" s="355"/>
      <c r="AL106" s="355"/>
      <c r="AM106" s="355"/>
      <c r="AN106" s="355"/>
      <c r="AO106" s="355"/>
      <c r="AP106" s="355"/>
      <c r="AQ106" s="315">
        <f t="shared" si="0"/>
        <v>0</v>
      </c>
      <c r="AR106" s="315">
        <f t="shared" si="0"/>
        <v>0</v>
      </c>
      <c r="AS106" s="316">
        <f t="shared" si="4"/>
        <v>0</v>
      </c>
      <c r="AT106" s="316">
        <f t="shared" si="4"/>
        <v>0</v>
      </c>
      <c r="AU106" s="316">
        <f t="shared" si="5"/>
        <v>0</v>
      </c>
      <c r="AV106" s="317"/>
      <c r="AW106" s="316"/>
      <c r="AX106" s="316"/>
      <c r="AY106" s="316"/>
      <c r="AZ106" s="316"/>
      <c r="BA106" s="316"/>
      <c r="BB106" s="317"/>
      <c r="BC106" s="316"/>
      <c r="BD106" s="316"/>
      <c r="BE106" s="316"/>
      <c r="BF106" s="316"/>
      <c r="BG106" s="356"/>
      <c r="BH106" s="357"/>
      <c r="BI106" s="357"/>
      <c r="BJ106" s="357"/>
      <c r="BK106" s="357"/>
      <c r="BL106" s="358"/>
      <c r="BP106" s="2"/>
      <c r="BQ106" s="2"/>
      <c r="BR106" s="2"/>
      <c r="BS106" s="2"/>
      <c r="BT106" s="2"/>
      <c r="BU106" s="2"/>
      <c r="BV106" s="2"/>
      <c r="BW106" s="2"/>
      <c r="BX106" s="2"/>
      <c r="BY106" s="2"/>
      <c r="BZ106" s="2"/>
      <c r="CA106" s="2"/>
      <c r="CB106" s="2"/>
      <c r="CC106" s="2"/>
      <c r="CD106" s="2"/>
      <c r="CE106" s="2"/>
      <c r="CF106" s="2"/>
      <c r="CG106" s="2"/>
    </row>
    <row r="107" spans="1:85" s="294" customFormat="1" ht="14.25" customHeight="1" thickBot="1">
      <c r="A107" s="298" t="s">
        <v>276</v>
      </c>
      <c r="B107" s="298" t="s">
        <v>276</v>
      </c>
      <c r="C107" s="298" t="s">
        <v>229</v>
      </c>
      <c r="D107" s="298" t="s">
        <v>230</v>
      </c>
      <c r="E107" s="298" t="s">
        <v>231</v>
      </c>
      <c r="F107" s="298" t="s">
        <v>157</v>
      </c>
      <c r="G107" s="299">
        <v>7</v>
      </c>
      <c r="H107" s="300">
        <v>876</v>
      </c>
      <c r="I107" s="359" t="s">
        <v>277</v>
      </c>
      <c r="J107" s="360"/>
      <c r="K107" s="303"/>
      <c r="L107" s="374"/>
      <c r="M107" s="375" t="s">
        <v>278</v>
      </c>
      <c r="N107" s="303" t="s">
        <v>279</v>
      </c>
      <c r="O107" s="361">
        <v>15</v>
      </c>
      <c r="P107" s="361" t="s">
        <v>280</v>
      </c>
      <c r="Q107" s="306">
        <f>SUMIF('Actividades inversión 876'!$B$15:$B$52,'Metas inversión 876'!$B107,'Actividades inversión 876'!M$15:M$52)</f>
        <v>450520000</v>
      </c>
      <c r="R107" s="306">
        <f>SUMIF('Actividades inversión 876'!$B$15:$B$52,'Metas inversión 876'!$B107,'Actividades inversión 876'!N$15:N$52)</f>
        <v>658432800</v>
      </c>
      <c r="S107" s="306">
        <f>SUMIF('Actividades inversión 876'!$B$15:$B$52,'Metas inversión 876'!$B107,'Actividades inversión 876'!O$15:O$52)</f>
        <v>305981000</v>
      </c>
      <c r="T107" s="306">
        <f>SUMIF('Actividades inversión 876'!$B$15:$B$52,'Metas inversión 876'!$B107,'Actividades inversión 876'!P$15:P$52)</f>
        <v>43027334</v>
      </c>
      <c r="U107" s="306">
        <f>SUMIF('Actividades inversión 876'!$B$15:$B$52,'Metas inversión 876'!$B107,'Actividades inversión 876'!Q$15:Q$52)</f>
        <v>29685600</v>
      </c>
      <c r="V107" s="306">
        <f>SUMIF('Actividades inversión 876'!$B$15:$B$52,'Metas inversión 876'!$B107,'Actividades inversión 876'!R$15:R$52)</f>
        <v>29685600</v>
      </c>
      <c r="W107" s="363" t="s">
        <v>281</v>
      </c>
      <c r="X107" s="363" t="s">
        <v>282</v>
      </c>
      <c r="Y107" s="363" t="s">
        <v>283</v>
      </c>
      <c r="Z107" s="363" t="s">
        <v>274</v>
      </c>
      <c r="AA107" s="363" t="s">
        <v>284</v>
      </c>
      <c r="AB107" s="313" t="s">
        <v>240</v>
      </c>
      <c r="AC107" s="314"/>
      <c r="AD107" s="314"/>
      <c r="AE107" s="314"/>
      <c r="AF107" s="314"/>
      <c r="AG107" s="314"/>
      <c r="AH107" s="314"/>
      <c r="AI107" s="314"/>
      <c r="AJ107" s="314"/>
      <c r="AK107" s="314"/>
      <c r="AL107" s="314"/>
      <c r="AM107" s="314"/>
      <c r="AN107" s="314"/>
      <c r="AO107" s="314"/>
      <c r="AP107" s="314"/>
      <c r="AQ107" s="315">
        <f t="shared" si="0"/>
        <v>0</v>
      </c>
      <c r="AR107" s="315">
        <f t="shared" si="0"/>
        <v>0</v>
      </c>
      <c r="AS107" s="316">
        <f t="shared" si="4"/>
        <v>352451800</v>
      </c>
      <c r="AT107" s="316">
        <f t="shared" si="4"/>
        <v>262953666</v>
      </c>
      <c r="AU107" s="316">
        <f t="shared" si="5"/>
        <v>0</v>
      </c>
      <c r="AV107" s="317"/>
      <c r="AW107" s="316"/>
      <c r="AX107" s="316"/>
      <c r="AY107" s="316"/>
      <c r="AZ107" s="316"/>
      <c r="BA107" s="316"/>
      <c r="BB107" s="317"/>
      <c r="BC107" s="316"/>
      <c r="BD107" s="316"/>
      <c r="BE107" s="316"/>
      <c r="BF107" s="316"/>
      <c r="BG107" s="320">
        <f>SUM('[2]01-USAQUEN:99-METROPOLITANO'!N46)</f>
        <v>450520000</v>
      </c>
      <c r="BH107" s="320">
        <f>SUM('[2]01-USAQUEN:99-METROPOLITANO'!O46)</f>
        <v>658432800</v>
      </c>
      <c r="BI107" s="320">
        <f>SUM('[2]01-USAQUEN:99-METROPOLITANO'!P46)</f>
        <v>305981000</v>
      </c>
      <c r="BJ107" s="320">
        <f>SUM('[2]01-USAQUEN:99-METROPOLITANO'!Q46)</f>
        <v>43027334</v>
      </c>
      <c r="BK107" s="320">
        <f>SUM('[2]01-USAQUEN:99-METROPOLITANO'!R46)</f>
        <v>29685600</v>
      </c>
      <c r="BL107" s="320">
        <f>SUM('[2]01-USAQUEN:99-METROPOLITANO'!S46)</f>
        <v>29685600</v>
      </c>
      <c r="BM107" s="317"/>
      <c r="BP107" s="2"/>
      <c r="BQ107" s="2"/>
      <c r="BR107" s="2"/>
      <c r="BS107" s="2"/>
      <c r="BT107" s="2"/>
      <c r="BU107" s="2"/>
      <c r="BV107" s="2"/>
      <c r="BW107" s="2"/>
      <c r="BX107" s="2"/>
      <c r="BY107" s="2"/>
      <c r="BZ107" s="2"/>
      <c r="CA107" s="2"/>
      <c r="CB107" s="2"/>
      <c r="CC107" s="2"/>
      <c r="CD107" s="2"/>
      <c r="CE107" s="2"/>
      <c r="CF107" s="2"/>
      <c r="CG107" s="2"/>
    </row>
    <row r="108" spans="1:85" s="294" customFormat="1" ht="9" customHeight="1" thickBot="1">
      <c r="A108" s="298"/>
      <c r="B108" s="298"/>
      <c r="C108" s="298"/>
      <c r="D108" s="298"/>
      <c r="E108" s="298"/>
      <c r="F108" s="298"/>
      <c r="G108" s="299"/>
      <c r="H108" s="321"/>
      <c r="I108" s="364"/>
      <c r="J108" s="323"/>
      <c r="K108" s="323"/>
      <c r="L108" s="376"/>
      <c r="M108" s="377"/>
      <c r="N108" s="323"/>
      <c r="O108" s="365"/>
      <c r="P108" s="365"/>
      <c r="Q108" s="326"/>
      <c r="R108" s="326"/>
      <c r="S108" s="326"/>
      <c r="T108" s="326"/>
      <c r="U108" s="326"/>
      <c r="V108" s="326"/>
      <c r="W108" s="368"/>
      <c r="X108" s="368"/>
      <c r="Y108" s="368"/>
      <c r="Z108" s="368"/>
      <c r="AA108" s="368"/>
      <c r="AB108" s="332" t="s">
        <v>243</v>
      </c>
      <c r="AC108" s="333"/>
      <c r="AD108" s="333"/>
      <c r="AE108" s="333"/>
      <c r="AF108" s="333"/>
      <c r="AG108" s="333"/>
      <c r="AH108" s="333"/>
      <c r="AI108" s="333"/>
      <c r="AJ108" s="333"/>
      <c r="AK108" s="333"/>
      <c r="AL108" s="333"/>
      <c r="AM108" s="333"/>
      <c r="AN108" s="333"/>
      <c r="AO108" s="333"/>
      <c r="AP108" s="333"/>
      <c r="AQ108" s="315">
        <f t="shared" si="0"/>
        <v>0</v>
      </c>
      <c r="AR108" s="315">
        <f t="shared" si="0"/>
        <v>0</v>
      </c>
      <c r="AS108" s="316">
        <f t="shared" si="4"/>
        <v>0</v>
      </c>
      <c r="AT108" s="316">
        <f t="shared" si="4"/>
        <v>0</v>
      </c>
      <c r="AU108" s="316">
        <f t="shared" si="5"/>
        <v>0</v>
      </c>
      <c r="AV108" s="317"/>
      <c r="AW108" s="316"/>
      <c r="AX108" s="316"/>
      <c r="AY108" s="316"/>
      <c r="AZ108" s="316"/>
      <c r="BA108" s="316"/>
      <c r="BB108" s="317"/>
      <c r="BC108" s="316"/>
      <c r="BD108" s="316"/>
      <c r="BE108" s="316"/>
      <c r="BF108" s="316"/>
      <c r="BG108" s="334"/>
      <c r="BH108" s="335"/>
      <c r="BI108" s="335"/>
      <c r="BJ108" s="335"/>
      <c r="BK108" s="335"/>
      <c r="BL108" s="336"/>
      <c r="BP108" s="2"/>
      <c r="BQ108" s="2"/>
      <c r="BR108" s="2"/>
      <c r="BS108" s="2"/>
      <c r="BT108" s="2"/>
      <c r="BU108" s="2"/>
      <c r="BV108" s="2"/>
      <c r="BW108" s="2"/>
      <c r="BX108" s="2"/>
      <c r="BY108" s="2"/>
      <c r="BZ108" s="2"/>
      <c r="CA108" s="2"/>
      <c r="CB108" s="2"/>
      <c r="CC108" s="2"/>
      <c r="CD108" s="2"/>
      <c r="CE108" s="2"/>
      <c r="CF108" s="2"/>
      <c r="CG108" s="2"/>
    </row>
    <row r="109" spans="1:85" s="294" customFormat="1" ht="9" customHeight="1" thickBot="1">
      <c r="A109" s="298"/>
      <c r="B109" s="298"/>
      <c r="C109" s="298"/>
      <c r="D109" s="298"/>
      <c r="E109" s="298"/>
      <c r="F109" s="298"/>
      <c r="G109" s="299"/>
      <c r="H109" s="321"/>
      <c r="I109" s="364"/>
      <c r="J109" s="323"/>
      <c r="K109" s="323"/>
      <c r="L109" s="376"/>
      <c r="M109" s="377"/>
      <c r="N109" s="323"/>
      <c r="O109" s="365"/>
      <c r="P109" s="365"/>
      <c r="Q109" s="326"/>
      <c r="R109" s="326"/>
      <c r="S109" s="326"/>
      <c r="T109" s="326"/>
      <c r="U109" s="326"/>
      <c r="V109" s="326"/>
      <c r="W109" s="368"/>
      <c r="X109" s="368"/>
      <c r="Y109" s="368"/>
      <c r="Z109" s="368"/>
      <c r="AA109" s="368"/>
      <c r="AB109" s="332" t="s">
        <v>246</v>
      </c>
      <c r="AC109" s="333"/>
      <c r="AD109" s="333"/>
      <c r="AE109" s="333"/>
      <c r="AF109" s="333"/>
      <c r="AG109" s="333"/>
      <c r="AH109" s="333"/>
      <c r="AI109" s="333"/>
      <c r="AJ109" s="333"/>
      <c r="AK109" s="333"/>
      <c r="AL109" s="333"/>
      <c r="AM109" s="333"/>
      <c r="AN109" s="333"/>
      <c r="AO109" s="333"/>
      <c r="AP109" s="333"/>
      <c r="AQ109" s="315">
        <f t="shared" si="0"/>
        <v>0</v>
      </c>
      <c r="AR109" s="315">
        <f t="shared" si="0"/>
        <v>0</v>
      </c>
      <c r="AS109" s="316">
        <f t="shared" si="4"/>
        <v>0</v>
      </c>
      <c r="AT109" s="316">
        <f t="shared" si="4"/>
        <v>0</v>
      </c>
      <c r="AU109" s="316">
        <f t="shared" si="5"/>
        <v>0</v>
      </c>
      <c r="AV109" s="317"/>
      <c r="AW109" s="316"/>
      <c r="AX109" s="316"/>
      <c r="AY109" s="316"/>
      <c r="AZ109" s="316"/>
      <c r="BA109" s="316"/>
      <c r="BB109" s="317"/>
      <c r="BC109" s="316"/>
      <c r="BD109" s="316"/>
      <c r="BE109" s="316"/>
      <c r="BF109" s="316"/>
      <c r="BG109" s="334"/>
      <c r="BH109" s="335"/>
      <c r="BI109" s="335"/>
      <c r="BJ109" s="335"/>
      <c r="BK109" s="335"/>
      <c r="BL109" s="336"/>
      <c r="BP109" s="2"/>
      <c r="BQ109" s="2"/>
      <c r="BR109" s="2"/>
      <c r="BS109" s="2"/>
      <c r="BT109" s="2"/>
      <c r="BU109" s="2"/>
      <c r="BV109" s="2"/>
      <c r="BW109" s="2"/>
      <c r="BX109" s="2"/>
      <c r="BY109" s="2"/>
      <c r="BZ109" s="2"/>
      <c r="CA109" s="2"/>
      <c r="CB109" s="2"/>
      <c r="CC109" s="2"/>
      <c r="CD109" s="2"/>
      <c r="CE109" s="2"/>
      <c r="CF109" s="2"/>
      <c r="CG109" s="2"/>
    </row>
    <row r="110" spans="1:85" s="294" customFormat="1" ht="9" customHeight="1" thickBot="1">
      <c r="A110" s="298"/>
      <c r="B110" s="298"/>
      <c r="C110" s="298"/>
      <c r="D110" s="298"/>
      <c r="E110" s="298"/>
      <c r="F110" s="298"/>
      <c r="G110" s="299"/>
      <c r="H110" s="321"/>
      <c r="I110" s="364"/>
      <c r="J110" s="323"/>
      <c r="K110" s="323"/>
      <c r="L110" s="376"/>
      <c r="M110" s="377"/>
      <c r="N110" s="323"/>
      <c r="O110" s="365"/>
      <c r="P110" s="365"/>
      <c r="Q110" s="326"/>
      <c r="R110" s="326"/>
      <c r="S110" s="326"/>
      <c r="T110" s="326"/>
      <c r="U110" s="326"/>
      <c r="V110" s="326"/>
      <c r="W110" s="368"/>
      <c r="X110" s="368"/>
      <c r="Y110" s="368"/>
      <c r="Z110" s="368"/>
      <c r="AA110" s="368"/>
      <c r="AB110" s="332" t="s">
        <v>251</v>
      </c>
      <c r="AC110" s="333"/>
      <c r="AD110" s="333"/>
      <c r="AE110" s="333"/>
      <c r="AF110" s="333"/>
      <c r="AG110" s="333"/>
      <c r="AH110" s="333"/>
      <c r="AI110" s="333"/>
      <c r="AJ110" s="333"/>
      <c r="AK110" s="333"/>
      <c r="AL110" s="333"/>
      <c r="AM110" s="333"/>
      <c r="AN110" s="333"/>
      <c r="AO110" s="333"/>
      <c r="AP110" s="333"/>
      <c r="AQ110" s="315">
        <f t="shared" si="0"/>
        <v>0</v>
      </c>
      <c r="AR110" s="315">
        <f t="shared" si="0"/>
        <v>0</v>
      </c>
      <c r="AS110" s="316">
        <f t="shared" si="4"/>
        <v>0</v>
      </c>
      <c r="AT110" s="316">
        <f t="shared" si="4"/>
        <v>0</v>
      </c>
      <c r="AU110" s="316">
        <f t="shared" si="5"/>
        <v>0</v>
      </c>
      <c r="AV110" s="317"/>
      <c r="AW110" s="316"/>
      <c r="AX110" s="316"/>
      <c r="AY110" s="316"/>
      <c r="AZ110" s="316"/>
      <c r="BA110" s="316"/>
      <c r="BB110" s="317"/>
      <c r="BC110" s="316"/>
      <c r="BD110" s="316"/>
      <c r="BE110" s="316"/>
      <c r="BF110" s="316"/>
      <c r="BG110" s="334"/>
      <c r="BH110" s="335"/>
      <c r="BI110" s="335"/>
      <c r="BJ110" s="335"/>
      <c r="BK110" s="335"/>
      <c r="BL110" s="336"/>
      <c r="BP110" s="2"/>
      <c r="BQ110" s="2"/>
      <c r="BR110" s="2"/>
      <c r="BS110" s="2"/>
      <c r="BT110" s="2"/>
      <c r="BU110" s="2"/>
      <c r="BV110" s="2"/>
      <c r="BW110" s="2"/>
      <c r="BX110" s="2"/>
      <c r="BY110" s="2"/>
      <c r="BZ110" s="2"/>
      <c r="CA110" s="2"/>
      <c r="CB110" s="2"/>
      <c r="CC110" s="2"/>
      <c r="CD110" s="2"/>
      <c r="CE110" s="2"/>
      <c r="CF110" s="2"/>
      <c r="CG110" s="2"/>
    </row>
    <row r="111" spans="1:85" s="294" customFormat="1" ht="9" customHeight="1" thickBot="1">
      <c r="A111" s="298"/>
      <c r="B111" s="298"/>
      <c r="C111" s="298"/>
      <c r="D111" s="298"/>
      <c r="E111" s="298"/>
      <c r="F111" s="298"/>
      <c r="G111" s="299"/>
      <c r="H111" s="321"/>
      <c r="I111" s="364"/>
      <c r="J111" s="323"/>
      <c r="K111" s="323"/>
      <c r="L111" s="376"/>
      <c r="M111" s="377"/>
      <c r="N111" s="323"/>
      <c r="O111" s="365"/>
      <c r="P111" s="365"/>
      <c r="Q111" s="326"/>
      <c r="R111" s="326"/>
      <c r="S111" s="326"/>
      <c r="T111" s="326"/>
      <c r="U111" s="326"/>
      <c r="V111" s="326"/>
      <c r="W111" s="368"/>
      <c r="X111" s="368"/>
      <c r="Y111" s="368"/>
      <c r="Z111" s="368"/>
      <c r="AA111" s="368"/>
      <c r="AB111" s="332" t="s">
        <v>252</v>
      </c>
      <c r="AC111" s="333"/>
      <c r="AD111" s="333"/>
      <c r="AE111" s="333"/>
      <c r="AF111" s="333"/>
      <c r="AG111" s="333"/>
      <c r="AH111" s="333"/>
      <c r="AI111" s="333"/>
      <c r="AJ111" s="333"/>
      <c r="AK111" s="333"/>
      <c r="AL111" s="333"/>
      <c r="AM111" s="333"/>
      <c r="AN111" s="333"/>
      <c r="AO111" s="333"/>
      <c r="AP111" s="333"/>
      <c r="AQ111" s="315">
        <f t="shared" si="0"/>
        <v>0</v>
      </c>
      <c r="AR111" s="315">
        <f t="shared" si="0"/>
        <v>0</v>
      </c>
      <c r="AS111" s="316">
        <f t="shared" si="4"/>
        <v>0</v>
      </c>
      <c r="AT111" s="316">
        <f t="shared" si="4"/>
        <v>0</v>
      </c>
      <c r="AU111" s="316">
        <f t="shared" si="5"/>
        <v>0</v>
      </c>
      <c r="AV111" s="317"/>
      <c r="AW111" s="316"/>
      <c r="AX111" s="316"/>
      <c r="AY111" s="316"/>
      <c r="AZ111" s="316"/>
      <c r="BA111" s="316"/>
      <c r="BB111" s="317"/>
      <c r="BC111" s="316"/>
      <c r="BD111" s="316"/>
      <c r="BE111" s="316"/>
      <c r="BF111" s="316"/>
      <c r="BG111" s="334"/>
      <c r="BH111" s="335"/>
      <c r="BI111" s="335"/>
      <c r="BJ111" s="335"/>
      <c r="BK111" s="335"/>
      <c r="BL111" s="336"/>
      <c r="BP111" s="2"/>
      <c r="BQ111" s="2"/>
      <c r="BR111" s="2"/>
      <c r="BS111" s="2"/>
      <c r="BT111" s="2"/>
      <c r="BU111" s="2"/>
      <c r="BV111" s="2"/>
      <c r="BW111" s="2"/>
      <c r="BX111" s="2"/>
      <c r="BY111" s="2"/>
      <c r="BZ111" s="2"/>
      <c r="CA111" s="2"/>
      <c r="CB111" s="2"/>
      <c r="CC111" s="2"/>
      <c r="CD111" s="2"/>
      <c r="CE111" s="2"/>
      <c r="CF111" s="2"/>
      <c r="CG111" s="2"/>
    </row>
    <row r="112" spans="1:85" s="294" customFormat="1" ht="9" customHeight="1" thickBot="1">
      <c r="A112" s="298"/>
      <c r="B112" s="298"/>
      <c r="C112" s="298"/>
      <c r="D112" s="298"/>
      <c r="E112" s="298"/>
      <c r="F112" s="298"/>
      <c r="G112" s="299"/>
      <c r="H112" s="321"/>
      <c r="I112" s="364"/>
      <c r="J112" s="323"/>
      <c r="K112" s="323"/>
      <c r="L112" s="376"/>
      <c r="M112" s="377"/>
      <c r="N112" s="323"/>
      <c r="O112" s="365"/>
      <c r="P112" s="365"/>
      <c r="Q112" s="326"/>
      <c r="R112" s="326"/>
      <c r="S112" s="326"/>
      <c r="T112" s="326"/>
      <c r="U112" s="326"/>
      <c r="V112" s="326"/>
      <c r="W112" s="368"/>
      <c r="X112" s="368"/>
      <c r="Y112" s="368"/>
      <c r="Z112" s="368"/>
      <c r="AA112" s="368"/>
      <c r="AB112" s="338" t="s">
        <v>253</v>
      </c>
      <c r="AC112" s="333"/>
      <c r="AD112" s="333"/>
      <c r="AE112" s="333"/>
      <c r="AF112" s="333"/>
      <c r="AG112" s="333"/>
      <c r="AH112" s="333"/>
      <c r="AI112" s="333"/>
      <c r="AJ112" s="333"/>
      <c r="AK112" s="333"/>
      <c r="AL112" s="333"/>
      <c r="AM112" s="333"/>
      <c r="AN112" s="333"/>
      <c r="AO112" s="333"/>
      <c r="AP112" s="333"/>
      <c r="AQ112" s="315">
        <f t="shared" si="0"/>
        <v>0</v>
      </c>
      <c r="AR112" s="315">
        <f t="shared" si="0"/>
        <v>0</v>
      </c>
      <c r="AS112" s="316">
        <f t="shared" si="4"/>
        <v>0</v>
      </c>
      <c r="AT112" s="316">
        <f t="shared" si="4"/>
        <v>0</v>
      </c>
      <c r="AU112" s="316">
        <f t="shared" si="5"/>
        <v>0</v>
      </c>
      <c r="AV112" s="317"/>
      <c r="AW112" s="316"/>
      <c r="AX112" s="316"/>
      <c r="AY112" s="316"/>
      <c r="AZ112" s="316"/>
      <c r="BA112" s="316"/>
      <c r="BB112" s="317"/>
      <c r="BC112" s="316"/>
      <c r="BD112" s="316"/>
      <c r="BE112" s="316"/>
      <c r="BF112" s="316"/>
      <c r="BG112" s="334"/>
      <c r="BH112" s="335"/>
      <c r="BI112" s="335"/>
      <c r="BJ112" s="335"/>
      <c r="BK112" s="335"/>
      <c r="BL112" s="336"/>
      <c r="BP112" s="2"/>
      <c r="BQ112" s="2"/>
      <c r="BR112" s="2"/>
      <c r="BS112" s="2"/>
      <c r="BT112" s="2"/>
      <c r="BU112" s="2"/>
      <c r="BV112" s="2"/>
      <c r="BW112" s="2"/>
      <c r="BX112" s="2"/>
      <c r="BY112" s="2"/>
      <c r="BZ112" s="2"/>
      <c r="CA112" s="2"/>
      <c r="CB112" s="2"/>
      <c r="CC112" s="2"/>
      <c r="CD112" s="2"/>
      <c r="CE112" s="2"/>
      <c r="CF112" s="2"/>
      <c r="CG112" s="2"/>
    </row>
    <row r="113" spans="1:85" s="294" customFormat="1" ht="9" customHeight="1" thickBot="1">
      <c r="A113" s="298"/>
      <c r="B113" s="298"/>
      <c r="C113" s="298"/>
      <c r="D113" s="298"/>
      <c r="E113" s="298"/>
      <c r="F113" s="298"/>
      <c r="G113" s="299"/>
      <c r="H113" s="321"/>
      <c r="I113" s="364"/>
      <c r="J113" s="323"/>
      <c r="K113" s="323"/>
      <c r="L113" s="376"/>
      <c r="M113" s="377"/>
      <c r="N113" s="323"/>
      <c r="O113" s="365"/>
      <c r="P113" s="365"/>
      <c r="Q113" s="326"/>
      <c r="R113" s="326"/>
      <c r="S113" s="326"/>
      <c r="T113" s="326"/>
      <c r="U113" s="326"/>
      <c r="V113" s="326"/>
      <c r="W113" s="368"/>
      <c r="X113" s="368"/>
      <c r="Y113" s="368"/>
      <c r="Z113" s="368"/>
      <c r="AA113" s="368"/>
      <c r="AB113" s="340" t="s">
        <v>254</v>
      </c>
      <c r="AC113" s="341">
        <f t="shared" ref="AC113:AP113" si="9">SUM(AC107:AC112)</f>
        <v>0</v>
      </c>
      <c r="AD113" s="341">
        <f t="shared" si="9"/>
        <v>0</v>
      </c>
      <c r="AE113" s="341">
        <f t="shared" si="9"/>
        <v>0</v>
      </c>
      <c r="AF113" s="341">
        <f t="shared" si="9"/>
        <v>0</v>
      </c>
      <c r="AG113" s="341">
        <f t="shared" si="9"/>
        <v>0</v>
      </c>
      <c r="AH113" s="341">
        <f t="shared" si="9"/>
        <v>0</v>
      </c>
      <c r="AI113" s="341">
        <f t="shared" si="9"/>
        <v>0</v>
      </c>
      <c r="AJ113" s="341">
        <f t="shared" si="9"/>
        <v>0</v>
      </c>
      <c r="AK113" s="341">
        <f t="shared" si="9"/>
        <v>0</v>
      </c>
      <c r="AL113" s="341">
        <f t="shared" si="9"/>
        <v>0</v>
      </c>
      <c r="AM113" s="341">
        <f t="shared" si="9"/>
        <v>0</v>
      </c>
      <c r="AN113" s="341">
        <f t="shared" si="9"/>
        <v>0</v>
      </c>
      <c r="AO113" s="341">
        <f t="shared" si="9"/>
        <v>0</v>
      </c>
      <c r="AP113" s="341">
        <f t="shared" si="9"/>
        <v>0</v>
      </c>
      <c r="AQ113" s="315">
        <f t="shared" si="0"/>
        <v>0</v>
      </c>
      <c r="AR113" s="315">
        <f t="shared" si="0"/>
        <v>0</v>
      </c>
      <c r="AS113" s="316">
        <f t="shared" si="4"/>
        <v>0</v>
      </c>
      <c r="AT113" s="316">
        <f t="shared" si="4"/>
        <v>0</v>
      </c>
      <c r="AU113" s="316">
        <f t="shared" si="5"/>
        <v>0</v>
      </c>
      <c r="AV113" s="317"/>
      <c r="AW113" s="316"/>
      <c r="AX113" s="316"/>
      <c r="AY113" s="316"/>
      <c r="AZ113" s="316"/>
      <c r="BA113" s="316"/>
      <c r="BB113" s="317"/>
      <c r="BC113" s="316"/>
      <c r="BD113" s="316"/>
      <c r="BE113" s="316"/>
      <c r="BF113" s="316"/>
      <c r="BG113" s="334"/>
      <c r="BH113" s="335"/>
      <c r="BI113" s="335"/>
      <c r="BJ113" s="335"/>
      <c r="BK113" s="335"/>
      <c r="BL113" s="336"/>
      <c r="BP113" s="2"/>
      <c r="BQ113" s="2"/>
      <c r="BR113" s="2"/>
      <c r="BS113" s="2"/>
      <c r="BT113" s="2"/>
      <c r="BU113" s="2"/>
      <c r="BV113" s="2"/>
      <c r="BW113" s="2"/>
      <c r="BX113" s="2"/>
      <c r="BY113" s="2"/>
      <c r="BZ113" s="2"/>
      <c r="CA113" s="2"/>
      <c r="CB113" s="2"/>
      <c r="CC113" s="2"/>
      <c r="CD113" s="2"/>
      <c r="CE113" s="2"/>
      <c r="CF113" s="2"/>
      <c r="CG113" s="2"/>
    </row>
    <row r="114" spans="1:85" s="294" customFormat="1" ht="9" customHeight="1" thickBot="1">
      <c r="A114" s="298"/>
      <c r="B114" s="298"/>
      <c r="C114" s="298"/>
      <c r="D114" s="298"/>
      <c r="E114" s="298"/>
      <c r="F114" s="298"/>
      <c r="G114" s="299"/>
      <c r="H114" s="321"/>
      <c r="I114" s="364"/>
      <c r="J114" s="323"/>
      <c r="K114" s="323"/>
      <c r="L114" s="376"/>
      <c r="M114" s="377"/>
      <c r="N114" s="323"/>
      <c r="O114" s="365"/>
      <c r="P114" s="365"/>
      <c r="Q114" s="326"/>
      <c r="R114" s="326"/>
      <c r="S114" s="326"/>
      <c r="T114" s="326"/>
      <c r="U114" s="326"/>
      <c r="V114" s="326"/>
      <c r="W114" s="368"/>
      <c r="X114" s="368"/>
      <c r="Y114" s="368"/>
      <c r="Z114" s="368"/>
      <c r="AA114" s="368"/>
      <c r="AB114" s="332" t="s">
        <v>255</v>
      </c>
      <c r="AC114" s="333"/>
      <c r="AD114" s="333"/>
      <c r="AE114" s="333"/>
      <c r="AF114" s="333"/>
      <c r="AG114" s="333"/>
      <c r="AH114" s="333"/>
      <c r="AI114" s="333"/>
      <c r="AJ114" s="333"/>
      <c r="AK114" s="333"/>
      <c r="AL114" s="333"/>
      <c r="AM114" s="333"/>
      <c r="AN114" s="333"/>
      <c r="AO114" s="333"/>
      <c r="AP114" s="333"/>
      <c r="AQ114" s="315">
        <f t="shared" si="0"/>
        <v>0</v>
      </c>
      <c r="AR114" s="315">
        <f t="shared" si="0"/>
        <v>0</v>
      </c>
      <c r="AS114" s="316">
        <f t="shared" si="4"/>
        <v>0</v>
      </c>
      <c r="AT114" s="316">
        <f t="shared" si="4"/>
        <v>0</v>
      </c>
      <c r="AU114" s="316">
        <f t="shared" si="5"/>
        <v>0</v>
      </c>
      <c r="AV114" s="317"/>
      <c r="AW114" s="316"/>
      <c r="AX114" s="316"/>
      <c r="AY114" s="316"/>
      <c r="AZ114" s="316"/>
      <c r="BA114" s="316"/>
      <c r="BB114" s="317"/>
      <c r="BC114" s="316"/>
      <c r="BD114" s="316"/>
      <c r="BE114" s="316"/>
      <c r="BF114" s="316"/>
      <c r="BG114" s="334"/>
      <c r="BH114" s="335"/>
      <c r="BI114" s="335"/>
      <c r="BJ114" s="335"/>
      <c r="BK114" s="335"/>
      <c r="BL114" s="336"/>
      <c r="BP114" s="2"/>
      <c r="BQ114" s="2"/>
      <c r="BR114" s="2"/>
      <c r="BS114" s="2"/>
      <c r="BT114" s="2"/>
      <c r="BU114" s="2"/>
      <c r="BV114" s="2"/>
      <c r="BW114" s="2"/>
      <c r="BX114" s="2"/>
      <c r="BY114" s="2"/>
      <c r="BZ114" s="2"/>
      <c r="CA114" s="2"/>
      <c r="CB114" s="2"/>
      <c r="CC114" s="2"/>
      <c r="CD114" s="2"/>
      <c r="CE114" s="2"/>
      <c r="CF114" s="2"/>
      <c r="CG114" s="2"/>
    </row>
    <row r="115" spans="1:85" s="294" customFormat="1" ht="9" customHeight="1" thickBot="1">
      <c r="A115" s="298"/>
      <c r="B115" s="298"/>
      <c r="C115" s="298"/>
      <c r="D115" s="298"/>
      <c r="E115" s="298"/>
      <c r="F115" s="298"/>
      <c r="G115" s="299"/>
      <c r="H115" s="321"/>
      <c r="I115" s="364"/>
      <c r="J115" s="323"/>
      <c r="K115" s="323"/>
      <c r="L115" s="376"/>
      <c r="M115" s="377"/>
      <c r="N115" s="323"/>
      <c r="O115" s="365"/>
      <c r="P115" s="365"/>
      <c r="Q115" s="326"/>
      <c r="R115" s="326"/>
      <c r="S115" s="326"/>
      <c r="T115" s="326"/>
      <c r="U115" s="326"/>
      <c r="V115" s="326"/>
      <c r="W115" s="368"/>
      <c r="X115" s="368"/>
      <c r="Y115" s="368"/>
      <c r="Z115" s="368"/>
      <c r="AA115" s="368"/>
      <c r="AB115" s="332" t="s">
        <v>256</v>
      </c>
      <c r="AC115" s="333"/>
      <c r="AD115" s="333"/>
      <c r="AE115" s="333"/>
      <c r="AF115" s="333"/>
      <c r="AG115" s="333"/>
      <c r="AH115" s="333"/>
      <c r="AI115" s="333"/>
      <c r="AJ115" s="333"/>
      <c r="AK115" s="333"/>
      <c r="AL115" s="333"/>
      <c r="AM115" s="333"/>
      <c r="AN115" s="333"/>
      <c r="AO115" s="333"/>
      <c r="AP115" s="333"/>
      <c r="AQ115" s="315">
        <f t="shared" si="0"/>
        <v>0</v>
      </c>
      <c r="AR115" s="315">
        <f t="shared" si="0"/>
        <v>0</v>
      </c>
      <c r="AS115" s="316">
        <f t="shared" si="4"/>
        <v>0</v>
      </c>
      <c r="AT115" s="316">
        <f t="shared" si="4"/>
        <v>0</v>
      </c>
      <c r="AU115" s="316">
        <f t="shared" si="5"/>
        <v>0</v>
      </c>
      <c r="AV115" s="317"/>
      <c r="AW115" s="316"/>
      <c r="AX115" s="316"/>
      <c r="AY115" s="316"/>
      <c r="AZ115" s="316"/>
      <c r="BA115" s="316"/>
      <c r="BB115" s="317"/>
      <c r="BC115" s="316"/>
      <c r="BD115" s="316"/>
      <c r="BE115" s="316"/>
      <c r="BF115" s="316"/>
      <c r="BG115" s="334"/>
      <c r="BH115" s="335"/>
      <c r="BI115" s="335"/>
      <c r="BJ115" s="335"/>
      <c r="BK115" s="335"/>
      <c r="BL115" s="336"/>
      <c r="BP115" s="2"/>
      <c r="BQ115" s="2"/>
      <c r="BR115" s="2"/>
      <c r="BS115" s="2"/>
      <c r="BT115" s="2"/>
      <c r="BU115" s="2"/>
      <c r="BV115" s="2"/>
      <c r="BW115" s="2"/>
      <c r="BX115" s="2"/>
      <c r="BY115" s="2"/>
      <c r="BZ115" s="2"/>
      <c r="CA115" s="2"/>
      <c r="CB115" s="2"/>
      <c r="CC115" s="2"/>
      <c r="CD115" s="2"/>
      <c r="CE115" s="2"/>
      <c r="CF115" s="2"/>
      <c r="CG115" s="2"/>
    </row>
    <row r="116" spans="1:85" s="294" customFormat="1" ht="9" customHeight="1" thickBot="1">
      <c r="A116" s="298"/>
      <c r="B116" s="298"/>
      <c r="C116" s="298"/>
      <c r="D116" s="298"/>
      <c r="E116" s="298"/>
      <c r="F116" s="298"/>
      <c r="G116" s="299"/>
      <c r="H116" s="321"/>
      <c r="I116" s="364"/>
      <c r="J116" s="323"/>
      <c r="K116" s="323"/>
      <c r="L116" s="376"/>
      <c r="M116" s="377"/>
      <c r="N116" s="323"/>
      <c r="O116" s="365"/>
      <c r="P116" s="365"/>
      <c r="Q116" s="326"/>
      <c r="R116" s="326"/>
      <c r="S116" s="326"/>
      <c r="T116" s="326"/>
      <c r="U116" s="326"/>
      <c r="V116" s="326"/>
      <c r="W116" s="368"/>
      <c r="X116" s="368"/>
      <c r="Y116" s="368"/>
      <c r="Z116" s="368"/>
      <c r="AA116" s="368"/>
      <c r="AB116" s="338" t="s">
        <v>257</v>
      </c>
      <c r="AC116" s="333"/>
      <c r="AD116" s="333"/>
      <c r="AE116" s="333"/>
      <c r="AF116" s="333"/>
      <c r="AG116" s="333"/>
      <c r="AH116" s="333"/>
      <c r="AI116" s="333"/>
      <c r="AJ116" s="333"/>
      <c r="AK116" s="333"/>
      <c r="AL116" s="333"/>
      <c r="AM116" s="333"/>
      <c r="AN116" s="333"/>
      <c r="AO116" s="333"/>
      <c r="AP116" s="333"/>
      <c r="AQ116" s="315">
        <f t="shared" si="0"/>
        <v>0</v>
      </c>
      <c r="AR116" s="315">
        <f t="shared" si="0"/>
        <v>0</v>
      </c>
      <c r="AS116" s="316">
        <f t="shared" si="4"/>
        <v>0</v>
      </c>
      <c r="AT116" s="316">
        <f t="shared" si="4"/>
        <v>0</v>
      </c>
      <c r="AU116" s="316">
        <f t="shared" si="5"/>
        <v>0</v>
      </c>
      <c r="AV116" s="317"/>
      <c r="AW116" s="316"/>
      <c r="AX116" s="316"/>
      <c r="AY116" s="316"/>
      <c r="AZ116" s="316"/>
      <c r="BA116" s="316"/>
      <c r="BB116" s="317"/>
      <c r="BC116" s="316"/>
      <c r="BD116" s="316"/>
      <c r="BE116" s="316"/>
      <c r="BF116" s="316"/>
      <c r="BG116" s="334"/>
      <c r="BH116" s="335"/>
      <c r="BI116" s="335"/>
      <c r="BJ116" s="335"/>
      <c r="BK116" s="335"/>
      <c r="BL116" s="336"/>
      <c r="BP116" s="2"/>
      <c r="BQ116" s="2"/>
      <c r="BR116" s="2"/>
      <c r="BS116" s="2"/>
      <c r="BT116" s="2"/>
      <c r="BU116" s="2"/>
      <c r="BV116" s="2"/>
      <c r="BW116" s="2"/>
      <c r="BX116" s="2"/>
      <c r="BY116" s="2"/>
      <c r="BZ116" s="2"/>
      <c r="CA116" s="2"/>
      <c r="CB116" s="2"/>
      <c r="CC116" s="2"/>
      <c r="CD116" s="2"/>
      <c r="CE116" s="2"/>
      <c r="CF116" s="2"/>
      <c r="CG116" s="2"/>
    </row>
    <row r="117" spans="1:85" s="294" customFormat="1" ht="9" customHeight="1" thickBot="1">
      <c r="A117" s="298"/>
      <c r="B117" s="298"/>
      <c r="C117" s="298"/>
      <c r="D117" s="298"/>
      <c r="E117" s="298"/>
      <c r="F117" s="298"/>
      <c r="G117" s="299"/>
      <c r="H117" s="321"/>
      <c r="I117" s="364"/>
      <c r="J117" s="323"/>
      <c r="K117" s="323"/>
      <c r="L117" s="376"/>
      <c r="M117" s="377"/>
      <c r="N117" s="323"/>
      <c r="O117" s="365"/>
      <c r="P117" s="365"/>
      <c r="Q117" s="326"/>
      <c r="R117" s="326"/>
      <c r="S117" s="326"/>
      <c r="T117" s="326"/>
      <c r="U117" s="326"/>
      <c r="V117" s="326"/>
      <c r="W117" s="368"/>
      <c r="X117" s="368"/>
      <c r="Y117" s="368"/>
      <c r="Z117" s="368"/>
      <c r="AA117" s="368"/>
      <c r="AB117" s="338" t="s">
        <v>258</v>
      </c>
      <c r="AC117" s="333"/>
      <c r="AD117" s="333"/>
      <c r="AE117" s="333"/>
      <c r="AF117" s="333"/>
      <c r="AG117" s="333"/>
      <c r="AH117" s="333"/>
      <c r="AI117" s="333"/>
      <c r="AJ117" s="333"/>
      <c r="AK117" s="333"/>
      <c r="AL117" s="333"/>
      <c r="AM117" s="333"/>
      <c r="AN117" s="333"/>
      <c r="AO117" s="333"/>
      <c r="AP117" s="333"/>
      <c r="AQ117" s="315">
        <f t="shared" si="0"/>
        <v>0</v>
      </c>
      <c r="AR117" s="315">
        <f t="shared" si="0"/>
        <v>0</v>
      </c>
      <c r="AS117" s="316">
        <f t="shared" si="4"/>
        <v>0</v>
      </c>
      <c r="AT117" s="316">
        <f t="shared" si="4"/>
        <v>0</v>
      </c>
      <c r="AU117" s="316">
        <f t="shared" si="5"/>
        <v>0</v>
      </c>
      <c r="AV117" s="317"/>
      <c r="AW117" s="316"/>
      <c r="AX117" s="316"/>
      <c r="AY117" s="316"/>
      <c r="AZ117" s="316"/>
      <c r="BA117" s="316"/>
      <c r="BB117" s="317"/>
      <c r="BC117" s="316"/>
      <c r="BD117" s="316"/>
      <c r="BE117" s="316"/>
      <c r="BF117" s="316"/>
      <c r="BG117" s="334"/>
      <c r="BH117" s="335"/>
      <c r="BI117" s="335"/>
      <c r="BJ117" s="335"/>
      <c r="BK117" s="335"/>
      <c r="BL117" s="336"/>
      <c r="BP117" s="2"/>
      <c r="BQ117" s="2"/>
      <c r="BR117" s="2"/>
      <c r="BS117" s="2"/>
      <c r="BT117" s="2"/>
      <c r="BU117" s="2"/>
      <c r="BV117" s="2"/>
      <c r="BW117" s="2"/>
      <c r="BX117" s="2"/>
      <c r="BY117" s="2"/>
      <c r="BZ117" s="2"/>
      <c r="CA117" s="2"/>
      <c r="CB117" s="2"/>
      <c r="CC117" s="2"/>
      <c r="CD117" s="2"/>
      <c r="CE117" s="2"/>
      <c r="CF117" s="2"/>
      <c r="CG117" s="2"/>
    </row>
    <row r="118" spans="1:85" s="294" customFormat="1" ht="9" customHeight="1" thickBot="1">
      <c r="A118" s="298"/>
      <c r="B118" s="298"/>
      <c r="C118" s="298"/>
      <c r="D118" s="298"/>
      <c r="E118" s="298"/>
      <c r="F118" s="298"/>
      <c r="G118" s="299"/>
      <c r="H118" s="321"/>
      <c r="I118" s="364"/>
      <c r="J118" s="323"/>
      <c r="K118" s="323"/>
      <c r="L118" s="376"/>
      <c r="M118" s="377"/>
      <c r="N118" s="323"/>
      <c r="O118" s="365"/>
      <c r="P118" s="365"/>
      <c r="Q118" s="326"/>
      <c r="R118" s="326"/>
      <c r="S118" s="326"/>
      <c r="T118" s="326"/>
      <c r="U118" s="326"/>
      <c r="V118" s="326"/>
      <c r="W118" s="368"/>
      <c r="X118" s="368"/>
      <c r="Y118" s="368"/>
      <c r="Z118" s="368"/>
      <c r="AA118" s="368"/>
      <c r="AB118" s="338" t="s">
        <v>259</v>
      </c>
      <c r="AC118" s="333"/>
      <c r="AD118" s="333"/>
      <c r="AE118" s="333"/>
      <c r="AF118" s="333"/>
      <c r="AG118" s="333"/>
      <c r="AH118" s="333"/>
      <c r="AI118" s="333"/>
      <c r="AJ118" s="333"/>
      <c r="AK118" s="333"/>
      <c r="AL118" s="333"/>
      <c r="AM118" s="333"/>
      <c r="AN118" s="333"/>
      <c r="AO118" s="333"/>
      <c r="AP118" s="333"/>
      <c r="AQ118" s="315">
        <f t="shared" si="0"/>
        <v>0</v>
      </c>
      <c r="AR118" s="315">
        <f t="shared" si="0"/>
        <v>0</v>
      </c>
      <c r="AS118" s="316">
        <f t="shared" si="4"/>
        <v>0</v>
      </c>
      <c r="AT118" s="316">
        <f t="shared" si="4"/>
        <v>0</v>
      </c>
      <c r="AU118" s="316">
        <f t="shared" si="5"/>
        <v>0</v>
      </c>
      <c r="AV118" s="317"/>
      <c r="AW118" s="316"/>
      <c r="AX118" s="316"/>
      <c r="AY118" s="316"/>
      <c r="AZ118" s="316"/>
      <c r="BA118" s="316"/>
      <c r="BB118" s="317"/>
      <c r="BC118" s="316"/>
      <c r="BD118" s="316"/>
      <c r="BE118" s="316"/>
      <c r="BF118" s="316"/>
      <c r="BG118" s="334"/>
      <c r="BH118" s="335"/>
      <c r="BI118" s="335"/>
      <c r="BJ118" s="335"/>
      <c r="BK118" s="335"/>
      <c r="BL118" s="336"/>
      <c r="BP118" s="2"/>
      <c r="BQ118" s="2"/>
      <c r="BR118" s="2"/>
      <c r="BS118" s="2"/>
      <c r="BT118" s="2"/>
      <c r="BU118" s="2"/>
      <c r="BV118" s="2"/>
      <c r="BW118" s="2"/>
      <c r="BX118" s="2"/>
      <c r="BY118" s="2"/>
      <c r="BZ118" s="2"/>
      <c r="CA118" s="2"/>
      <c r="CB118" s="2"/>
      <c r="CC118" s="2"/>
      <c r="CD118" s="2"/>
      <c r="CE118" s="2"/>
      <c r="CF118" s="2"/>
      <c r="CG118" s="2"/>
    </row>
    <row r="119" spans="1:85" s="294" customFormat="1" ht="9" customHeight="1" thickBot="1">
      <c r="A119" s="298"/>
      <c r="B119" s="298"/>
      <c r="C119" s="298"/>
      <c r="D119" s="298"/>
      <c r="E119" s="298"/>
      <c r="F119" s="298"/>
      <c r="G119" s="299"/>
      <c r="H119" s="321"/>
      <c r="I119" s="364"/>
      <c r="J119" s="323"/>
      <c r="K119" s="323"/>
      <c r="L119" s="376"/>
      <c r="M119" s="377"/>
      <c r="N119" s="323"/>
      <c r="O119" s="365"/>
      <c r="P119" s="365"/>
      <c r="Q119" s="326"/>
      <c r="R119" s="326"/>
      <c r="S119" s="326"/>
      <c r="T119" s="326"/>
      <c r="U119" s="326"/>
      <c r="V119" s="326"/>
      <c r="W119" s="368"/>
      <c r="X119" s="368"/>
      <c r="Y119" s="368"/>
      <c r="Z119" s="368"/>
      <c r="AA119" s="368"/>
      <c r="AB119" s="338" t="s">
        <v>260</v>
      </c>
      <c r="AC119" s="333"/>
      <c r="AD119" s="333"/>
      <c r="AE119" s="333"/>
      <c r="AF119" s="333"/>
      <c r="AG119" s="333"/>
      <c r="AH119" s="333"/>
      <c r="AI119" s="333"/>
      <c r="AJ119" s="333"/>
      <c r="AK119" s="333"/>
      <c r="AL119" s="333"/>
      <c r="AM119" s="333"/>
      <c r="AN119" s="333"/>
      <c r="AO119" s="333"/>
      <c r="AP119" s="333"/>
      <c r="AQ119" s="315">
        <f t="shared" si="0"/>
        <v>0</v>
      </c>
      <c r="AR119" s="315">
        <f t="shared" si="0"/>
        <v>0</v>
      </c>
      <c r="AS119" s="316">
        <f t="shared" si="4"/>
        <v>0</v>
      </c>
      <c r="AT119" s="316">
        <f t="shared" si="4"/>
        <v>0</v>
      </c>
      <c r="AU119" s="316">
        <f t="shared" si="5"/>
        <v>0</v>
      </c>
      <c r="AV119" s="317"/>
      <c r="AW119" s="316"/>
      <c r="AX119" s="316"/>
      <c r="AY119" s="316"/>
      <c r="AZ119" s="316"/>
      <c r="BA119" s="316"/>
      <c r="BB119" s="317"/>
      <c r="BC119" s="316"/>
      <c r="BD119" s="316"/>
      <c r="BE119" s="316"/>
      <c r="BF119" s="316"/>
      <c r="BG119" s="334"/>
      <c r="BH119" s="335"/>
      <c r="BI119" s="335"/>
      <c r="BJ119" s="335"/>
      <c r="BK119" s="335"/>
      <c r="BL119" s="336"/>
      <c r="BP119" s="2"/>
      <c r="BQ119" s="2"/>
      <c r="BR119" s="2"/>
      <c r="BS119" s="2"/>
      <c r="BT119" s="2"/>
      <c r="BU119" s="2"/>
      <c r="BV119" s="2"/>
      <c r="BW119" s="2"/>
      <c r="BX119" s="2"/>
      <c r="BY119" s="2"/>
      <c r="BZ119" s="2"/>
      <c r="CA119" s="2"/>
      <c r="CB119" s="2"/>
      <c r="CC119" s="2"/>
      <c r="CD119" s="2"/>
      <c r="CE119" s="2"/>
      <c r="CF119" s="2"/>
      <c r="CG119" s="2"/>
    </row>
    <row r="120" spans="1:85" s="294" customFormat="1" ht="9" customHeight="1" thickBot="1">
      <c r="A120" s="298"/>
      <c r="B120" s="298"/>
      <c r="C120" s="298"/>
      <c r="D120" s="298"/>
      <c r="E120" s="298"/>
      <c r="F120" s="298"/>
      <c r="G120" s="299"/>
      <c r="H120" s="321"/>
      <c r="I120" s="364"/>
      <c r="J120" s="323"/>
      <c r="K120" s="323"/>
      <c r="L120" s="376"/>
      <c r="M120" s="377"/>
      <c r="N120" s="323"/>
      <c r="O120" s="365"/>
      <c r="P120" s="365"/>
      <c r="Q120" s="326"/>
      <c r="R120" s="326"/>
      <c r="S120" s="326"/>
      <c r="T120" s="326"/>
      <c r="U120" s="326"/>
      <c r="V120" s="326"/>
      <c r="W120" s="368"/>
      <c r="X120" s="368"/>
      <c r="Y120" s="368"/>
      <c r="Z120" s="368"/>
      <c r="AA120" s="368"/>
      <c r="AB120" s="338" t="s">
        <v>261</v>
      </c>
      <c r="AC120" s="333"/>
      <c r="AD120" s="333"/>
      <c r="AE120" s="333"/>
      <c r="AF120" s="333"/>
      <c r="AG120" s="333"/>
      <c r="AH120" s="333"/>
      <c r="AI120" s="333"/>
      <c r="AJ120" s="333"/>
      <c r="AK120" s="333"/>
      <c r="AL120" s="333"/>
      <c r="AM120" s="333"/>
      <c r="AN120" s="333"/>
      <c r="AO120" s="333"/>
      <c r="AP120" s="333"/>
      <c r="AQ120" s="315">
        <f t="shared" si="0"/>
        <v>0</v>
      </c>
      <c r="AR120" s="315">
        <f t="shared" si="0"/>
        <v>0</v>
      </c>
      <c r="AS120" s="316">
        <f t="shared" si="4"/>
        <v>0</v>
      </c>
      <c r="AT120" s="316">
        <f t="shared" si="4"/>
        <v>0</v>
      </c>
      <c r="AU120" s="316">
        <f t="shared" si="5"/>
        <v>0</v>
      </c>
      <c r="AV120" s="317"/>
      <c r="AW120" s="316"/>
      <c r="AX120" s="316"/>
      <c r="AY120" s="316"/>
      <c r="AZ120" s="316"/>
      <c r="BA120" s="316"/>
      <c r="BB120" s="317"/>
      <c r="BC120" s="316"/>
      <c r="BD120" s="316"/>
      <c r="BE120" s="316"/>
      <c r="BF120" s="316"/>
      <c r="BG120" s="334"/>
      <c r="BH120" s="335"/>
      <c r="BI120" s="335"/>
      <c r="BJ120" s="335"/>
      <c r="BK120" s="335"/>
      <c r="BL120" s="336"/>
      <c r="BP120" s="2"/>
      <c r="BQ120" s="2"/>
      <c r="BR120" s="2"/>
      <c r="BS120" s="2"/>
      <c r="BT120" s="2"/>
      <c r="BU120" s="2"/>
      <c r="BV120" s="2"/>
      <c r="BW120" s="2"/>
      <c r="BX120" s="2"/>
      <c r="BY120" s="2"/>
      <c r="BZ120" s="2"/>
      <c r="CA120" s="2"/>
      <c r="CB120" s="2"/>
      <c r="CC120" s="2"/>
      <c r="CD120" s="2"/>
      <c r="CE120" s="2"/>
      <c r="CF120" s="2"/>
      <c r="CG120" s="2"/>
    </row>
    <row r="121" spans="1:85" s="294" customFormat="1" ht="9" customHeight="1" thickBot="1">
      <c r="A121" s="298"/>
      <c r="B121" s="298"/>
      <c r="C121" s="298"/>
      <c r="D121" s="298"/>
      <c r="E121" s="298"/>
      <c r="F121" s="298"/>
      <c r="G121" s="299"/>
      <c r="H121" s="321"/>
      <c r="I121" s="364"/>
      <c r="J121" s="323"/>
      <c r="K121" s="323"/>
      <c r="L121" s="376"/>
      <c r="M121" s="377"/>
      <c r="N121" s="323"/>
      <c r="O121" s="365"/>
      <c r="P121" s="365"/>
      <c r="Q121" s="326"/>
      <c r="R121" s="326"/>
      <c r="S121" s="326"/>
      <c r="T121" s="326"/>
      <c r="U121" s="326"/>
      <c r="V121" s="326"/>
      <c r="W121" s="368"/>
      <c r="X121" s="368"/>
      <c r="Y121" s="368"/>
      <c r="Z121" s="368"/>
      <c r="AA121" s="368"/>
      <c r="AB121" s="340" t="s">
        <v>262</v>
      </c>
      <c r="AC121" s="341">
        <f t="shared" ref="AC121:AP121" si="10">SUM(AC115:AC120)+IF(AC113=0,AC114,AC113)</f>
        <v>0</v>
      </c>
      <c r="AD121" s="341">
        <f t="shared" si="10"/>
        <v>0</v>
      </c>
      <c r="AE121" s="341">
        <f t="shared" si="10"/>
        <v>0</v>
      </c>
      <c r="AF121" s="341">
        <f t="shared" si="10"/>
        <v>0</v>
      </c>
      <c r="AG121" s="341">
        <f t="shared" si="10"/>
        <v>0</v>
      </c>
      <c r="AH121" s="341">
        <f t="shared" si="10"/>
        <v>0</v>
      </c>
      <c r="AI121" s="341">
        <f t="shared" si="10"/>
        <v>0</v>
      </c>
      <c r="AJ121" s="341">
        <f t="shared" si="10"/>
        <v>0</v>
      </c>
      <c r="AK121" s="341">
        <f t="shared" si="10"/>
        <v>0</v>
      </c>
      <c r="AL121" s="341">
        <f t="shared" si="10"/>
        <v>0</v>
      </c>
      <c r="AM121" s="341">
        <f t="shared" si="10"/>
        <v>0</v>
      </c>
      <c r="AN121" s="341">
        <f t="shared" si="10"/>
        <v>0</v>
      </c>
      <c r="AO121" s="341">
        <f t="shared" si="10"/>
        <v>0</v>
      </c>
      <c r="AP121" s="341">
        <f t="shared" si="10"/>
        <v>0</v>
      </c>
      <c r="AQ121" s="315">
        <f t="shared" si="0"/>
        <v>0</v>
      </c>
      <c r="AR121" s="315">
        <f t="shared" si="0"/>
        <v>0</v>
      </c>
      <c r="AS121" s="316">
        <f t="shared" si="4"/>
        <v>0</v>
      </c>
      <c r="AT121" s="316">
        <f t="shared" si="4"/>
        <v>0</v>
      </c>
      <c r="AU121" s="316">
        <f t="shared" si="5"/>
        <v>0</v>
      </c>
      <c r="AV121" s="317"/>
      <c r="AW121" s="316"/>
      <c r="AX121" s="316"/>
      <c r="AY121" s="316"/>
      <c r="AZ121" s="316"/>
      <c r="BA121" s="316"/>
      <c r="BB121" s="317"/>
      <c r="BC121" s="316"/>
      <c r="BD121" s="316"/>
      <c r="BE121" s="316"/>
      <c r="BF121" s="316"/>
      <c r="BG121" s="334"/>
      <c r="BH121" s="335"/>
      <c r="BI121" s="335"/>
      <c r="BJ121" s="335"/>
      <c r="BK121" s="335"/>
      <c r="BL121" s="336"/>
      <c r="BP121" s="2"/>
      <c r="BQ121" s="2"/>
      <c r="BR121" s="2"/>
      <c r="BS121" s="2"/>
      <c r="BT121" s="2"/>
      <c r="BU121" s="2"/>
      <c r="BV121" s="2"/>
      <c r="BW121" s="2"/>
      <c r="BX121" s="2"/>
      <c r="BY121" s="2"/>
      <c r="BZ121" s="2"/>
      <c r="CA121" s="2"/>
      <c r="CB121" s="2"/>
      <c r="CC121" s="2"/>
      <c r="CD121" s="2"/>
      <c r="CE121" s="2"/>
      <c r="CF121" s="2"/>
      <c r="CG121" s="2"/>
    </row>
    <row r="122" spans="1:85" s="294" customFormat="1" ht="9" customHeight="1" thickBot="1">
      <c r="A122" s="298"/>
      <c r="B122" s="298"/>
      <c r="C122" s="298"/>
      <c r="D122" s="298"/>
      <c r="E122" s="298"/>
      <c r="F122" s="298"/>
      <c r="G122" s="299"/>
      <c r="H122" s="343"/>
      <c r="I122" s="369"/>
      <c r="J122" s="345"/>
      <c r="K122" s="345"/>
      <c r="L122" s="378"/>
      <c r="M122" s="379"/>
      <c r="N122" s="345"/>
      <c r="O122" s="370"/>
      <c r="P122" s="370"/>
      <c r="Q122" s="348"/>
      <c r="R122" s="348"/>
      <c r="S122" s="348"/>
      <c r="T122" s="348"/>
      <c r="U122" s="348"/>
      <c r="V122" s="348"/>
      <c r="W122" s="373"/>
      <c r="X122" s="373"/>
      <c r="Y122" s="373"/>
      <c r="Z122" s="373"/>
      <c r="AA122" s="373"/>
      <c r="AB122" s="354" t="s">
        <v>263</v>
      </c>
      <c r="AC122" s="355"/>
      <c r="AD122" s="355"/>
      <c r="AE122" s="355"/>
      <c r="AF122" s="355"/>
      <c r="AG122" s="355"/>
      <c r="AH122" s="355"/>
      <c r="AI122" s="355"/>
      <c r="AJ122" s="355"/>
      <c r="AK122" s="355"/>
      <c r="AL122" s="355"/>
      <c r="AM122" s="355"/>
      <c r="AN122" s="355"/>
      <c r="AO122" s="355"/>
      <c r="AP122" s="355"/>
      <c r="AQ122" s="315">
        <f t="shared" si="0"/>
        <v>0</v>
      </c>
      <c r="AR122" s="315">
        <f t="shared" si="0"/>
        <v>0</v>
      </c>
      <c r="AS122" s="316">
        <f t="shared" si="4"/>
        <v>0</v>
      </c>
      <c r="AT122" s="316">
        <f t="shared" si="4"/>
        <v>0</v>
      </c>
      <c r="AU122" s="316">
        <f t="shared" si="5"/>
        <v>0</v>
      </c>
      <c r="AV122" s="317"/>
      <c r="AW122" s="316"/>
      <c r="AX122" s="316"/>
      <c r="AY122" s="316"/>
      <c r="AZ122" s="316"/>
      <c r="BA122" s="316"/>
      <c r="BB122" s="317"/>
      <c r="BC122" s="316"/>
      <c r="BD122" s="316"/>
      <c r="BE122" s="316"/>
      <c r="BF122" s="316"/>
      <c r="BG122" s="356"/>
      <c r="BH122" s="357"/>
      <c r="BI122" s="357"/>
      <c r="BJ122" s="357"/>
      <c r="BK122" s="357"/>
      <c r="BL122" s="358"/>
      <c r="BP122" s="2"/>
      <c r="BQ122" s="2"/>
      <c r="BR122" s="2"/>
      <c r="BS122" s="2"/>
      <c r="BT122" s="2"/>
      <c r="BU122" s="2"/>
      <c r="BV122" s="2"/>
      <c r="BW122" s="2"/>
      <c r="BX122" s="2"/>
      <c r="BY122" s="2"/>
      <c r="BZ122" s="2"/>
      <c r="CA122" s="2"/>
      <c r="CB122" s="2"/>
      <c r="CC122" s="2"/>
      <c r="CD122" s="2"/>
      <c r="CE122" s="2"/>
      <c r="CF122" s="2"/>
      <c r="CG122" s="2"/>
    </row>
    <row r="123" spans="1:85" s="294" customFormat="1" ht="9" hidden="1" customHeight="1" thickBot="1">
      <c r="A123" s="298" t="s">
        <v>285</v>
      </c>
      <c r="B123" s="298" t="s">
        <v>285</v>
      </c>
      <c r="C123" s="298" t="s">
        <v>229</v>
      </c>
      <c r="D123" s="298" t="s">
        <v>230</v>
      </c>
      <c r="E123" s="298" t="s">
        <v>265</v>
      </c>
      <c r="F123" s="298" t="s">
        <v>231</v>
      </c>
      <c r="G123" s="299">
        <v>13</v>
      </c>
      <c r="H123" s="300">
        <v>876</v>
      </c>
      <c r="I123" s="359" t="s">
        <v>286</v>
      </c>
      <c r="J123" s="360"/>
      <c r="K123" s="303"/>
      <c r="L123" s="374"/>
      <c r="M123" s="380">
        <v>0</v>
      </c>
      <c r="N123" s="303" t="s">
        <v>287</v>
      </c>
      <c r="O123" s="381">
        <v>0.3</v>
      </c>
      <c r="P123" s="382">
        <v>0.17499999999999999</v>
      </c>
      <c r="Q123" s="306">
        <f>SUMIF('Actividades inversión 876'!$B$15:$B$52,'Metas inversión 876'!$B123,'Actividades inversión 876'!M$15:M$52)</f>
        <v>114189120</v>
      </c>
      <c r="R123" s="306">
        <f>SUMIF('Actividades inversión 876'!$B$15:$B$52,'Metas inversión 876'!$B123,'Actividades inversión 876'!N$15:N$52)</f>
        <v>87336400</v>
      </c>
      <c r="S123" s="306">
        <f>SUMIF('Actividades inversión 876'!$B$15:$B$52,'Metas inversión 876'!$B123,'Actividades inversión 876'!O$15:O$52)</f>
        <v>87336400</v>
      </c>
      <c r="T123" s="306">
        <f>SUMIF('Actividades inversión 876'!$B$15:$B$52,'Metas inversión 876'!$B123,'Actividades inversión 876'!P$15:P$52)</f>
        <v>16302795</v>
      </c>
      <c r="U123" s="306">
        <f>SUMIF('Actividades inversión 876'!$B$15:$B$52,'Metas inversión 876'!$B123,'Actividades inversión 876'!Q$15:Q$52)</f>
        <v>35049300</v>
      </c>
      <c r="V123" s="306">
        <f>SUMIF('Actividades inversión 876'!$B$15:$B$52,'Metas inversión 876'!$B123,'Actividades inversión 876'!R$15:R$52)</f>
        <v>35049300</v>
      </c>
      <c r="W123" s="363" t="s">
        <v>288</v>
      </c>
      <c r="X123" s="363" t="s">
        <v>289</v>
      </c>
      <c r="Y123" s="363" t="s">
        <v>290</v>
      </c>
      <c r="Z123" s="362" t="s">
        <v>291</v>
      </c>
      <c r="AA123" s="383"/>
      <c r="AB123" s="313" t="s">
        <v>240</v>
      </c>
      <c r="AC123" s="314"/>
      <c r="AD123" s="314"/>
      <c r="AE123" s="314"/>
      <c r="AF123" s="314"/>
      <c r="AG123" s="314"/>
      <c r="AH123" s="314"/>
      <c r="AI123" s="314"/>
      <c r="AJ123" s="314"/>
      <c r="AK123" s="314"/>
      <c r="AL123" s="314"/>
      <c r="AM123" s="314"/>
      <c r="AN123" s="314"/>
      <c r="AO123" s="314"/>
      <c r="AP123" s="314"/>
      <c r="AQ123" s="315">
        <f t="shared" si="0"/>
        <v>0</v>
      </c>
      <c r="AR123" s="315">
        <f t="shared" si="0"/>
        <v>0</v>
      </c>
      <c r="AS123" s="316">
        <f t="shared" si="4"/>
        <v>0</v>
      </c>
      <c r="AT123" s="316">
        <f t="shared" si="4"/>
        <v>71033605</v>
      </c>
      <c r="AU123" s="316">
        <f t="shared" si="5"/>
        <v>0</v>
      </c>
      <c r="AV123" s="317"/>
      <c r="AW123" s="316"/>
      <c r="AX123" s="316"/>
      <c r="AY123" s="316"/>
      <c r="AZ123" s="316"/>
      <c r="BA123" s="316"/>
      <c r="BB123" s="317"/>
      <c r="BC123" s="316"/>
      <c r="BD123" s="316"/>
      <c r="BE123" s="316"/>
      <c r="BF123" s="316"/>
      <c r="BG123" s="320">
        <f>SUM('[2]01-USAQUEN:99-METROPOLITANO'!N62)</f>
        <v>114189120</v>
      </c>
      <c r="BH123" s="320">
        <f>SUM('[2]01-USAQUEN:99-METROPOLITANO'!O62)</f>
        <v>87336400</v>
      </c>
      <c r="BI123" s="320">
        <f>SUM('[2]01-USAQUEN:99-METROPOLITANO'!P62)</f>
        <v>87336400</v>
      </c>
      <c r="BJ123" s="320">
        <f>SUM('[2]01-USAQUEN:99-METROPOLITANO'!Q62)</f>
        <v>16302795</v>
      </c>
      <c r="BK123" s="320">
        <f>SUM('[2]01-USAQUEN:99-METROPOLITANO'!R62)</f>
        <v>35049300</v>
      </c>
      <c r="BL123" s="320">
        <f>SUM('[2]01-USAQUEN:99-METROPOLITANO'!S62)</f>
        <v>35049300</v>
      </c>
      <c r="BP123" s="2"/>
      <c r="BQ123" s="2"/>
      <c r="BR123" s="2"/>
      <c r="BS123" s="2"/>
      <c r="BT123" s="2"/>
      <c r="BU123" s="2"/>
      <c r="BV123" s="2"/>
      <c r="BW123" s="2"/>
      <c r="BX123" s="2"/>
      <c r="BY123" s="2"/>
      <c r="BZ123" s="2"/>
      <c r="CA123" s="2"/>
      <c r="CB123" s="2"/>
      <c r="CC123" s="2"/>
      <c r="CD123" s="2"/>
      <c r="CE123" s="2"/>
      <c r="CF123" s="2"/>
      <c r="CG123" s="2"/>
    </row>
    <row r="124" spans="1:85" s="294" customFormat="1" ht="9" hidden="1" customHeight="1" thickBot="1">
      <c r="A124" s="298"/>
      <c r="B124" s="298"/>
      <c r="C124" s="298"/>
      <c r="D124" s="298"/>
      <c r="E124" s="298"/>
      <c r="F124" s="298"/>
      <c r="G124" s="299"/>
      <c r="H124" s="321"/>
      <c r="I124" s="364"/>
      <c r="J124" s="323"/>
      <c r="K124" s="323"/>
      <c r="L124" s="376"/>
      <c r="M124" s="384"/>
      <c r="N124" s="323"/>
      <c r="O124" s="385"/>
      <c r="P124" s="386"/>
      <c r="Q124" s="326"/>
      <c r="R124" s="326"/>
      <c r="S124" s="326"/>
      <c r="T124" s="326"/>
      <c r="U124" s="326"/>
      <c r="V124" s="326"/>
      <c r="W124" s="368"/>
      <c r="X124" s="368"/>
      <c r="Y124" s="368"/>
      <c r="Z124" s="367"/>
      <c r="AA124" s="368"/>
      <c r="AB124" s="332" t="s">
        <v>243</v>
      </c>
      <c r="AC124" s="333"/>
      <c r="AD124" s="333"/>
      <c r="AE124" s="333"/>
      <c r="AF124" s="333"/>
      <c r="AG124" s="333"/>
      <c r="AH124" s="333"/>
      <c r="AI124" s="333"/>
      <c r="AJ124" s="333"/>
      <c r="AK124" s="333"/>
      <c r="AL124" s="333"/>
      <c r="AM124" s="333"/>
      <c r="AN124" s="333"/>
      <c r="AO124" s="333"/>
      <c r="AP124" s="333"/>
      <c r="AQ124" s="315">
        <f t="shared" si="0"/>
        <v>0</v>
      </c>
      <c r="AR124" s="315">
        <f t="shared" si="0"/>
        <v>0</v>
      </c>
      <c r="AS124" s="316">
        <f t="shared" si="4"/>
        <v>0</v>
      </c>
      <c r="AT124" s="316">
        <f t="shared" si="4"/>
        <v>0</v>
      </c>
      <c r="AU124" s="316">
        <f t="shared" si="5"/>
        <v>0</v>
      </c>
      <c r="AV124" s="317"/>
      <c r="AW124" s="316"/>
      <c r="AX124" s="316"/>
      <c r="AY124" s="316"/>
      <c r="AZ124" s="316"/>
      <c r="BA124" s="316"/>
      <c r="BB124" s="317"/>
      <c r="BC124" s="316"/>
      <c r="BD124" s="316"/>
      <c r="BE124" s="316"/>
      <c r="BF124" s="316"/>
      <c r="BG124" s="334"/>
      <c r="BH124" s="335"/>
      <c r="BI124" s="335"/>
      <c r="BJ124" s="335"/>
      <c r="BK124" s="335"/>
      <c r="BL124" s="336"/>
      <c r="BP124" s="2"/>
      <c r="BQ124" s="2"/>
      <c r="BR124" s="2"/>
      <c r="BS124" s="2"/>
      <c r="BT124" s="2"/>
      <c r="BU124" s="2"/>
      <c r="BV124" s="2"/>
      <c r="BW124" s="2"/>
      <c r="BX124" s="2"/>
      <c r="BY124" s="2"/>
      <c r="BZ124" s="2"/>
      <c r="CA124" s="2"/>
      <c r="CB124" s="2"/>
      <c r="CC124" s="2"/>
      <c r="CD124" s="2"/>
      <c r="CE124" s="2"/>
      <c r="CF124" s="2"/>
      <c r="CG124" s="2"/>
    </row>
    <row r="125" spans="1:85" s="294" customFormat="1" ht="9" hidden="1" customHeight="1" thickBot="1">
      <c r="A125" s="298"/>
      <c r="B125" s="298"/>
      <c r="C125" s="298"/>
      <c r="D125" s="298"/>
      <c r="E125" s="298"/>
      <c r="F125" s="298"/>
      <c r="G125" s="299"/>
      <c r="H125" s="321"/>
      <c r="I125" s="364"/>
      <c r="J125" s="323"/>
      <c r="K125" s="323"/>
      <c r="L125" s="376"/>
      <c r="M125" s="384"/>
      <c r="N125" s="323"/>
      <c r="O125" s="385"/>
      <c r="P125" s="386"/>
      <c r="Q125" s="326"/>
      <c r="R125" s="326"/>
      <c r="S125" s="326"/>
      <c r="T125" s="326"/>
      <c r="U125" s="326"/>
      <c r="V125" s="326"/>
      <c r="W125" s="368"/>
      <c r="X125" s="368"/>
      <c r="Y125" s="368"/>
      <c r="Z125" s="367"/>
      <c r="AA125" s="368"/>
      <c r="AB125" s="332" t="s">
        <v>246</v>
      </c>
      <c r="AC125" s="333"/>
      <c r="AD125" s="333"/>
      <c r="AE125" s="333"/>
      <c r="AF125" s="333"/>
      <c r="AG125" s="333"/>
      <c r="AH125" s="333"/>
      <c r="AI125" s="333"/>
      <c r="AJ125" s="333"/>
      <c r="AK125" s="333"/>
      <c r="AL125" s="333"/>
      <c r="AM125" s="333"/>
      <c r="AN125" s="333"/>
      <c r="AO125" s="333"/>
      <c r="AP125" s="333"/>
      <c r="AQ125" s="315">
        <f t="shared" si="0"/>
        <v>0</v>
      </c>
      <c r="AR125" s="315">
        <f t="shared" si="0"/>
        <v>0</v>
      </c>
      <c r="AS125" s="316">
        <f t="shared" si="4"/>
        <v>0</v>
      </c>
      <c r="AT125" s="316">
        <f t="shared" si="4"/>
        <v>0</v>
      </c>
      <c r="AU125" s="316">
        <f t="shared" si="5"/>
        <v>0</v>
      </c>
      <c r="AV125" s="317"/>
      <c r="AW125" s="316"/>
      <c r="AX125" s="316"/>
      <c r="AY125" s="316"/>
      <c r="AZ125" s="316"/>
      <c r="BA125" s="316"/>
      <c r="BB125" s="317"/>
      <c r="BC125" s="316"/>
      <c r="BD125" s="316"/>
      <c r="BE125" s="316"/>
      <c r="BF125" s="316"/>
      <c r="BG125" s="334"/>
      <c r="BH125" s="335"/>
      <c r="BI125" s="335"/>
      <c r="BJ125" s="335"/>
      <c r="BK125" s="335"/>
      <c r="BL125" s="336"/>
      <c r="BP125" s="2"/>
      <c r="BQ125" s="2"/>
      <c r="BR125" s="2"/>
      <c r="BS125" s="2"/>
      <c r="BT125" s="2"/>
      <c r="BU125" s="2"/>
      <c r="BV125" s="2"/>
      <c r="BW125" s="2"/>
      <c r="BX125" s="2"/>
      <c r="BY125" s="2"/>
      <c r="BZ125" s="2"/>
      <c r="CA125" s="2"/>
      <c r="CB125" s="2"/>
      <c r="CC125" s="2"/>
      <c r="CD125" s="2"/>
      <c r="CE125" s="2"/>
      <c r="CF125" s="2"/>
      <c r="CG125" s="2"/>
    </row>
    <row r="126" spans="1:85" s="294" customFormat="1" ht="9" hidden="1" customHeight="1" thickBot="1">
      <c r="A126" s="298"/>
      <c r="B126" s="298"/>
      <c r="C126" s="298"/>
      <c r="D126" s="298"/>
      <c r="E126" s="298"/>
      <c r="F126" s="298"/>
      <c r="G126" s="299"/>
      <c r="H126" s="321"/>
      <c r="I126" s="364"/>
      <c r="J126" s="323"/>
      <c r="K126" s="323"/>
      <c r="L126" s="376"/>
      <c r="M126" s="384"/>
      <c r="N126" s="323"/>
      <c r="O126" s="385"/>
      <c r="P126" s="386"/>
      <c r="Q126" s="326"/>
      <c r="R126" s="326"/>
      <c r="S126" s="326"/>
      <c r="T126" s="326"/>
      <c r="U126" s="326"/>
      <c r="V126" s="326"/>
      <c r="W126" s="368"/>
      <c r="X126" s="368"/>
      <c r="Y126" s="368"/>
      <c r="Z126" s="367"/>
      <c r="AA126" s="368"/>
      <c r="AB126" s="332" t="s">
        <v>251</v>
      </c>
      <c r="AC126" s="333"/>
      <c r="AD126" s="333"/>
      <c r="AE126" s="333"/>
      <c r="AF126" s="333"/>
      <c r="AG126" s="333"/>
      <c r="AH126" s="333"/>
      <c r="AI126" s="333"/>
      <c r="AJ126" s="333"/>
      <c r="AK126" s="333"/>
      <c r="AL126" s="333"/>
      <c r="AM126" s="333"/>
      <c r="AN126" s="333"/>
      <c r="AO126" s="333"/>
      <c r="AP126" s="333"/>
      <c r="AQ126" s="315">
        <f t="shared" si="0"/>
        <v>0</v>
      </c>
      <c r="AR126" s="315">
        <f t="shared" si="0"/>
        <v>0</v>
      </c>
      <c r="AS126" s="316">
        <f t="shared" si="4"/>
        <v>0</v>
      </c>
      <c r="AT126" s="316">
        <f t="shared" si="4"/>
        <v>0</v>
      </c>
      <c r="AU126" s="316">
        <f t="shared" si="5"/>
        <v>0</v>
      </c>
      <c r="AV126" s="317"/>
      <c r="AW126" s="316"/>
      <c r="AX126" s="316"/>
      <c r="AY126" s="316"/>
      <c r="AZ126" s="316"/>
      <c r="BA126" s="316"/>
      <c r="BB126" s="317"/>
      <c r="BC126" s="316"/>
      <c r="BD126" s="316"/>
      <c r="BE126" s="316"/>
      <c r="BF126" s="316"/>
      <c r="BG126" s="334"/>
      <c r="BH126" s="335"/>
      <c r="BI126" s="335"/>
      <c r="BJ126" s="335"/>
      <c r="BK126" s="335"/>
      <c r="BL126" s="336"/>
      <c r="BP126" s="2"/>
      <c r="BQ126" s="2"/>
      <c r="BR126" s="2"/>
      <c r="BS126" s="2"/>
      <c r="BT126" s="2"/>
      <c r="BU126" s="2"/>
      <c r="BV126" s="2"/>
      <c r="BW126" s="2"/>
      <c r="BX126" s="2"/>
      <c r="BY126" s="2"/>
      <c r="BZ126" s="2"/>
      <c r="CA126" s="2"/>
      <c r="CB126" s="2"/>
      <c r="CC126" s="2"/>
      <c r="CD126" s="2"/>
      <c r="CE126" s="2"/>
      <c r="CF126" s="2"/>
      <c r="CG126" s="2"/>
    </row>
    <row r="127" spans="1:85" s="294" customFormat="1" ht="9" hidden="1" customHeight="1" thickBot="1">
      <c r="A127" s="298"/>
      <c r="B127" s="298"/>
      <c r="C127" s="298"/>
      <c r="D127" s="298"/>
      <c r="E127" s="298"/>
      <c r="F127" s="298"/>
      <c r="G127" s="299"/>
      <c r="H127" s="321"/>
      <c r="I127" s="364"/>
      <c r="J127" s="323"/>
      <c r="K127" s="323"/>
      <c r="L127" s="376"/>
      <c r="M127" s="384"/>
      <c r="N127" s="323"/>
      <c r="O127" s="385"/>
      <c r="P127" s="386"/>
      <c r="Q127" s="326"/>
      <c r="R127" s="326"/>
      <c r="S127" s="326"/>
      <c r="T127" s="326"/>
      <c r="U127" s="326"/>
      <c r="V127" s="326"/>
      <c r="W127" s="368"/>
      <c r="X127" s="368"/>
      <c r="Y127" s="368"/>
      <c r="Z127" s="367"/>
      <c r="AA127" s="368"/>
      <c r="AB127" s="332" t="s">
        <v>252</v>
      </c>
      <c r="AC127" s="333"/>
      <c r="AD127" s="333"/>
      <c r="AE127" s="333"/>
      <c r="AF127" s="333"/>
      <c r="AG127" s="333"/>
      <c r="AH127" s="333"/>
      <c r="AI127" s="333"/>
      <c r="AJ127" s="333"/>
      <c r="AK127" s="333"/>
      <c r="AL127" s="333"/>
      <c r="AM127" s="333"/>
      <c r="AN127" s="333"/>
      <c r="AO127" s="333"/>
      <c r="AP127" s="333"/>
      <c r="AQ127" s="315">
        <f t="shared" si="0"/>
        <v>0</v>
      </c>
      <c r="AR127" s="315">
        <f t="shared" si="0"/>
        <v>0</v>
      </c>
      <c r="AS127" s="316">
        <f t="shared" si="4"/>
        <v>0</v>
      </c>
      <c r="AT127" s="316">
        <f t="shared" si="4"/>
        <v>0</v>
      </c>
      <c r="AU127" s="316">
        <f t="shared" si="5"/>
        <v>0</v>
      </c>
      <c r="AV127" s="317"/>
      <c r="AW127" s="316"/>
      <c r="AX127" s="316"/>
      <c r="AY127" s="316"/>
      <c r="AZ127" s="316"/>
      <c r="BA127" s="316"/>
      <c r="BB127" s="317"/>
      <c r="BC127" s="316"/>
      <c r="BD127" s="316"/>
      <c r="BE127" s="316"/>
      <c r="BF127" s="316"/>
      <c r="BG127" s="334"/>
      <c r="BH127" s="335"/>
      <c r="BI127" s="335"/>
      <c r="BJ127" s="335"/>
      <c r="BK127" s="335"/>
      <c r="BL127" s="336"/>
      <c r="BP127" s="2"/>
      <c r="BQ127" s="2"/>
      <c r="BR127" s="2"/>
      <c r="BS127" s="2"/>
      <c r="BT127" s="2"/>
      <c r="BU127" s="2"/>
      <c r="BV127" s="2"/>
      <c r="BW127" s="2"/>
      <c r="BX127" s="2"/>
      <c r="BY127" s="2"/>
      <c r="BZ127" s="2"/>
      <c r="CA127" s="2"/>
      <c r="CB127" s="2"/>
      <c r="CC127" s="2"/>
      <c r="CD127" s="2"/>
      <c r="CE127" s="2"/>
      <c r="CF127" s="2"/>
      <c r="CG127" s="2"/>
    </row>
    <row r="128" spans="1:85" s="294" customFormat="1" ht="9" hidden="1" customHeight="1" thickBot="1">
      <c r="A128" s="298"/>
      <c r="B128" s="298"/>
      <c r="C128" s="298"/>
      <c r="D128" s="298"/>
      <c r="E128" s="298"/>
      <c r="F128" s="298"/>
      <c r="G128" s="299"/>
      <c r="H128" s="321"/>
      <c r="I128" s="364"/>
      <c r="J128" s="323"/>
      <c r="K128" s="323"/>
      <c r="L128" s="376"/>
      <c r="M128" s="384"/>
      <c r="N128" s="323"/>
      <c r="O128" s="385"/>
      <c r="P128" s="386"/>
      <c r="Q128" s="326"/>
      <c r="R128" s="326"/>
      <c r="S128" s="326"/>
      <c r="T128" s="326"/>
      <c r="U128" s="326"/>
      <c r="V128" s="326"/>
      <c r="W128" s="368"/>
      <c r="X128" s="368"/>
      <c r="Y128" s="368"/>
      <c r="Z128" s="367"/>
      <c r="AA128" s="368"/>
      <c r="AB128" s="338" t="s">
        <v>253</v>
      </c>
      <c r="AC128" s="333"/>
      <c r="AD128" s="333"/>
      <c r="AE128" s="333"/>
      <c r="AF128" s="333"/>
      <c r="AG128" s="333"/>
      <c r="AH128" s="333"/>
      <c r="AI128" s="333"/>
      <c r="AJ128" s="333"/>
      <c r="AK128" s="333"/>
      <c r="AL128" s="333"/>
      <c r="AM128" s="333"/>
      <c r="AN128" s="333"/>
      <c r="AO128" s="333"/>
      <c r="AP128" s="333"/>
      <c r="AQ128" s="315">
        <f t="shared" si="0"/>
        <v>0</v>
      </c>
      <c r="AR128" s="315">
        <f t="shared" si="0"/>
        <v>0</v>
      </c>
      <c r="AS128" s="316">
        <f t="shared" si="4"/>
        <v>0</v>
      </c>
      <c r="AT128" s="316">
        <f t="shared" si="4"/>
        <v>0</v>
      </c>
      <c r="AU128" s="316">
        <f t="shared" si="5"/>
        <v>0</v>
      </c>
      <c r="AV128" s="317"/>
      <c r="AW128" s="316"/>
      <c r="AX128" s="316"/>
      <c r="AY128" s="316"/>
      <c r="AZ128" s="316"/>
      <c r="BA128" s="316"/>
      <c r="BB128" s="317"/>
      <c r="BC128" s="316"/>
      <c r="BD128" s="316"/>
      <c r="BE128" s="316"/>
      <c r="BF128" s="316"/>
      <c r="BG128" s="334"/>
      <c r="BH128" s="335"/>
      <c r="BI128" s="335"/>
      <c r="BJ128" s="335"/>
      <c r="BK128" s="335"/>
      <c r="BL128" s="336"/>
      <c r="BP128" s="2"/>
      <c r="BQ128" s="2"/>
      <c r="BR128" s="2"/>
      <c r="BS128" s="2"/>
      <c r="BT128" s="2"/>
      <c r="BU128" s="2"/>
      <c r="BV128" s="2"/>
      <c r="BW128" s="2"/>
      <c r="BX128" s="2"/>
      <c r="BY128" s="2"/>
      <c r="BZ128" s="2"/>
      <c r="CA128" s="2"/>
      <c r="CB128" s="2"/>
      <c r="CC128" s="2"/>
      <c r="CD128" s="2"/>
      <c r="CE128" s="2"/>
      <c r="CF128" s="2"/>
      <c r="CG128" s="2"/>
    </row>
    <row r="129" spans="1:85" s="294" customFormat="1" ht="9" hidden="1" customHeight="1" thickBot="1">
      <c r="A129" s="298"/>
      <c r="B129" s="298"/>
      <c r="C129" s="298"/>
      <c r="D129" s="298"/>
      <c r="E129" s="298"/>
      <c r="F129" s="298"/>
      <c r="G129" s="299"/>
      <c r="H129" s="321"/>
      <c r="I129" s="364"/>
      <c r="J129" s="323"/>
      <c r="K129" s="323"/>
      <c r="L129" s="376"/>
      <c r="M129" s="384"/>
      <c r="N129" s="323"/>
      <c r="O129" s="385"/>
      <c r="P129" s="386"/>
      <c r="Q129" s="326"/>
      <c r="R129" s="326"/>
      <c r="S129" s="326"/>
      <c r="T129" s="326"/>
      <c r="U129" s="326"/>
      <c r="V129" s="326"/>
      <c r="W129" s="368"/>
      <c r="X129" s="368"/>
      <c r="Y129" s="368"/>
      <c r="Z129" s="367"/>
      <c r="AA129" s="368"/>
      <c r="AB129" s="340" t="s">
        <v>254</v>
      </c>
      <c r="AC129" s="341">
        <f t="shared" ref="AC129:AP129" si="11">SUM(AC123:AC128)</f>
        <v>0</v>
      </c>
      <c r="AD129" s="341">
        <f t="shared" si="11"/>
        <v>0</v>
      </c>
      <c r="AE129" s="341">
        <f t="shared" si="11"/>
        <v>0</v>
      </c>
      <c r="AF129" s="341">
        <f t="shared" si="11"/>
        <v>0</v>
      </c>
      <c r="AG129" s="341">
        <f t="shared" si="11"/>
        <v>0</v>
      </c>
      <c r="AH129" s="341">
        <f t="shared" si="11"/>
        <v>0</v>
      </c>
      <c r="AI129" s="341">
        <f t="shared" si="11"/>
        <v>0</v>
      </c>
      <c r="AJ129" s="341">
        <f t="shared" si="11"/>
        <v>0</v>
      </c>
      <c r="AK129" s="341">
        <f t="shared" si="11"/>
        <v>0</v>
      </c>
      <c r="AL129" s="341">
        <f t="shared" si="11"/>
        <v>0</v>
      </c>
      <c r="AM129" s="341">
        <f t="shared" si="11"/>
        <v>0</v>
      </c>
      <c r="AN129" s="341">
        <f t="shared" si="11"/>
        <v>0</v>
      </c>
      <c r="AO129" s="341">
        <f t="shared" si="11"/>
        <v>0</v>
      </c>
      <c r="AP129" s="341">
        <f t="shared" si="11"/>
        <v>0</v>
      </c>
      <c r="AQ129" s="315">
        <f t="shared" si="0"/>
        <v>0</v>
      </c>
      <c r="AR129" s="315">
        <f t="shared" si="0"/>
        <v>0</v>
      </c>
      <c r="AS129" s="316">
        <f t="shared" si="4"/>
        <v>0</v>
      </c>
      <c r="AT129" s="316">
        <f t="shared" si="4"/>
        <v>0</v>
      </c>
      <c r="AU129" s="316">
        <f t="shared" si="5"/>
        <v>0</v>
      </c>
      <c r="AV129" s="317"/>
      <c r="AW129" s="316"/>
      <c r="AX129" s="316"/>
      <c r="AY129" s="316"/>
      <c r="AZ129" s="316"/>
      <c r="BA129" s="316"/>
      <c r="BB129" s="317"/>
      <c r="BC129" s="316"/>
      <c r="BD129" s="316"/>
      <c r="BE129" s="316"/>
      <c r="BF129" s="316"/>
      <c r="BG129" s="334"/>
      <c r="BH129" s="335"/>
      <c r="BI129" s="335"/>
      <c r="BJ129" s="335"/>
      <c r="BK129" s="335"/>
      <c r="BL129" s="336"/>
      <c r="BP129" s="2"/>
      <c r="BQ129" s="2"/>
      <c r="BR129" s="2"/>
      <c r="BS129" s="2"/>
      <c r="BT129" s="2"/>
      <c r="BU129" s="2"/>
      <c r="BV129" s="2"/>
      <c r="BW129" s="2"/>
      <c r="BX129" s="2"/>
      <c r="BY129" s="2"/>
      <c r="BZ129" s="2"/>
      <c r="CA129" s="2"/>
      <c r="CB129" s="2"/>
      <c r="CC129" s="2"/>
      <c r="CD129" s="2"/>
      <c r="CE129" s="2"/>
      <c r="CF129" s="2"/>
      <c r="CG129" s="2"/>
    </row>
    <row r="130" spans="1:85" s="294" customFormat="1" ht="9" hidden="1" customHeight="1" thickBot="1">
      <c r="A130" s="298"/>
      <c r="B130" s="298"/>
      <c r="C130" s="298"/>
      <c r="D130" s="298"/>
      <c r="E130" s="298"/>
      <c r="F130" s="298"/>
      <c r="G130" s="299"/>
      <c r="H130" s="321"/>
      <c r="I130" s="364"/>
      <c r="J130" s="323"/>
      <c r="K130" s="323"/>
      <c r="L130" s="376"/>
      <c r="M130" s="384"/>
      <c r="N130" s="323"/>
      <c r="O130" s="385"/>
      <c r="P130" s="386"/>
      <c r="Q130" s="326"/>
      <c r="R130" s="326"/>
      <c r="S130" s="326"/>
      <c r="T130" s="326"/>
      <c r="U130" s="326"/>
      <c r="V130" s="326"/>
      <c r="W130" s="368"/>
      <c r="X130" s="368"/>
      <c r="Y130" s="368"/>
      <c r="Z130" s="367"/>
      <c r="AA130" s="368"/>
      <c r="AB130" s="332" t="s">
        <v>255</v>
      </c>
      <c r="AC130" s="333"/>
      <c r="AD130" s="333"/>
      <c r="AE130" s="333"/>
      <c r="AF130" s="333"/>
      <c r="AG130" s="333"/>
      <c r="AH130" s="333"/>
      <c r="AI130" s="333"/>
      <c r="AJ130" s="333"/>
      <c r="AK130" s="333"/>
      <c r="AL130" s="333"/>
      <c r="AM130" s="333"/>
      <c r="AN130" s="333"/>
      <c r="AO130" s="333"/>
      <c r="AP130" s="333"/>
      <c r="AQ130" s="315">
        <f t="shared" si="0"/>
        <v>0</v>
      </c>
      <c r="AR130" s="315">
        <f t="shared" si="0"/>
        <v>0</v>
      </c>
      <c r="AS130" s="316">
        <f t="shared" si="4"/>
        <v>0</v>
      </c>
      <c r="AT130" s="316">
        <f t="shared" si="4"/>
        <v>0</v>
      </c>
      <c r="AU130" s="316">
        <f t="shared" si="5"/>
        <v>0</v>
      </c>
      <c r="AV130" s="317"/>
      <c r="AW130" s="316"/>
      <c r="AX130" s="316"/>
      <c r="AY130" s="316"/>
      <c r="AZ130" s="316"/>
      <c r="BA130" s="316"/>
      <c r="BB130" s="317"/>
      <c r="BC130" s="316"/>
      <c r="BD130" s="316"/>
      <c r="BE130" s="316"/>
      <c r="BF130" s="316"/>
      <c r="BG130" s="334"/>
      <c r="BH130" s="335"/>
      <c r="BI130" s="335"/>
      <c r="BJ130" s="335"/>
      <c r="BK130" s="335"/>
      <c r="BL130" s="336"/>
      <c r="BP130" s="2"/>
      <c r="BQ130" s="2"/>
      <c r="BR130" s="2"/>
      <c r="BS130" s="2"/>
      <c r="BT130" s="2"/>
      <c r="BU130" s="2"/>
      <c r="BV130" s="2"/>
      <c r="BW130" s="2"/>
      <c r="BX130" s="2"/>
      <c r="BY130" s="2"/>
      <c r="BZ130" s="2"/>
      <c r="CA130" s="2"/>
      <c r="CB130" s="2"/>
      <c r="CC130" s="2"/>
      <c r="CD130" s="2"/>
      <c r="CE130" s="2"/>
      <c r="CF130" s="2"/>
      <c r="CG130" s="2"/>
    </row>
    <row r="131" spans="1:85" s="294" customFormat="1" ht="9" hidden="1" customHeight="1" thickBot="1">
      <c r="A131" s="298"/>
      <c r="B131" s="298"/>
      <c r="C131" s="298"/>
      <c r="D131" s="298"/>
      <c r="E131" s="298"/>
      <c r="F131" s="298"/>
      <c r="G131" s="299"/>
      <c r="H131" s="321"/>
      <c r="I131" s="364"/>
      <c r="J131" s="323"/>
      <c r="K131" s="323"/>
      <c r="L131" s="376"/>
      <c r="M131" s="384"/>
      <c r="N131" s="323"/>
      <c r="O131" s="385"/>
      <c r="P131" s="386"/>
      <c r="Q131" s="326"/>
      <c r="R131" s="326"/>
      <c r="S131" s="326"/>
      <c r="T131" s="326"/>
      <c r="U131" s="326"/>
      <c r="V131" s="326"/>
      <c r="W131" s="368"/>
      <c r="X131" s="368"/>
      <c r="Y131" s="368"/>
      <c r="Z131" s="367"/>
      <c r="AA131" s="368"/>
      <c r="AB131" s="332" t="s">
        <v>256</v>
      </c>
      <c r="AC131" s="333"/>
      <c r="AD131" s="333"/>
      <c r="AE131" s="333"/>
      <c r="AF131" s="333"/>
      <c r="AG131" s="333"/>
      <c r="AH131" s="333"/>
      <c r="AI131" s="333"/>
      <c r="AJ131" s="333"/>
      <c r="AK131" s="333"/>
      <c r="AL131" s="333"/>
      <c r="AM131" s="333"/>
      <c r="AN131" s="333"/>
      <c r="AO131" s="333"/>
      <c r="AP131" s="333"/>
      <c r="AQ131" s="315">
        <f t="shared" si="0"/>
        <v>0</v>
      </c>
      <c r="AR131" s="315">
        <f t="shared" si="0"/>
        <v>0</v>
      </c>
      <c r="AS131" s="316">
        <f t="shared" si="4"/>
        <v>0</v>
      </c>
      <c r="AT131" s="316">
        <f t="shared" si="4"/>
        <v>0</v>
      </c>
      <c r="AU131" s="316">
        <f t="shared" si="5"/>
        <v>0</v>
      </c>
      <c r="AV131" s="317"/>
      <c r="AW131" s="316"/>
      <c r="AX131" s="316"/>
      <c r="AY131" s="316"/>
      <c r="AZ131" s="316"/>
      <c r="BA131" s="316"/>
      <c r="BB131" s="317"/>
      <c r="BC131" s="316"/>
      <c r="BD131" s="316"/>
      <c r="BE131" s="316"/>
      <c r="BF131" s="316"/>
      <c r="BG131" s="334"/>
      <c r="BH131" s="335"/>
      <c r="BI131" s="335"/>
      <c r="BJ131" s="335"/>
      <c r="BK131" s="335"/>
      <c r="BL131" s="336"/>
      <c r="BP131" s="2"/>
      <c r="BQ131" s="2"/>
      <c r="BR131" s="2"/>
      <c r="BS131" s="2"/>
      <c r="BT131" s="2"/>
      <c r="BU131" s="2"/>
      <c r="BV131" s="2"/>
      <c r="BW131" s="2"/>
      <c r="BX131" s="2"/>
      <c r="BY131" s="2"/>
      <c r="BZ131" s="2"/>
      <c r="CA131" s="2"/>
      <c r="CB131" s="2"/>
      <c r="CC131" s="2"/>
      <c r="CD131" s="2"/>
      <c r="CE131" s="2"/>
      <c r="CF131" s="2"/>
      <c r="CG131" s="2"/>
    </row>
    <row r="132" spans="1:85" s="294" customFormat="1" ht="9" hidden="1" customHeight="1" thickBot="1">
      <c r="A132" s="298"/>
      <c r="B132" s="298"/>
      <c r="C132" s="298"/>
      <c r="D132" s="298"/>
      <c r="E132" s="298"/>
      <c r="F132" s="298"/>
      <c r="G132" s="299"/>
      <c r="H132" s="321"/>
      <c r="I132" s="364"/>
      <c r="J132" s="323"/>
      <c r="K132" s="323"/>
      <c r="L132" s="376"/>
      <c r="M132" s="384"/>
      <c r="N132" s="323"/>
      <c r="O132" s="385"/>
      <c r="P132" s="386"/>
      <c r="Q132" s="326"/>
      <c r="R132" s="326"/>
      <c r="S132" s="326"/>
      <c r="T132" s="326"/>
      <c r="U132" s="326"/>
      <c r="V132" s="326"/>
      <c r="W132" s="368"/>
      <c r="X132" s="368"/>
      <c r="Y132" s="368"/>
      <c r="Z132" s="367"/>
      <c r="AA132" s="368"/>
      <c r="AB132" s="338" t="s">
        <v>257</v>
      </c>
      <c r="AC132" s="333"/>
      <c r="AD132" s="333"/>
      <c r="AE132" s="333"/>
      <c r="AF132" s="333"/>
      <c r="AG132" s="333"/>
      <c r="AH132" s="333"/>
      <c r="AI132" s="333"/>
      <c r="AJ132" s="333"/>
      <c r="AK132" s="333"/>
      <c r="AL132" s="333"/>
      <c r="AM132" s="333"/>
      <c r="AN132" s="333"/>
      <c r="AO132" s="333"/>
      <c r="AP132" s="333"/>
      <c r="AQ132" s="315">
        <f t="shared" si="0"/>
        <v>0</v>
      </c>
      <c r="AR132" s="315">
        <f t="shared" si="0"/>
        <v>0</v>
      </c>
      <c r="AS132" s="316">
        <f t="shared" si="4"/>
        <v>0</v>
      </c>
      <c r="AT132" s="316">
        <f t="shared" si="4"/>
        <v>0</v>
      </c>
      <c r="AU132" s="316">
        <f t="shared" si="5"/>
        <v>0</v>
      </c>
      <c r="AV132" s="317"/>
      <c r="AW132" s="316"/>
      <c r="AX132" s="316"/>
      <c r="AY132" s="316"/>
      <c r="AZ132" s="316"/>
      <c r="BA132" s="316"/>
      <c r="BB132" s="317"/>
      <c r="BC132" s="316"/>
      <c r="BD132" s="316"/>
      <c r="BE132" s="316"/>
      <c r="BF132" s="316"/>
      <c r="BG132" s="334"/>
      <c r="BH132" s="335"/>
      <c r="BI132" s="335"/>
      <c r="BJ132" s="335"/>
      <c r="BK132" s="335"/>
      <c r="BL132" s="336"/>
      <c r="BP132" s="2"/>
      <c r="BQ132" s="2"/>
      <c r="BR132" s="2"/>
      <c r="BS132" s="2"/>
      <c r="BT132" s="2"/>
      <c r="BU132" s="2"/>
      <c r="BV132" s="2"/>
      <c r="BW132" s="2"/>
      <c r="BX132" s="2"/>
      <c r="BY132" s="2"/>
      <c r="BZ132" s="2"/>
      <c r="CA132" s="2"/>
      <c r="CB132" s="2"/>
      <c r="CC132" s="2"/>
      <c r="CD132" s="2"/>
      <c r="CE132" s="2"/>
      <c r="CF132" s="2"/>
      <c r="CG132" s="2"/>
    </row>
    <row r="133" spans="1:85" s="294" customFormat="1" ht="9" hidden="1" customHeight="1" thickBot="1">
      <c r="A133" s="298"/>
      <c r="B133" s="298"/>
      <c r="C133" s="298"/>
      <c r="D133" s="298"/>
      <c r="E133" s="298"/>
      <c r="F133" s="298"/>
      <c r="G133" s="299"/>
      <c r="H133" s="321"/>
      <c r="I133" s="364"/>
      <c r="J133" s="323"/>
      <c r="K133" s="323"/>
      <c r="L133" s="376"/>
      <c r="M133" s="384"/>
      <c r="N133" s="323"/>
      <c r="O133" s="385"/>
      <c r="P133" s="386"/>
      <c r="Q133" s="326"/>
      <c r="R133" s="326"/>
      <c r="S133" s="326"/>
      <c r="T133" s="326"/>
      <c r="U133" s="326"/>
      <c r="V133" s="326"/>
      <c r="W133" s="368"/>
      <c r="X133" s="368"/>
      <c r="Y133" s="368"/>
      <c r="Z133" s="367"/>
      <c r="AA133" s="368"/>
      <c r="AB133" s="338" t="s">
        <v>258</v>
      </c>
      <c r="AC133" s="333"/>
      <c r="AD133" s="333"/>
      <c r="AE133" s="333"/>
      <c r="AF133" s="333"/>
      <c r="AG133" s="333"/>
      <c r="AH133" s="333"/>
      <c r="AI133" s="333"/>
      <c r="AJ133" s="333"/>
      <c r="AK133" s="333"/>
      <c r="AL133" s="333"/>
      <c r="AM133" s="333"/>
      <c r="AN133" s="333"/>
      <c r="AO133" s="333"/>
      <c r="AP133" s="333"/>
      <c r="AQ133" s="315">
        <f t="shared" si="0"/>
        <v>0</v>
      </c>
      <c r="AR133" s="315">
        <f t="shared" si="0"/>
        <v>0</v>
      </c>
      <c r="AS133" s="316">
        <f t="shared" si="4"/>
        <v>0</v>
      </c>
      <c r="AT133" s="316">
        <f t="shared" si="4"/>
        <v>0</v>
      </c>
      <c r="AU133" s="316">
        <f t="shared" si="5"/>
        <v>0</v>
      </c>
      <c r="AV133" s="317"/>
      <c r="AW133" s="316"/>
      <c r="AX133" s="316"/>
      <c r="AY133" s="316"/>
      <c r="AZ133" s="316"/>
      <c r="BA133" s="316"/>
      <c r="BB133" s="317"/>
      <c r="BC133" s="316"/>
      <c r="BD133" s="316"/>
      <c r="BE133" s="316"/>
      <c r="BF133" s="316"/>
      <c r="BG133" s="334"/>
      <c r="BH133" s="335"/>
      <c r="BI133" s="335"/>
      <c r="BJ133" s="335"/>
      <c r="BK133" s="335"/>
      <c r="BL133" s="336"/>
      <c r="BP133" s="2"/>
      <c r="BQ133" s="2"/>
      <c r="BR133" s="2"/>
      <c r="BS133" s="2"/>
      <c r="BT133" s="2"/>
      <c r="BU133" s="2"/>
      <c r="BV133" s="2"/>
      <c r="BW133" s="2"/>
      <c r="BX133" s="2"/>
      <c r="BY133" s="2"/>
      <c r="BZ133" s="2"/>
      <c r="CA133" s="2"/>
      <c r="CB133" s="2"/>
      <c r="CC133" s="2"/>
      <c r="CD133" s="2"/>
      <c r="CE133" s="2"/>
      <c r="CF133" s="2"/>
      <c r="CG133" s="2"/>
    </row>
    <row r="134" spans="1:85" s="294" customFormat="1" ht="9" hidden="1" customHeight="1" thickBot="1">
      <c r="A134" s="298"/>
      <c r="B134" s="298"/>
      <c r="C134" s="298"/>
      <c r="D134" s="298"/>
      <c r="E134" s="298"/>
      <c r="F134" s="298"/>
      <c r="G134" s="299"/>
      <c r="H134" s="321"/>
      <c r="I134" s="364"/>
      <c r="J134" s="323"/>
      <c r="K134" s="323"/>
      <c r="L134" s="376"/>
      <c r="M134" s="384"/>
      <c r="N134" s="323"/>
      <c r="O134" s="385"/>
      <c r="P134" s="386"/>
      <c r="Q134" s="326"/>
      <c r="R134" s="326"/>
      <c r="S134" s="326"/>
      <c r="T134" s="326"/>
      <c r="U134" s="326"/>
      <c r="V134" s="326"/>
      <c r="W134" s="368"/>
      <c r="X134" s="368"/>
      <c r="Y134" s="368"/>
      <c r="Z134" s="367"/>
      <c r="AA134" s="368"/>
      <c r="AB134" s="338" t="s">
        <v>259</v>
      </c>
      <c r="AC134" s="333"/>
      <c r="AD134" s="333"/>
      <c r="AE134" s="333"/>
      <c r="AF134" s="333"/>
      <c r="AG134" s="333"/>
      <c r="AH134" s="333"/>
      <c r="AI134" s="333"/>
      <c r="AJ134" s="333"/>
      <c r="AK134" s="333"/>
      <c r="AL134" s="333"/>
      <c r="AM134" s="333"/>
      <c r="AN134" s="333"/>
      <c r="AO134" s="333"/>
      <c r="AP134" s="333"/>
      <c r="AQ134" s="315">
        <f t="shared" si="0"/>
        <v>0</v>
      </c>
      <c r="AR134" s="315">
        <f t="shared" si="0"/>
        <v>0</v>
      </c>
      <c r="AS134" s="316">
        <f t="shared" si="4"/>
        <v>0</v>
      </c>
      <c r="AT134" s="316">
        <f t="shared" si="4"/>
        <v>0</v>
      </c>
      <c r="AU134" s="316">
        <f t="shared" si="5"/>
        <v>0</v>
      </c>
      <c r="AV134" s="317"/>
      <c r="AW134" s="316"/>
      <c r="AX134" s="316"/>
      <c r="AY134" s="316"/>
      <c r="AZ134" s="316"/>
      <c r="BA134" s="316"/>
      <c r="BB134" s="317"/>
      <c r="BC134" s="316"/>
      <c r="BD134" s="316"/>
      <c r="BE134" s="316"/>
      <c r="BF134" s="316"/>
      <c r="BG134" s="334"/>
      <c r="BH134" s="335"/>
      <c r="BI134" s="335"/>
      <c r="BJ134" s="335"/>
      <c r="BK134" s="335"/>
      <c r="BL134" s="336"/>
      <c r="BP134" s="2"/>
      <c r="BQ134" s="2"/>
      <c r="BR134" s="2"/>
      <c r="BS134" s="2"/>
      <c r="BT134" s="2"/>
      <c r="BU134" s="2"/>
      <c r="BV134" s="2"/>
      <c r="BW134" s="2"/>
      <c r="BX134" s="2"/>
      <c r="BY134" s="2"/>
      <c r="BZ134" s="2"/>
      <c r="CA134" s="2"/>
      <c r="CB134" s="2"/>
      <c r="CC134" s="2"/>
      <c r="CD134" s="2"/>
      <c r="CE134" s="2"/>
      <c r="CF134" s="2"/>
      <c r="CG134" s="2"/>
    </row>
    <row r="135" spans="1:85" s="294" customFormat="1" ht="9" hidden="1" customHeight="1" thickBot="1">
      <c r="A135" s="298"/>
      <c r="B135" s="298"/>
      <c r="C135" s="298"/>
      <c r="D135" s="298"/>
      <c r="E135" s="298"/>
      <c r="F135" s="298"/>
      <c r="G135" s="299"/>
      <c r="H135" s="321"/>
      <c r="I135" s="364"/>
      <c r="J135" s="323"/>
      <c r="K135" s="323"/>
      <c r="L135" s="376"/>
      <c r="M135" s="384"/>
      <c r="N135" s="323"/>
      <c r="O135" s="385"/>
      <c r="P135" s="386"/>
      <c r="Q135" s="326"/>
      <c r="R135" s="326"/>
      <c r="S135" s="326"/>
      <c r="T135" s="326"/>
      <c r="U135" s="326"/>
      <c r="V135" s="326"/>
      <c r="W135" s="368"/>
      <c r="X135" s="368"/>
      <c r="Y135" s="368"/>
      <c r="Z135" s="367"/>
      <c r="AA135" s="368"/>
      <c r="AB135" s="338" t="s">
        <v>260</v>
      </c>
      <c r="AC135" s="333"/>
      <c r="AD135" s="333"/>
      <c r="AE135" s="333"/>
      <c r="AF135" s="333"/>
      <c r="AG135" s="333"/>
      <c r="AH135" s="333"/>
      <c r="AI135" s="333"/>
      <c r="AJ135" s="333"/>
      <c r="AK135" s="333"/>
      <c r="AL135" s="333"/>
      <c r="AM135" s="333"/>
      <c r="AN135" s="333"/>
      <c r="AO135" s="333"/>
      <c r="AP135" s="333"/>
      <c r="AQ135" s="315">
        <f t="shared" si="0"/>
        <v>0</v>
      </c>
      <c r="AR135" s="315">
        <f t="shared" si="0"/>
        <v>0</v>
      </c>
      <c r="AS135" s="316">
        <f t="shared" si="4"/>
        <v>0</v>
      </c>
      <c r="AT135" s="316">
        <f t="shared" si="4"/>
        <v>0</v>
      </c>
      <c r="AU135" s="316">
        <f t="shared" si="5"/>
        <v>0</v>
      </c>
      <c r="AV135" s="317"/>
      <c r="AW135" s="316"/>
      <c r="AX135" s="316"/>
      <c r="AY135" s="316"/>
      <c r="AZ135" s="316"/>
      <c r="BA135" s="316"/>
      <c r="BB135" s="317"/>
      <c r="BC135" s="316"/>
      <c r="BD135" s="316"/>
      <c r="BE135" s="316"/>
      <c r="BF135" s="316"/>
      <c r="BG135" s="334"/>
      <c r="BH135" s="335"/>
      <c r="BI135" s="335"/>
      <c r="BJ135" s="335"/>
      <c r="BK135" s="335"/>
      <c r="BL135" s="336"/>
      <c r="BP135" s="2"/>
      <c r="BQ135" s="2"/>
      <c r="BR135" s="2"/>
      <c r="BS135" s="2"/>
      <c r="BT135" s="2"/>
      <c r="BU135" s="2"/>
      <c r="BV135" s="2"/>
      <c r="BW135" s="2"/>
      <c r="BX135" s="2"/>
      <c r="BY135" s="2"/>
      <c r="BZ135" s="2"/>
      <c r="CA135" s="2"/>
      <c r="CB135" s="2"/>
      <c r="CC135" s="2"/>
      <c r="CD135" s="2"/>
      <c r="CE135" s="2"/>
      <c r="CF135" s="2"/>
      <c r="CG135" s="2"/>
    </row>
    <row r="136" spans="1:85" s="294" customFormat="1" ht="9" hidden="1" customHeight="1" thickBot="1">
      <c r="A136" s="298"/>
      <c r="B136" s="298"/>
      <c r="C136" s="298"/>
      <c r="D136" s="298"/>
      <c r="E136" s="298"/>
      <c r="F136" s="298"/>
      <c r="G136" s="299"/>
      <c r="H136" s="321"/>
      <c r="I136" s="364"/>
      <c r="J136" s="323"/>
      <c r="K136" s="323"/>
      <c r="L136" s="376"/>
      <c r="M136" s="384"/>
      <c r="N136" s="323"/>
      <c r="O136" s="385"/>
      <c r="P136" s="386"/>
      <c r="Q136" s="326"/>
      <c r="R136" s="326"/>
      <c r="S136" s="326"/>
      <c r="T136" s="326"/>
      <c r="U136" s="326"/>
      <c r="V136" s="326"/>
      <c r="W136" s="368"/>
      <c r="X136" s="368"/>
      <c r="Y136" s="368"/>
      <c r="Z136" s="367"/>
      <c r="AA136" s="368"/>
      <c r="AB136" s="338" t="s">
        <v>261</v>
      </c>
      <c r="AC136" s="333"/>
      <c r="AD136" s="333"/>
      <c r="AE136" s="333"/>
      <c r="AF136" s="333"/>
      <c r="AG136" s="333"/>
      <c r="AH136" s="333"/>
      <c r="AI136" s="333"/>
      <c r="AJ136" s="333"/>
      <c r="AK136" s="333"/>
      <c r="AL136" s="333"/>
      <c r="AM136" s="333"/>
      <c r="AN136" s="333"/>
      <c r="AO136" s="333"/>
      <c r="AP136" s="333"/>
      <c r="AQ136" s="315">
        <f t="shared" si="0"/>
        <v>0</v>
      </c>
      <c r="AR136" s="315">
        <f t="shared" si="0"/>
        <v>0</v>
      </c>
      <c r="AS136" s="316">
        <f t="shared" si="4"/>
        <v>0</v>
      </c>
      <c r="AT136" s="316">
        <f t="shared" si="4"/>
        <v>0</v>
      </c>
      <c r="AU136" s="316">
        <f t="shared" si="5"/>
        <v>0</v>
      </c>
      <c r="AV136" s="317"/>
      <c r="AW136" s="316"/>
      <c r="AX136" s="316"/>
      <c r="AY136" s="316"/>
      <c r="AZ136" s="316"/>
      <c r="BA136" s="316"/>
      <c r="BB136" s="317"/>
      <c r="BC136" s="316"/>
      <c r="BD136" s="316"/>
      <c r="BE136" s="316"/>
      <c r="BF136" s="316"/>
      <c r="BG136" s="334"/>
      <c r="BH136" s="335"/>
      <c r="BI136" s="335"/>
      <c r="BJ136" s="335"/>
      <c r="BK136" s="335"/>
      <c r="BL136" s="336"/>
      <c r="BP136" s="2"/>
      <c r="BQ136" s="2"/>
      <c r="BR136" s="2"/>
      <c r="BS136" s="2"/>
      <c r="BT136" s="2"/>
      <c r="BU136" s="2"/>
      <c r="BV136" s="2"/>
      <c r="BW136" s="2"/>
      <c r="BX136" s="2"/>
      <c r="BY136" s="2"/>
      <c r="BZ136" s="2"/>
      <c r="CA136" s="2"/>
      <c r="CB136" s="2"/>
      <c r="CC136" s="2"/>
      <c r="CD136" s="2"/>
      <c r="CE136" s="2"/>
      <c r="CF136" s="2"/>
      <c r="CG136" s="2"/>
    </row>
    <row r="137" spans="1:85" s="294" customFormat="1" ht="9" hidden="1" customHeight="1" thickBot="1">
      <c r="A137" s="298"/>
      <c r="B137" s="298"/>
      <c r="C137" s="298"/>
      <c r="D137" s="298"/>
      <c r="E137" s="298"/>
      <c r="F137" s="298"/>
      <c r="G137" s="299"/>
      <c r="H137" s="321"/>
      <c r="I137" s="364"/>
      <c r="J137" s="323"/>
      <c r="K137" s="323"/>
      <c r="L137" s="376"/>
      <c r="M137" s="384"/>
      <c r="N137" s="323"/>
      <c r="O137" s="385"/>
      <c r="P137" s="386"/>
      <c r="Q137" s="326"/>
      <c r="R137" s="326"/>
      <c r="S137" s="326"/>
      <c r="T137" s="326"/>
      <c r="U137" s="326"/>
      <c r="V137" s="326"/>
      <c r="W137" s="368"/>
      <c r="X137" s="368"/>
      <c r="Y137" s="368"/>
      <c r="Z137" s="367"/>
      <c r="AA137" s="368"/>
      <c r="AB137" s="340" t="s">
        <v>262</v>
      </c>
      <c r="AC137" s="341">
        <f t="shared" ref="AC137:AP137" si="12">SUM(AC131:AC136)+IF(AC129=0,AC130,AC129)</f>
        <v>0</v>
      </c>
      <c r="AD137" s="341">
        <f t="shared" si="12"/>
        <v>0</v>
      </c>
      <c r="AE137" s="341">
        <f t="shared" si="12"/>
        <v>0</v>
      </c>
      <c r="AF137" s="341">
        <f t="shared" si="12"/>
        <v>0</v>
      </c>
      <c r="AG137" s="341">
        <f t="shared" si="12"/>
        <v>0</v>
      </c>
      <c r="AH137" s="341">
        <f t="shared" si="12"/>
        <v>0</v>
      </c>
      <c r="AI137" s="341">
        <f t="shared" si="12"/>
        <v>0</v>
      </c>
      <c r="AJ137" s="341">
        <f t="shared" si="12"/>
        <v>0</v>
      </c>
      <c r="AK137" s="341">
        <f t="shared" si="12"/>
        <v>0</v>
      </c>
      <c r="AL137" s="341">
        <f t="shared" si="12"/>
        <v>0</v>
      </c>
      <c r="AM137" s="341">
        <f t="shared" si="12"/>
        <v>0</v>
      </c>
      <c r="AN137" s="341">
        <f t="shared" si="12"/>
        <v>0</v>
      </c>
      <c r="AO137" s="341">
        <f t="shared" si="12"/>
        <v>0</v>
      </c>
      <c r="AP137" s="341">
        <f t="shared" si="12"/>
        <v>0</v>
      </c>
      <c r="AQ137" s="315">
        <f t="shared" si="0"/>
        <v>0</v>
      </c>
      <c r="AR137" s="315">
        <f t="shared" si="0"/>
        <v>0</v>
      </c>
      <c r="AS137" s="316">
        <f t="shared" si="4"/>
        <v>0</v>
      </c>
      <c r="AT137" s="316">
        <f t="shared" si="4"/>
        <v>0</v>
      </c>
      <c r="AU137" s="316">
        <f t="shared" si="5"/>
        <v>0</v>
      </c>
      <c r="AV137" s="317"/>
      <c r="AW137" s="316"/>
      <c r="AX137" s="316"/>
      <c r="AY137" s="316"/>
      <c r="AZ137" s="316"/>
      <c r="BA137" s="316"/>
      <c r="BB137" s="317"/>
      <c r="BC137" s="316"/>
      <c r="BD137" s="316"/>
      <c r="BE137" s="316"/>
      <c r="BF137" s="316"/>
      <c r="BG137" s="334"/>
      <c r="BH137" s="335"/>
      <c r="BI137" s="335"/>
      <c r="BJ137" s="335"/>
      <c r="BK137" s="335"/>
      <c r="BL137" s="336"/>
      <c r="BP137" s="2"/>
      <c r="BQ137" s="2"/>
      <c r="BR137" s="2"/>
      <c r="BS137" s="2"/>
      <c r="BT137" s="2"/>
      <c r="BU137" s="2"/>
      <c r="BV137" s="2"/>
      <c r="BW137" s="2"/>
      <c r="BX137" s="2"/>
      <c r="BY137" s="2"/>
      <c r="BZ137" s="2"/>
      <c r="CA137" s="2"/>
      <c r="CB137" s="2"/>
      <c r="CC137" s="2"/>
      <c r="CD137" s="2"/>
      <c r="CE137" s="2"/>
      <c r="CF137" s="2"/>
      <c r="CG137" s="2"/>
    </row>
    <row r="138" spans="1:85" s="294" customFormat="1" ht="9" hidden="1" customHeight="1" thickBot="1">
      <c r="A138" s="298"/>
      <c r="B138" s="298"/>
      <c r="C138" s="298"/>
      <c r="D138" s="298"/>
      <c r="E138" s="298"/>
      <c r="F138" s="298"/>
      <c r="G138" s="299"/>
      <c r="H138" s="343"/>
      <c r="I138" s="369"/>
      <c r="J138" s="345"/>
      <c r="K138" s="345"/>
      <c r="L138" s="378"/>
      <c r="M138" s="387"/>
      <c r="N138" s="345"/>
      <c r="O138" s="388"/>
      <c r="P138" s="389"/>
      <c r="Q138" s="348"/>
      <c r="R138" s="348"/>
      <c r="S138" s="348"/>
      <c r="T138" s="348"/>
      <c r="U138" s="348"/>
      <c r="V138" s="348"/>
      <c r="W138" s="373"/>
      <c r="X138" s="373"/>
      <c r="Y138" s="373"/>
      <c r="Z138" s="372"/>
      <c r="AA138" s="373"/>
      <c r="AB138" s="354" t="s">
        <v>263</v>
      </c>
      <c r="AC138" s="355"/>
      <c r="AD138" s="355"/>
      <c r="AE138" s="355"/>
      <c r="AF138" s="355"/>
      <c r="AG138" s="355"/>
      <c r="AH138" s="355"/>
      <c r="AI138" s="355"/>
      <c r="AJ138" s="355"/>
      <c r="AK138" s="355"/>
      <c r="AL138" s="355"/>
      <c r="AM138" s="355"/>
      <c r="AN138" s="355"/>
      <c r="AO138" s="355"/>
      <c r="AP138" s="355"/>
      <c r="AQ138" s="315">
        <f t="shared" si="0"/>
        <v>0</v>
      </c>
      <c r="AR138" s="315">
        <f t="shared" si="0"/>
        <v>0</v>
      </c>
      <c r="AS138" s="316">
        <f t="shared" si="4"/>
        <v>0</v>
      </c>
      <c r="AT138" s="316">
        <f t="shared" si="4"/>
        <v>0</v>
      </c>
      <c r="AU138" s="316">
        <f t="shared" si="5"/>
        <v>0</v>
      </c>
      <c r="AV138" s="317"/>
      <c r="AW138" s="316"/>
      <c r="AX138" s="316"/>
      <c r="AY138" s="316"/>
      <c r="AZ138" s="316"/>
      <c r="BA138" s="316"/>
      <c r="BB138" s="317"/>
      <c r="BC138" s="316"/>
      <c r="BD138" s="316"/>
      <c r="BE138" s="316"/>
      <c r="BF138" s="316"/>
      <c r="BG138" s="356"/>
      <c r="BH138" s="357"/>
      <c r="BI138" s="357"/>
      <c r="BJ138" s="357"/>
      <c r="BK138" s="357"/>
      <c r="BL138" s="358"/>
      <c r="BP138" s="2"/>
      <c r="BQ138" s="2"/>
      <c r="BR138" s="2"/>
      <c r="BS138" s="2"/>
      <c r="BT138" s="2"/>
      <c r="BU138" s="2"/>
      <c r="BV138" s="2"/>
      <c r="BW138" s="2"/>
      <c r="BX138" s="2"/>
      <c r="BY138" s="2"/>
      <c r="BZ138" s="2"/>
      <c r="CA138" s="2"/>
      <c r="CB138" s="2"/>
      <c r="CC138" s="2"/>
      <c r="CD138" s="2"/>
      <c r="CE138" s="2"/>
      <c r="CF138" s="2"/>
      <c r="CG138" s="2"/>
    </row>
    <row r="139" spans="1:85" s="294" customFormat="1" ht="15" hidden="1" customHeight="1" thickBot="1">
      <c r="A139" s="298" t="s">
        <v>292</v>
      </c>
      <c r="B139" s="298" t="s">
        <v>292</v>
      </c>
      <c r="C139" s="298" t="s">
        <v>229</v>
      </c>
      <c r="D139" s="298" t="s">
        <v>230</v>
      </c>
      <c r="E139" s="298" t="s">
        <v>265</v>
      </c>
      <c r="F139" s="298" t="s">
        <v>265</v>
      </c>
      <c r="G139" s="299">
        <v>14</v>
      </c>
      <c r="H139" s="300">
        <v>876</v>
      </c>
      <c r="I139" s="359" t="s">
        <v>293</v>
      </c>
      <c r="J139" s="360"/>
      <c r="K139" s="303"/>
      <c r="L139" s="374"/>
      <c r="M139" s="375" t="s">
        <v>294</v>
      </c>
      <c r="N139" s="303" t="s">
        <v>295</v>
      </c>
      <c r="O139" s="381">
        <v>1</v>
      </c>
      <c r="P139" s="390">
        <v>1</v>
      </c>
      <c r="Q139" s="306">
        <f>SUMIF('Actividades inversión 876'!$B$15:$B$52,'Metas inversión 876'!$B139,'Actividades inversión 876'!M$15:M$52)</f>
        <v>858500000</v>
      </c>
      <c r="R139" s="306">
        <f>SUMIF('Actividades inversión 876'!$B$15:$B$52,'Metas inversión 876'!$B139,'Actividades inversión 876'!N$15:N$52)</f>
        <v>786480000</v>
      </c>
      <c r="S139" s="306">
        <f>SUMIF('Actividades inversión 876'!$B$15:$B$52,'Metas inversión 876'!$B139,'Actividades inversión 876'!O$15:O$52)</f>
        <v>626480000</v>
      </c>
      <c r="T139" s="306">
        <f>SUMIF('Actividades inversión 876'!$B$15:$B$52,'Metas inversión 876'!$B139,'Actividades inversión 876'!P$15:P$52)</f>
        <v>21236667</v>
      </c>
      <c r="U139" s="306">
        <f>SUMIF('Actividades inversión 876'!$B$15:$B$52,'Metas inversión 876'!$B139,'Actividades inversión 876'!Q$15:Q$52)</f>
        <v>725831100</v>
      </c>
      <c r="V139" s="306">
        <f>SUMIF('Actividades inversión 876'!$B$15:$B$52,'Metas inversión 876'!$B139,'Actividades inversión 876'!R$15:R$52)</f>
        <v>629831100</v>
      </c>
      <c r="W139" s="362" t="s">
        <v>296</v>
      </c>
      <c r="X139" s="363" t="s">
        <v>297</v>
      </c>
      <c r="Y139" s="362" t="s">
        <v>298</v>
      </c>
      <c r="Z139" s="363" t="s">
        <v>291</v>
      </c>
      <c r="AA139" s="362" t="s">
        <v>299</v>
      </c>
      <c r="AB139" s="313" t="s">
        <v>240</v>
      </c>
      <c r="AC139" s="314"/>
      <c r="AD139" s="314"/>
      <c r="AE139" s="314"/>
      <c r="AF139" s="314"/>
      <c r="AG139" s="314"/>
      <c r="AH139" s="314"/>
      <c r="AI139" s="314"/>
      <c r="AJ139" s="314"/>
      <c r="AK139" s="314"/>
      <c r="AL139" s="314"/>
      <c r="AM139" s="314"/>
      <c r="AN139" s="314"/>
      <c r="AO139" s="314"/>
      <c r="AP139" s="314"/>
      <c r="AQ139" s="315">
        <f t="shared" si="0"/>
        <v>0</v>
      </c>
      <c r="AR139" s="315">
        <f t="shared" si="0"/>
        <v>0</v>
      </c>
      <c r="AS139" s="316">
        <f t="shared" si="4"/>
        <v>160000000</v>
      </c>
      <c r="AT139" s="316">
        <f t="shared" si="4"/>
        <v>605243333</v>
      </c>
      <c r="AU139" s="316">
        <f t="shared" si="5"/>
        <v>96000000</v>
      </c>
      <c r="AV139" s="317"/>
      <c r="AW139" s="316"/>
      <c r="AX139" s="316"/>
      <c r="AY139" s="316"/>
      <c r="AZ139" s="316"/>
      <c r="BA139" s="316"/>
      <c r="BB139" s="317"/>
      <c r="BC139" s="316"/>
      <c r="BD139" s="316"/>
      <c r="BE139" s="316"/>
      <c r="BF139" s="316"/>
      <c r="BG139" s="320">
        <f>SUM('[2]01-USAQUEN:99-METROPOLITANO'!N78)</f>
        <v>858500000</v>
      </c>
      <c r="BH139" s="320">
        <f>SUM('[2]01-USAQUEN:99-METROPOLITANO'!O78)</f>
        <v>786480000</v>
      </c>
      <c r="BI139" s="320">
        <f>SUM('[2]01-USAQUEN:99-METROPOLITANO'!P78)</f>
        <v>626480000</v>
      </c>
      <c r="BJ139" s="320">
        <f>SUM('[2]01-USAQUEN:99-METROPOLITANO'!Q78)</f>
        <v>21236667</v>
      </c>
      <c r="BK139" s="320">
        <f>SUM('[2]01-USAQUEN:99-METROPOLITANO'!R78)</f>
        <v>725831100</v>
      </c>
      <c r="BL139" s="320">
        <f>SUM('[2]01-USAQUEN:99-METROPOLITANO'!S78)</f>
        <v>629831100</v>
      </c>
      <c r="BP139" s="2"/>
      <c r="BQ139" s="2"/>
      <c r="BR139" s="2"/>
      <c r="BS139" s="2"/>
      <c r="BT139" s="2"/>
      <c r="BU139" s="2"/>
      <c r="BV139" s="2"/>
      <c r="BW139" s="2"/>
      <c r="BX139" s="2"/>
      <c r="BY139" s="2"/>
      <c r="BZ139" s="2"/>
      <c r="CA139" s="2"/>
      <c r="CB139" s="2"/>
      <c r="CC139" s="2"/>
      <c r="CD139" s="2"/>
      <c r="CE139" s="2"/>
      <c r="CF139" s="2"/>
      <c r="CG139" s="2"/>
    </row>
    <row r="140" spans="1:85" s="294" customFormat="1" ht="9" hidden="1" customHeight="1" thickBot="1">
      <c r="A140" s="298"/>
      <c r="B140" s="298"/>
      <c r="C140" s="298"/>
      <c r="D140" s="298"/>
      <c r="E140" s="298"/>
      <c r="F140" s="298"/>
      <c r="G140" s="299"/>
      <c r="H140" s="321"/>
      <c r="I140" s="364"/>
      <c r="J140" s="323"/>
      <c r="K140" s="323"/>
      <c r="L140" s="376"/>
      <c r="M140" s="377"/>
      <c r="N140" s="323"/>
      <c r="O140" s="385"/>
      <c r="P140" s="391"/>
      <c r="Q140" s="326"/>
      <c r="R140" s="326"/>
      <c r="S140" s="326"/>
      <c r="T140" s="326"/>
      <c r="U140" s="326"/>
      <c r="V140" s="326"/>
      <c r="W140" s="367"/>
      <c r="X140" s="368"/>
      <c r="Y140" s="367"/>
      <c r="Z140" s="368"/>
      <c r="AA140" s="366"/>
      <c r="AB140" s="332" t="s">
        <v>243</v>
      </c>
      <c r="AC140" s="333"/>
      <c r="AD140" s="333"/>
      <c r="AE140" s="333"/>
      <c r="AF140" s="333"/>
      <c r="AG140" s="333"/>
      <c r="AH140" s="333"/>
      <c r="AI140" s="333"/>
      <c r="AJ140" s="333"/>
      <c r="AK140" s="333"/>
      <c r="AL140" s="333"/>
      <c r="AM140" s="333"/>
      <c r="AN140" s="333"/>
      <c r="AO140" s="333"/>
      <c r="AP140" s="333"/>
      <c r="AQ140" s="315">
        <f t="shared" ref="AQ140:AR224" si="13">+AC140+AE140+AG140+AI140+AK140+AM140+AO140</f>
        <v>0</v>
      </c>
      <c r="AR140" s="315">
        <f t="shared" si="13"/>
        <v>0</v>
      </c>
      <c r="AS140" s="316">
        <f t="shared" si="4"/>
        <v>0</v>
      </c>
      <c r="AT140" s="316">
        <f t="shared" si="4"/>
        <v>0</v>
      </c>
      <c r="AU140" s="316">
        <f t="shared" si="5"/>
        <v>0</v>
      </c>
      <c r="AV140" s="317"/>
      <c r="AW140" s="316"/>
      <c r="AX140" s="316"/>
      <c r="AY140" s="316"/>
      <c r="AZ140" s="316"/>
      <c r="BA140" s="316"/>
      <c r="BB140" s="317"/>
      <c r="BC140" s="316"/>
      <c r="BD140" s="316"/>
      <c r="BE140" s="316"/>
      <c r="BF140" s="316"/>
      <c r="BG140" s="334"/>
      <c r="BH140" s="335"/>
      <c r="BI140" s="335"/>
      <c r="BJ140" s="335"/>
      <c r="BK140" s="335"/>
      <c r="BL140" s="336"/>
      <c r="BP140" s="2"/>
      <c r="BQ140" s="2"/>
      <c r="BR140" s="2"/>
      <c r="BS140" s="2"/>
      <c r="BT140" s="2"/>
      <c r="BU140" s="2"/>
      <c r="BV140" s="2"/>
      <c r="BW140" s="2"/>
      <c r="BX140" s="2"/>
      <c r="BY140" s="2"/>
      <c r="BZ140" s="2"/>
      <c r="CA140" s="2"/>
      <c r="CB140" s="2"/>
      <c r="CC140" s="2"/>
      <c r="CD140" s="2"/>
      <c r="CE140" s="2"/>
      <c r="CF140" s="2"/>
      <c r="CG140" s="2"/>
    </row>
    <row r="141" spans="1:85" s="294" customFormat="1" ht="9" hidden="1" customHeight="1" thickBot="1">
      <c r="A141" s="298"/>
      <c r="B141" s="298"/>
      <c r="C141" s="298"/>
      <c r="D141" s="298"/>
      <c r="E141" s="298"/>
      <c r="F141" s="298"/>
      <c r="G141" s="299"/>
      <c r="H141" s="321"/>
      <c r="I141" s="364"/>
      <c r="J141" s="323"/>
      <c r="K141" s="323"/>
      <c r="L141" s="376"/>
      <c r="M141" s="377"/>
      <c r="N141" s="323"/>
      <c r="O141" s="385"/>
      <c r="P141" s="391"/>
      <c r="Q141" s="326"/>
      <c r="R141" s="326"/>
      <c r="S141" s="326"/>
      <c r="T141" s="326"/>
      <c r="U141" s="326"/>
      <c r="V141" s="326"/>
      <c r="W141" s="367"/>
      <c r="X141" s="368"/>
      <c r="Y141" s="367"/>
      <c r="Z141" s="368"/>
      <c r="AA141" s="366"/>
      <c r="AB141" s="332" t="s">
        <v>246</v>
      </c>
      <c r="AC141" s="333"/>
      <c r="AD141" s="333"/>
      <c r="AE141" s="333"/>
      <c r="AF141" s="333"/>
      <c r="AG141" s="333"/>
      <c r="AH141" s="333"/>
      <c r="AI141" s="333"/>
      <c r="AJ141" s="333"/>
      <c r="AK141" s="333"/>
      <c r="AL141" s="333"/>
      <c r="AM141" s="333"/>
      <c r="AN141" s="333"/>
      <c r="AO141" s="333"/>
      <c r="AP141" s="333"/>
      <c r="AQ141" s="315">
        <f t="shared" si="13"/>
        <v>0</v>
      </c>
      <c r="AR141" s="315">
        <f t="shared" si="13"/>
        <v>0</v>
      </c>
      <c r="AS141" s="316">
        <f t="shared" si="4"/>
        <v>0</v>
      </c>
      <c r="AT141" s="316">
        <f t="shared" si="4"/>
        <v>0</v>
      </c>
      <c r="AU141" s="316">
        <f t="shared" si="5"/>
        <v>0</v>
      </c>
      <c r="AV141" s="317"/>
      <c r="AW141" s="316"/>
      <c r="AX141" s="316"/>
      <c r="AY141" s="316"/>
      <c r="AZ141" s="316"/>
      <c r="BA141" s="316"/>
      <c r="BB141" s="317"/>
      <c r="BC141" s="316"/>
      <c r="BD141" s="316"/>
      <c r="BE141" s="316"/>
      <c r="BF141" s="316"/>
      <c r="BG141" s="334"/>
      <c r="BH141" s="335"/>
      <c r="BI141" s="335"/>
      <c r="BJ141" s="335"/>
      <c r="BK141" s="335"/>
      <c r="BL141" s="336"/>
      <c r="BP141" s="2"/>
      <c r="BQ141" s="2"/>
      <c r="BR141" s="2"/>
      <c r="BS141" s="2"/>
      <c r="BT141" s="2"/>
      <c r="BU141" s="2"/>
      <c r="BV141" s="2"/>
      <c r="BW141" s="2"/>
      <c r="BX141" s="2"/>
      <c r="BY141" s="2"/>
      <c r="BZ141" s="2"/>
      <c r="CA141" s="2"/>
      <c r="CB141" s="2"/>
      <c r="CC141" s="2"/>
      <c r="CD141" s="2"/>
      <c r="CE141" s="2"/>
      <c r="CF141" s="2"/>
      <c r="CG141" s="2"/>
    </row>
    <row r="142" spans="1:85" s="294" customFormat="1" ht="9" hidden="1" customHeight="1" thickBot="1">
      <c r="A142" s="298"/>
      <c r="B142" s="298"/>
      <c r="C142" s="298"/>
      <c r="D142" s="298"/>
      <c r="E142" s="298"/>
      <c r="F142" s="298"/>
      <c r="G142" s="299"/>
      <c r="H142" s="321"/>
      <c r="I142" s="364"/>
      <c r="J142" s="323"/>
      <c r="K142" s="323"/>
      <c r="L142" s="376"/>
      <c r="M142" s="377"/>
      <c r="N142" s="323"/>
      <c r="O142" s="385"/>
      <c r="P142" s="391"/>
      <c r="Q142" s="326"/>
      <c r="R142" s="326"/>
      <c r="S142" s="326"/>
      <c r="T142" s="326"/>
      <c r="U142" s="326"/>
      <c r="V142" s="326"/>
      <c r="W142" s="367"/>
      <c r="X142" s="368"/>
      <c r="Y142" s="367"/>
      <c r="Z142" s="368"/>
      <c r="AA142" s="366"/>
      <c r="AB142" s="332" t="s">
        <v>251</v>
      </c>
      <c r="AC142" s="333"/>
      <c r="AD142" s="333"/>
      <c r="AE142" s="333"/>
      <c r="AF142" s="333"/>
      <c r="AG142" s="333"/>
      <c r="AH142" s="333"/>
      <c r="AI142" s="333"/>
      <c r="AJ142" s="333"/>
      <c r="AK142" s="333"/>
      <c r="AL142" s="333"/>
      <c r="AM142" s="333"/>
      <c r="AN142" s="333"/>
      <c r="AO142" s="333"/>
      <c r="AP142" s="333"/>
      <c r="AQ142" s="315">
        <f t="shared" si="13"/>
        <v>0</v>
      </c>
      <c r="AR142" s="315">
        <f t="shared" si="13"/>
        <v>0</v>
      </c>
      <c r="AS142" s="316">
        <f t="shared" si="4"/>
        <v>0</v>
      </c>
      <c r="AT142" s="316">
        <f t="shared" si="4"/>
        <v>0</v>
      </c>
      <c r="AU142" s="316">
        <f t="shared" si="5"/>
        <v>0</v>
      </c>
      <c r="AV142" s="317"/>
      <c r="AW142" s="316"/>
      <c r="AX142" s="316"/>
      <c r="AY142" s="316"/>
      <c r="AZ142" s="316"/>
      <c r="BA142" s="316"/>
      <c r="BB142" s="317"/>
      <c r="BC142" s="316"/>
      <c r="BD142" s="316"/>
      <c r="BE142" s="316"/>
      <c r="BF142" s="316"/>
      <c r="BG142" s="334"/>
      <c r="BH142" s="335"/>
      <c r="BI142" s="335"/>
      <c r="BJ142" s="335"/>
      <c r="BK142" s="335"/>
      <c r="BL142" s="336"/>
      <c r="BP142" s="2"/>
      <c r="BQ142" s="2"/>
      <c r="BR142" s="2"/>
      <c r="BS142" s="2"/>
      <c r="BT142" s="2"/>
      <c r="BU142" s="2"/>
      <c r="BV142" s="2"/>
      <c r="BW142" s="2"/>
      <c r="BX142" s="2"/>
      <c r="BY142" s="2"/>
      <c r="BZ142" s="2"/>
      <c r="CA142" s="2"/>
      <c r="CB142" s="2"/>
      <c r="CC142" s="2"/>
      <c r="CD142" s="2"/>
      <c r="CE142" s="2"/>
      <c r="CF142" s="2"/>
      <c r="CG142" s="2"/>
    </row>
    <row r="143" spans="1:85" s="294" customFormat="1" ht="9" hidden="1" customHeight="1" thickBot="1">
      <c r="A143" s="298"/>
      <c r="B143" s="298"/>
      <c r="C143" s="298"/>
      <c r="D143" s="298"/>
      <c r="E143" s="298"/>
      <c r="F143" s="298"/>
      <c r="G143" s="299"/>
      <c r="H143" s="321"/>
      <c r="I143" s="364"/>
      <c r="J143" s="323"/>
      <c r="K143" s="323"/>
      <c r="L143" s="376"/>
      <c r="M143" s="377"/>
      <c r="N143" s="323"/>
      <c r="O143" s="385"/>
      <c r="P143" s="391"/>
      <c r="Q143" s="326"/>
      <c r="R143" s="326"/>
      <c r="S143" s="326"/>
      <c r="T143" s="326"/>
      <c r="U143" s="326"/>
      <c r="V143" s="326"/>
      <c r="W143" s="367"/>
      <c r="X143" s="368"/>
      <c r="Y143" s="367"/>
      <c r="Z143" s="368"/>
      <c r="AA143" s="366"/>
      <c r="AB143" s="332" t="s">
        <v>252</v>
      </c>
      <c r="AC143" s="333"/>
      <c r="AD143" s="333"/>
      <c r="AE143" s="333"/>
      <c r="AF143" s="333"/>
      <c r="AG143" s="333"/>
      <c r="AH143" s="333"/>
      <c r="AI143" s="333"/>
      <c r="AJ143" s="333"/>
      <c r="AK143" s="333"/>
      <c r="AL143" s="333"/>
      <c r="AM143" s="333"/>
      <c r="AN143" s="333"/>
      <c r="AO143" s="333"/>
      <c r="AP143" s="333"/>
      <c r="AQ143" s="315">
        <f t="shared" si="13"/>
        <v>0</v>
      </c>
      <c r="AR143" s="315">
        <f t="shared" si="13"/>
        <v>0</v>
      </c>
      <c r="AS143" s="316">
        <f t="shared" si="4"/>
        <v>0</v>
      </c>
      <c r="AT143" s="316">
        <f t="shared" si="4"/>
        <v>0</v>
      </c>
      <c r="AU143" s="316">
        <f t="shared" si="5"/>
        <v>0</v>
      </c>
      <c r="AV143" s="317"/>
      <c r="AW143" s="316"/>
      <c r="AX143" s="316"/>
      <c r="AY143" s="316"/>
      <c r="AZ143" s="316"/>
      <c r="BA143" s="316"/>
      <c r="BB143" s="317"/>
      <c r="BC143" s="316"/>
      <c r="BD143" s="316"/>
      <c r="BE143" s="316"/>
      <c r="BF143" s="316"/>
      <c r="BG143" s="334"/>
      <c r="BH143" s="335"/>
      <c r="BI143" s="335"/>
      <c r="BJ143" s="335"/>
      <c r="BK143" s="335"/>
      <c r="BL143" s="336"/>
      <c r="BP143" s="2"/>
      <c r="BQ143" s="2"/>
      <c r="BR143" s="2"/>
      <c r="BS143" s="2"/>
      <c r="BT143" s="2"/>
      <c r="BU143" s="2"/>
      <c r="BV143" s="2"/>
      <c r="BW143" s="2"/>
      <c r="BX143" s="2"/>
      <c r="BY143" s="2"/>
      <c r="BZ143" s="2"/>
      <c r="CA143" s="2"/>
      <c r="CB143" s="2"/>
      <c r="CC143" s="2"/>
      <c r="CD143" s="2"/>
      <c r="CE143" s="2"/>
      <c r="CF143" s="2"/>
      <c r="CG143" s="2"/>
    </row>
    <row r="144" spans="1:85" s="294" customFormat="1" ht="9" hidden="1" customHeight="1" thickBot="1">
      <c r="A144" s="298"/>
      <c r="B144" s="298"/>
      <c r="C144" s="298"/>
      <c r="D144" s="298"/>
      <c r="E144" s="298"/>
      <c r="F144" s="298"/>
      <c r="G144" s="299"/>
      <c r="H144" s="321"/>
      <c r="I144" s="364"/>
      <c r="J144" s="323"/>
      <c r="K144" s="323"/>
      <c r="L144" s="376"/>
      <c r="M144" s="377"/>
      <c r="N144" s="323"/>
      <c r="O144" s="385"/>
      <c r="P144" s="391"/>
      <c r="Q144" s="326"/>
      <c r="R144" s="326"/>
      <c r="S144" s="326"/>
      <c r="T144" s="326"/>
      <c r="U144" s="326"/>
      <c r="V144" s="326"/>
      <c r="W144" s="367"/>
      <c r="X144" s="368"/>
      <c r="Y144" s="367"/>
      <c r="Z144" s="368"/>
      <c r="AA144" s="366"/>
      <c r="AB144" s="338" t="s">
        <v>253</v>
      </c>
      <c r="AC144" s="333"/>
      <c r="AD144" s="333"/>
      <c r="AE144" s="333"/>
      <c r="AF144" s="333"/>
      <c r="AG144" s="333"/>
      <c r="AH144" s="333"/>
      <c r="AI144" s="333"/>
      <c r="AJ144" s="333"/>
      <c r="AK144" s="333"/>
      <c r="AL144" s="333"/>
      <c r="AM144" s="333"/>
      <c r="AN144" s="333"/>
      <c r="AO144" s="333"/>
      <c r="AP144" s="333"/>
      <c r="AQ144" s="315">
        <f t="shared" si="13"/>
        <v>0</v>
      </c>
      <c r="AR144" s="315">
        <f t="shared" si="13"/>
        <v>0</v>
      </c>
      <c r="AS144" s="316">
        <f t="shared" si="4"/>
        <v>0</v>
      </c>
      <c r="AT144" s="316">
        <f t="shared" si="4"/>
        <v>0</v>
      </c>
      <c r="AU144" s="316">
        <f t="shared" si="5"/>
        <v>0</v>
      </c>
      <c r="AV144" s="317"/>
      <c r="AW144" s="316"/>
      <c r="AX144" s="316"/>
      <c r="AY144" s="316"/>
      <c r="AZ144" s="316"/>
      <c r="BA144" s="316"/>
      <c r="BB144" s="317"/>
      <c r="BC144" s="316"/>
      <c r="BD144" s="316"/>
      <c r="BE144" s="316"/>
      <c r="BF144" s="316"/>
      <c r="BG144" s="334"/>
      <c r="BH144" s="335"/>
      <c r="BI144" s="335"/>
      <c r="BJ144" s="335"/>
      <c r="BK144" s="335"/>
      <c r="BL144" s="336"/>
      <c r="BP144" s="2"/>
      <c r="BQ144" s="2"/>
      <c r="BR144" s="2"/>
      <c r="BS144" s="2"/>
      <c r="BT144" s="2"/>
      <c r="BU144" s="2"/>
      <c r="BV144" s="2"/>
      <c r="BW144" s="2"/>
      <c r="BX144" s="2"/>
      <c r="BY144" s="2"/>
      <c r="BZ144" s="2"/>
      <c r="CA144" s="2"/>
      <c r="CB144" s="2"/>
      <c r="CC144" s="2"/>
      <c r="CD144" s="2"/>
      <c r="CE144" s="2"/>
      <c r="CF144" s="2"/>
      <c r="CG144" s="2"/>
    </row>
    <row r="145" spans="1:85" s="294" customFormat="1" ht="9" hidden="1" customHeight="1" thickBot="1">
      <c r="A145" s="298"/>
      <c r="B145" s="298"/>
      <c r="C145" s="298"/>
      <c r="D145" s="298"/>
      <c r="E145" s="298"/>
      <c r="F145" s="298"/>
      <c r="G145" s="299"/>
      <c r="H145" s="321"/>
      <c r="I145" s="364"/>
      <c r="J145" s="323"/>
      <c r="K145" s="323"/>
      <c r="L145" s="376"/>
      <c r="M145" s="377"/>
      <c r="N145" s="323"/>
      <c r="O145" s="385"/>
      <c r="P145" s="391"/>
      <c r="Q145" s="326"/>
      <c r="R145" s="326"/>
      <c r="S145" s="326"/>
      <c r="T145" s="326"/>
      <c r="U145" s="326"/>
      <c r="V145" s="326"/>
      <c r="W145" s="367"/>
      <c r="X145" s="368"/>
      <c r="Y145" s="367"/>
      <c r="Z145" s="368"/>
      <c r="AA145" s="366"/>
      <c r="AB145" s="340" t="s">
        <v>254</v>
      </c>
      <c r="AC145" s="341">
        <f t="shared" ref="AC145:AP145" si="14">SUM(AC139:AC144)</f>
        <v>0</v>
      </c>
      <c r="AD145" s="341">
        <f t="shared" si="14"/>
        <v>0</v>
      </c>
      <c r="AE145" s="341">
        <f t="shared" si="14"/>
        <v>0</v>
      </c>
      <c r="AF145" s="341">
        <f t="shared" si="14"/>
        <v>0</v>
      </c>
      <c r="AG145" s="341">
        <f t="shared" si="14"/>
        <v>0</v>
      </c>
      <c r="AH145" s="341">
        <f t="shared" si="14"/>
        <v>0</v>
      </c>
      <c r="AI145" s="341">
        <f t="shared" si="14"/>
        <v>0</v>
      </c>
      <c r="AJ145" s="341">
        <f t="shared" si="14"/>
        <v>0</v>
      </c>
      <c r="AK145" s="341">
        <f t="shared" si="14"/>
        <v>0</v>
      </c>
      <c r="AL145" s="341">
        <f t="shared" si="14"/>
        <v>0</v>
      </c>
      <c r="AM145" s="341">
        <f t="shared" si="14"/>
        <v>0</v>
      </c>
      <c r="AN145" s="341">
        <f t="shared" si="14"/>
        <v>0</v>
      </c>
      <c r="AO145" s="341">
        <f t="shared" si="14"/>
        <v>0</v>
      </c>
      <c r="AP145" s="341">
        <f t="shared" si="14"/>
        <v>0</v>
      </c>
      <c r="AQ145" s="315">
        <f t="shared" si="13"/>
        <v>0</v>
      </c>
      <c r="AR145" s="315">
        <f t="shared" si="13"/>
        <v>0</v>
      </c>
      <c r="AS145" s="316">
        <f t="shared" si="4"/>
        <v>0</v>
      </c>
      <c r="AT145" s="316">
        <f t="shared" si="4"/>
        <v>0</v>
      </c>
      <c r="AU145" s="316">
        <f t="shared" si="5"/>
        <v>0</v>
      </c>
      <c r="AV145" s="317"/>
      <c r="AW145" s="316"/>
      <c r="AX145" s="316"/>
      <c r="AY145" s="316"/>
      <c r="AZ145" s="316"/>
      <c r="BA145" s="316"/>
      <c r="BB145" s="317"/>
      <c r="BC145" s="316"/>
      <c r="BD145" s="316"/>
      <c r="BE145" s="316"/>
      <c r="BF145" s="316"/>
      <c r="BG145" s="334"/>
      <c r="BH145" s="335"/>
      <c r="BI145" s="335"/>
      <c r="BJ145" s="335"/>
      <c r="BK145" s="335"/>
      <c r="BL145" s="336"/>
      <c r="BP145" s="2"/>
      <c r="BQ145" s="2"/>
      <c r="BR145" s="2"/>
      <c r="BS145" s="2"/>
      <c r="BT145" s="2"/>
      <c r="BU145" s="2"/>
      <c r="BV145" s="2"/>
      <c r="BW145" s="2"/>
      <c r="BX145" s="2"/>
      <c r="BY145" s="2"/>
      <c r="BZ145" s="2"/>
      <c r="CA145" s="2"/>
      <c r="CB145" s="2"/>
      <c r="CC145" s="2"/>
      <c r="CD145" s="2"/>
      <c r="CE145" s="2"/>
      <c r="CF145" s="2"/>
      <c r="CG145" s="2"/>
    </row>
    <row r="146" spans="1:85" s="294" customFormat="1" ht="9" hidden="1" customHeight="1" thickBot="1">
      <c r="A146" s="298"/>
      <c r="B146" s="298"/>
      <c r="C146" s="298"/>
      <c r="D146" s="298"/>
      <c r="E146" s="298"/>
      <c r="F146" s="298"/>
      <c r="G146" s="299"/>
      <c r="H146" s="321"/>
      <c r="I146" s="364"/>
      <c r="J146" s="323"/>
      <c r="K146" s="323"/>
      <c r="L146" s="376"/>
      <c r="M146" s="377"/>
      <c r="N146" s="323"/>
      <c r="O146" s="385"/>
      <c r="P146" s="391"/>
      <c r="Q146" s="326"/>
      <c r="R146" s="326"/>
      <c r="S146" s="326"/>
      <c r="T146" s="326"/>
      <c r="U146" s="326"/>
      <c r="V146" s="326"/>
      <c r="W146" s="367"/>
      <c r="X146" s="368"/>
      <c r="Y146" s="367"/>
      <c r="Z146" s="368"/>
      <c r="AA146" s="366"/>
      <c r="AB146" s="332" t="s">
        <v>255</v>
      </c>
      <c r="AC146" s="333"/>
      <c r="AD146" s="333"/>
      <c r="AE146" s="333"/>
      <c r="AF146" s="333"/>
      <c r="AG146" s="333"/>
      <c r="AH146" s="333"/>
      <c r="AI146" s="333"/>
      <c r="AJ146" s="333"/>
      <c r="AK146" s="333"/>
      <c r="AL146" s="333"/>
      <c r="AM146" s="333"/>
      <c r="AN146" s="333"/>
      <c r="AO146" s="333"/>
      <c r="AP146" s="333"/>
      <c r="AQ146" s="315">
        <f t="shared" si="13"/>
        <v>0</v>
      </c>
      <c r="AR146" s="315">
        <f t="shared" si="13"/>
        <v>0</v>
      </c>
      <c r="AS146" s="316">
        <f t="shared" si="4"/>
        <v>0</v>
      </c>
      <c r="AT146" s="316">
        <f t="shared" si="4"/>
        <v>0</v>
      </c>
      <c r="AU146" s="316">
        <f t="shared" si="5"/>
        <v>0</v>
      </c>
      <c r="AV146" s="317"/>
      <c r="AW146" s="316"/>
      <c r="AX146" s="316"/>
      <c r="AY146" s="316"/>
      <c r="AZ146" s="316"/>
      <c r="BA146" s="316"/>
      <c r="BB146" s="317"/>
      <c r="BC146" s="316"/>
      <c r="BD146" s="316"/>
      <c r="BE146" s="316"/>
      <c r="BF146" s="316"/>
      <c r="BG146" s="334"/>
      <c r="BH146" s="335"/>
      <c r="BI146" s="335"/>
      <c r="BJ146" s="335"/>
      <c r="BK146" s="335"/>
      <c r="BL146" s="336"/>
      <c r="BP146" s="2"/>
      <c r="BQ146" s="2"/>
      <c r="BR146" s="2"/>
      <c r="BS146" s="2"/>
      <c r="BT146" s="2"/>
      <c r="BU146" s="2"/>
      <c r="BV146" s="2"/>
      <c r="BW146" s="2"/>
      <c r="BX146" s="2"/>
      <c r="BY146" s="2"/>
      <c r="BZ146" s="2"/>
      <c r="CA146" s="2"/>
      <c r="CB146" s="2"/>
      <c r="CC146" s="2"/>
      <c r="CD146" s="2"/>
      <c r="CE146" s="2"/>
      <c r="CF146" s="2"/>
      <c r="CG146" s="2"/>
    </row>
    <row r="147" spans="1:85" s="294" customFormat="1" ht="9" hidden="1" customHeight="1" thickBot="1">
      <c r="A147" s="298"/>
      <c r="B147" s="298"/>
      <c r="C147" s="298"/>
      <c r="D147" s="298"/>
      <c r="E147" s="298"/>
      <c r="F147" s="298"/>
      <c r="G147" s="299"/>
      <c r="H147" s="321"/>
      <c r="I147" s="364"/>
      <c r="J147" s="323"/>
      <c r="K147" s="323"/>
      <c r="L147" s="376"/>
      <c r="M147" s="377"/>
      <c r="N147" s="323"/>
      <c r="O147" s="385"/>
      <c r="P147" s="391"/>
      <c r="Q147" s="326"/>
      <c r="R147" s="326"/>
      <c r="S147" s="326"/>
      <c r="T147" s="326"/>
      <c r="U147" s="326"/>
      <c r="V147" s="326"/>
      <c r="W147" s="367"/>
      <c r="X147" s="368"/>
      <c r="Y147" s="367"/>
      <c r="Z147" s="368"/>
      <c r="AA147" s="366"/>
      <c r="AB147" s="332" t="s">
        <v>256</v>
      </c>
      <c r="AC147" s="333"/>
      <c r="AD147" s="333"/>
      <c r="AE147" s="333"/>
      <c r="AF147" s="333"/>
      <c r="AG147" s="333"/>
      <c r="AH147" s="333"/>
      <c r="AI147" s="333"/>
      <c r="AJ147" s="333"/>
      <c r="AK147" s="333"/>
      <c r="AL147" s="333"/>
      <c r="AM147" s="333"/>
      <c r="AN147" s="333"/>
      <c r="AO147" s="333"/>
      <c r="AP147" s="333"/>
      <c r="AQ147" s="315">
        <f t="shared" si="13"/>
        <v>0</v>
      </c>
      <c r="AR147" s="315">
        <f t="shared" si="13"/>
        <v>0</v>
      </c>
      <c r="AS147" s="316">
        <f t="shared" si="4"/>
        <v>0</v>
      </c>
      <c r="AT147" s="316">
        <f t="shared" si="4"/>
        <v>0</v>
      </c>
      <c r="AU147" s="316">
        <f t="shared" si="5"/>
        <v>0</v>
      </c>
      <c r="AV147" s="317"/>
      <c r="AW147" s="316"/>
      <c r="AX147" s="316"/>
      <c r="AY147" s="316"/>
      <c r="AZ147" s="316"/>
      <c r="BA147" s="316"/>
      <c r="BB147" s="317"/>
      <c r="BC147" s="316"/>
      <c r="BD147" s="316"/>
      <c r="BE147" s="316"/>
      <c r="BF147" s="316"/>
      <c r="BG147" s="334"/>
      <c r="BH147" s="335"/>
      <c r="BI147" s="335"/>
      <c r="BJ147" s="335"/>
      <c r="BK147" s="335"/>
      <c r="BL147" s="336"/>
      <c r="BP147" s="2"/>
      <c r="BQ147" s="2"/>
      <c r="BR147" s="2"/>
      <c r="BS147" s="2"/>
      <c r="BT147" s="2"/>
      <c r="BU147" s="2"/>
      <c r="BV147" s="2"/>
      <c r="BW147" s="2"/>
      <c r="BX147" s="2"/>
      <c r="BY147" s="2"/>
      <c r="BZ147" s="2"/>
      <c r="CA147" s="2"/>
      <c r="CB147" s="2"/>
      <c r="CC147" s="2"/>
      <c r="CD147" s="2"/>
      <c r="CE147" s="2"/>
      <c r="CF147" s="2"/>
      <c r="CG147" s="2"/>
    </row>
    <row r="148" spans="1:85" s="294" customFormat="1" ht="9" hidden="1" customHeight="1" thickBot="1">
      <c r="A148" s="298"/>
      <c r="B148" s="298"/>
      <c r="C148" s="298"/>
      <c r="D148" s="298"/>
      <c r="E148" s="298"/>
      <c r="F148" s="298"/>
      <c r="G148" s="299"/>
      <c r="H148" s="321"/>
      <c r="I148" s="364"/>
      <c r="J148" s="323"/>
      <c r="K148" s="323"/>
      <c r="L148" s="376"/>
      <c r="M148" s="377"/>
      <c r="N148" s="323"/>
      <c r="O148" s="385"/>
      <c r="P148" s="391"/>
      <c r="Q148" s="326"/>
      <c r="R148" s="326"/>
      <c r="S148" s="326"/>
      <c r="T148" s="326"/>
      <c r="U148" s="326"/>
      <c r="V148" s="326"/>
      <c r="W148" s="367"/>
      <c r="X148" s="368"/>
      <c r="Y148" s="367"/>
      <c r="Z148" s="368"/>
      <c r="AA148" s="366"/>
      <c r="AB148" s="338" t="s">
        <v>257</v>
      </c>
      <c r="AC148" s="333"/>
      <c r="AD148" s="333"/>
      <c r="AE148" s="333"/>
      <c r="AF148" s="333"/>
      <c r="AG148" s="333"/>
      <c r="AH148" s="333"/>
      <c r="AI148" s="333"/>
      <c r="AJ148" s="333"/>
      <c r="AK148" s="333"/>
      <c r="AL148" s="333"/>
      <c r="AM148" s="333"/>
      <c r="AN148" s="333"/>
      <c r="AO148" s="333"/>
      <c r="AP148" s="333"/>
      <c r="AQ148" s="315">
        <f t="shared" si="13"/>
        <v>0</v>
      </c>
      <c r="AR148" s="315">
        <f t="shared" si="13"/>
        <v>0</v>
      </c>
      <c r="AS148" s="316">
        <f t="shared" si="4"/>
        <v>0</v>
      </c>
      <c r="AT148" s="316">
        <f t="shared" si="4"/>
        <v>0</v>
      </c>
      <c r="AU148" s="316">
        <f t="shared" si="5"/>
        <v>0</v>
      </c>
      <c r="AV148" s="317"/>
      <c r="AW148" s="316"/>
      <c r="AX148" s="316"/>
      <c r="AY148" s="316"/>
      <c r="AZ148" s="316"/>
      <c r="BA148" s="316"/>
      <c r="BB148" s="317"/>
      <c r="BC148" s="316"/>
      <c r="BD148" s="316"/>
      <c r="BE148" s="316"/>
      <c r="BF148" s="316"/>
      <c r="BG148" s="334"/>
      <c r="BH148" s="335"/>
      <c r="BI148" s="335"/>
      <c r="BJ148" s="335"/>
      <c r="BK148" s="335"/>
      <c r="BL148" s="336"/>
      <c r="BP148" s="2"/>
      <c r="BQ148" s="2"/>
      <c r="BR148" s="2"/>
      <c r="BS148" s="2"/>
      <c r="BT148" s="2"/>
      <c r="BU148" s="2"/>
      <c r="BV148" s="2"/>
      <c r="BW148" s="2"/>
      <c r="BX148" s="2"/>
      <c r="BY148" s="2"/>
      <c r="BZ148" s="2"/>
      <c r="CA148" s="2"/>
      <c r="CB148" s="2"/>
      <c r="CC148" s="2"/>
      <c r="CD148" s="2"/>
      <c r="CE148" s="2"/>
      <c r="CF148" s="2"/>
      <c r="CG148" s="2"/>
    </row>
    <row r="149" spans="1:85" s="294" customFormat="1" ht="9" hidden="1" customHeight="1" thickBot="1">
      <c r="A149" s="298"/>
      <c r="B149" s="298"/>
      <c r="C149" s="298"/>
      <c r="D149" s="298"/>
      <c r="E149" s="298"/>
      <c r="F149" s="298"/>
      <c r="G149" s="299"/>
      <c r="H149" s="321"/>
      <c r="I149" s="364"/>
      <c r="J149" s="323"/>
      <c r="K149" s="323"/>
      <c r="L149" s="376"/>
      <c r="M149" s="377"/>
      <c r="N149" s="323"/>
      <c r="O149" s="385"/>
      <c r="P149" s="391"/>
      <c r="Q149" s="326"/>
      <c r="R149" s="326"/>
      <c r="S149" s="326"/>
      <c r="T149" s="326"/>
      <c r="U149" s="326"/>
      <c r="V149" s="326"/>
      <c r="W149" s="367"/>
      <c r="X149" s="368"/>
      <c r="Y149" s="367"/>
      <c r="Z149" s="368"/>
      <c r="AA149" s="366"/>
      <c r="AB149" s="338" t="s">
        <v>258</v>
      </c>
      <c r="AC149" s="333"/>
      <c r="AD149" s="333"/>
      <c r="AE149" s="333"/>
      <c r="AF149" s="333"/>
      <c r="AG149" s="333"/>
      <c r="AH149" s="333"/>
      <c r="AI149" s="333"/>
      <c r="AJ149" s="333"/>
      <c r="AK149" s="333"/>
      <c r="AL149" s="333"/>
      <c r="AM149" s="333"/>
      <c r="AN149" s="333"/>
      <c r="AO149" s="333"/>
      <c r="AP149" s="333"/>
      <c r="AQ149" s="315">
        <f t="shared" si="13"/>
        <v>0</v>
      </c>
      <c r="AR149" s="315">
        <f t="shared" si="13"/>
        <v>0</v>
      </c>
      <c r="AS149" s="316">
        <f t="shared" si="4"/>
        <v>0</v>
      </c>
      <c r="AT149" s="316">
        <f t="shared" si="4"/>
        <v>0</v>
      </c>
      <c r="AU149" s="316">
        <f t="shared" si="5"/>
        <v>0</v>
      </c>
      <c r="AV149" s="317"/>
      <c r="AW149" s="316"/>
      <c r="AX149" s="316"/>
      <c r="AY149" s="316"/>
      <c r="AZ149" s="316"/>
      <c r="BA149" s="316"/>
      <c r="BB149" s="317"/>
      <c r="BC149" s="316"/>
      <c r="BD149" s="316"/>
      <c r="BE149" s="316"/>
      <c r="BF149" s="316"/>
      <c r="BG149" s="334"/>
      <c r="BH149" s="335"/>
      <c r="BI149" s="335"/>
      <c r="BJ149" s="335"/>
      <c r="BK149" s="335"/>
      <c r="BL149" s="336"/>
      <c r="BP149" s="2"/>
      <c r="BQ149" s="2"/>
      <c r="BR149" s="2"/>
      <c r="BS149" s="2"/>
      <c r="BT149" s="2"/>
      <c r="BU149" s="2"/>
      <c r="BV149" s="2"/>
      <c r="BW149" s="2"/>
      <c r="BX149" s="2"/>
      <c r="BY149" s="2"/>
      <c r="BZ149" s="2"/>
      <c r="CA149" s="2"/>
      <c r="CB149" s="2"/>
      <c r="CC149" s="2"/>
      <c r="CD149" s="2"/>
      <c r="CE149" s="2"/>
      <c r="CF149" s="2"/>
      <c r="CG149" s="2"/>
    </row>
    <row r="150" spans="1:85" s="294" customFormat="1" ht="9" hidden="1" customHeight="1" thickBot="1">
      <c r="A150" s="298"/>
      <c r="B150" s="298"/>
      <c r="C150" s="298"/>
      <c r="D150" s="298"/>
      <c r="E150" s="298"/>
      <c r="F150" s="298"/>
      <c r="G150" s="299"/>
      <c r="H150" s="321"/>
      <c r="I150" s="364"/>
      <c r="J150" s="323"/>
      <c r="K150" s="323"/>
      <c r="L150" s="376"/>
      <c r="M150" s="377"/>
      <c r="N150" s="323"/>
      <c r="O150" s="385"/>
      <c r="P150" s="391"/>
      <c r="Q150" s="326"/>
      <c r="R150" s="326"/>
      <c r="S150" s="326"/>
      <c r="T150" s="326"/>
      <c r="U150" s="326"/>
      <c r="V150" s="326"/>
      <c r="W150" s="367"/>
      <c r="X150" s="368"/>
      <c r="Y150" s="367"/>
      <c r="Z150" s="368"/>
      <c r="AA150" s="366"/>
      <c r="AB150" s="338" t="s">
        <v>259</v>
      </c>
      <c r="AC150" s="333"/>
      <c r="AD150" s="333"/>
      <c r="AE150" s="333"/>
      <c r="AF150" s="333"/>
      <c r="AG150" s="333"/>
      <c r="AH150" s="333"/>
      <c r="AI150" s="333"/>
      <c r="AJ150" s="333"/>
      <c r="AK150" s="333"/>
      <c r="AL150" s="333"/>
      <c r="AM150" s="333"/>
      <c r="AN150" s="333"/>
      <c r="AO150" s="333"/>
      <c r="AP150" s="333"/>
      <c r="AQ150" s="315">
        <f t="shared" si="13"/>
        <v>0</v>
      </c>
      <c r="AR150" s="315">
        <f t="shared" si="13"/>
        <v>0</v>
      </c>
      <c r="AS150" s="316">
        <f t="shared" ref="AS150:AT213" si="15">+R150-S150</f>
        <v>0</v>
      </c>
      <c r="AT150" s="316">
        <f t="shared" si="15"/>
        <v>0</v>
      </c>
      <c r="AU150" s="316">
        <f t="shared" ref="AU150:AU213" si="16">+U150-V150</f>
        <v>0</v>
      </c>
      <c r="AV150" s="317"/>
      <c r="AW150" s="316"/>
      <c r="AX150" s="316"/>
      <c r="AY150" s="316"/>
      <c r="AZ150" s="316"/>
      <c r="BA150" s="316"/>
      <c r="BB150" s="317"/>
      <c r="BC150" s="316"/>
      <c r="BD150" s="316"/>
      <c r="BE150" s="316"/>
      <c r="BF150" s="316"/>
      <c r="BG150" s="334"/>
      <c r="BH150" s="335"/>
      <c r="BI150" s="335"/>
      <c r="BJ150" s="335"/>
      <c r="BK150" s="335"/>
      <c r="BL150" s="336"/>
      <c r="BP150" s="2"/>
      <c r="BQ150" s="2"/>
      <c r="BR150" s="2"/>
      <c r="BS150" s="2"/>
      <c r="BT150" s="2"/>
      <c r="BU150" s="2"/>
      <c r="BV150" s="2"/>
      <c r="BW150" s="2"/>
      <c r="BX150" s="2"/>
      <c r="BY150" s="2"/>
      <c r="BZ150" s="2"/>
      <c r="CA150" s="2"/>
      <c r="CB150" s="2"/>
      <c r="CC150" s="2"/>
      <c r="CD150" s="2"/>
      <c r="CE150" s="2"/>
      <c r="CF150" s="2"/>
      <c r="CG150" s="2"/>
    </row>
    <row r="151" spans="1:85" s="294" customFormat="1" ht="9" hidden="1" customHeight="1" thickBot="1">
      <c r="A151" s="298"/>
      <c r="B151" s="298"/>
      <c r="C151" s="298"/>
      <c r="D151" s="298"/>
      <c r="E151" s="298"/>
      <c r="F151" s="298"/>
      <c r="G151" s="299"/>
      <c r="H151" s="321"/>
      <c r="I151" s="364"/>
      <c r="J151" s="323"/>
      <c r="K151" s="323"/>
      <c r="L151" s="376"/>
      <c r="M151" s="377"/>
      <c r="N151" s="323"/>
      <c r="O151" s="385"/>
      <c r="P151" s="391"/>
      <c r="Q151" s="326"/>
      <c r="R151" s="326"/>
      <c r="S151" s="326"/>
      <c r="T151" s="326"/>
      <c r="U151" s="326"/>
      <c r="V151" s="326"/>
      <c r="W151" s="367"/>
      <c r="X151" s="368"/>
      <c r="Y151" s="367"/>
      <c r="Z151" s="368"/>
      <c r="AA151" s="366"/>
      <c r="AB151" s="338" t="s">
        <v>260</v>
      </c>
      <c r="AC151" s="333"/>
      <c r="AD151" s="333"/>
      <c r="AE151" s="333"/>
      <c r="AF151" s="333"/>
      <c r="AG151" s="333"/>
      <c r="AH151" s="333"/>
      <c r="AI151" s="333"/>
      <c r="AJ151" s="333"/>
      <c r="AK151" s="333"/>
      <c r="AL151" s="333"/>
      <c r="AM151" s="333"/>
      <c r="AN151" s="333"/>
      <c r="AO151" s="333"/>
      <c r="AP151" s="333"/>
      <c r="AQ151" s="315">
        <f t="shared" si="13"/>
        <v>0</v>
      </c>
      <c r="AR151" s="315">
        <f t="shared" si="13"/>
        <v>0</v>
      </c>
      <c r="AS151" s="316">
        <f t="shared" si="15"/>
        <v>0</v>
      </c>
      <c r="AT151" s="316">
        <f t="shared" si="15"/>
        <v>0</v>
      </c>
      <c r="AU151" s="316">
        <f t="shared" si="16"/>
        <v>0</v>
      </c>
      <c r="AV151" s="317"/>
      <c r="AW151" s="316"/>
      <c r="AX151" s="316"/>
      <c r="AY151" s="316"/>
      <c r="AZ151" s="316"/>
      <c r="BA151" s="316"/>
      <c r="BB151" s="317"/>
      <c r="BC151" s="316"/>
      <c r="BD151" s="316"/>
      <c r="BE151" s="316"/>
      <c r="BF151" s="316"/>
      <c r="BG151" s="334"/>
      <c r="BH151" s="335"/>
      <c r="BI151" s="335"/>
      <c r="BJ151" s="335"/>
      <c r="BK151" s="335"/>
      <c r="BL151" s="336"/>
      <c r="BP151" s="2"/>
      <c r="BQ151" s="2"/>
      <c r="BR151" s="2"/>
      <c r="BS151" s="2"/>
      <c r="BT151" s="2"/>
      <c r="BU151" s="2"/>
      <c r="BV151" s="2"/>
      <c r="BW151" s="2"/>
      <c r="BX151" s="2"/>
      <c r="BY151" s="2"/>
      <c r="BZ151" s="2"/>
      <c r="CA151" s="2"/>
      <c r="CB151" s="2"/>
      <c r="CC151" s="2"/>
      <c r="CD151" s="2"/>
      <c r="CE151" s="2"/>
      <c r="CF151" s="2"/>
      <c r="CG151" s="2"/>
    </row>
    <row r="152" spans="1:85" s="294" customFormat="1" ht="9" hidden="1" customHeight="1" thickBot="1">
      <c r="A152" s="298"/>
      <c r="B152" s="298"/>
      <c r="C152" s="298"/>
      <c r="D152" s="298"/>
      <c r="E152" s="298"/>
      <c r="F152" s="298"/>
      <c r="G152" s="299"/>
      <c r="H152" s="321"/>
      <c r="I152" s="364"/>
      <c r="J152" s="323"/>
      <c r="K152" s="323"/>
      <c r="L152" s="376"/>
      <c r="M152" s="377"/>
      <c r="N152" s="323"/>
      <c r="O152" s="385"/>
      <c r="P152" s="391"/>
      <c r="Q152" s="326"/>
      <c r="R152" s="326"/>
      <c r="S152" s="326"/>
      <c r="T152" s="326"/>
      <c r="U152" s="326"/>
      <c r="V152" s="326"/>
      <c r="W152" s="367"/>
      <c r="X152" s="368"/>
      <c r="Y152" s="367"/>
      <c r="Z152" s="368"/>
      <c r="AA152" s="366"/>
      <c r="AB152" s="338" t="s">
        <v>261</v>
      </c>
      <c r="AC152" s="333"/>
      <c r="AD152" s="333"/>
      <c r="AE152" s="333"/>
      <c r="AF152" s="333"/>
      <c r="AG152" s="333"/>
      <c r="AH152" s="333"/>
      <c r="AI152" s="333"/>
      <c r="AJ152" s="333"/>
      <c r="AK152" s="333"/>
      <c r="AL152" s="333"/>
      <c r="AM152" s="333"/>
      <c r="AN152" s="333"/>
      <c r="AO152" s="333"/>
      <c r="AP152" s="333"/>
      <c r="AQ152" s="315">
        <f t="shared" si="13"/>
        <v>0</v>
      </c>
      <c r="AR152" s="315">
        <f t="shared" si="13"/>
        <v>0</v>
      </c>
      <c r="AS152" s="316">
        <f t="shared" si="15"/>
        <v>0</v>
      </c>
      <c r="AT152" s="316">
        <f t="shared" si="15"/>
        <v>0</v>
      </c>
      <c r="AU152" s="316">
        <f t="shared" si="16"/>
        <v>0</v>
      </c>
      <c r="AV152" s="317"/>
      <c r="AW152" s="316"/>
      <c r="AX152" s="316"/>
      <c r="AY152" s="316"/>
      <c r="AZ152" s="316"/>
      <c r="BA152" s="316"/>
      <c r="BB152" s="317"/>
      <c r="BC152" s="316"/>
      <c r="BD152" s="316"/>
      <c r="BE152" s="316"/>
      <c r="BF152" s="316"/>
      <c r="BG152" s="334"/>
      <c r="BH152" s="335"/>
      <c r="BI152" s="335"/>
      <c r="BJ152" s="335"/>
      <c r="BK152" s="335"/>
      <c r="BL152" s="336"/>
      <c r="BP152" s="2"/>
      <c r="BQ152" s="2"/>
      <c r="BR152" s="2"/>
      <c r="BS152" s="2"/>
      <c r="BT152" s="2"/>
      <c r="BU152" s="2"/>
      <c r="BV152" s="2"/>
      <c r="BW152" s="2"/>
      <c r="BX152" s="2"/>
      <c r="BY152" s="2"/>
      <c r="BZ152" s="2"/>
      <c r="CA152" s="2"/>
      <c r="CB152" s="2"/>
      <c r="CC152" s="2"/>
      <c r="CD152" s="2"/>
      <c r="CE152" s="2"/>
      <c r="CF152" s="2"/>
      <c r="CG152" s="2"/>
    </row>
    <row r="153" spans="1:85" s="294" customFormat="1" ht="9" hidden="1" customHeight="1" thickBot="1">
      <c r="A153" s="298"/>
      <c r="B153" s="298"/>
      <c r="C153" s="298"/>
      <c r="D153" s="298"/>
      <c r="E153" s="298"/>
      <c r="F153" s="298"/>
      <c r="G153" s="299"/>
      <c r="H153" s="321"/>
      <c r="I153" s="364"/>
      <c r="J153" s="323"/>
      <c r="K153" s="323"/>
      <c r="L153" s="376"/>
      <c r="M153" s="377"/>
      <c r="N153" s="323"/>
      <c r="O153" s="385"/>
      <c r="P153" s="391"/>
      <c r="Q153" s="326"/>
      <c r="R153" s="326"/>
      <c r="S153" s="326"/>
      <c r="T153" s="326"/>
      <c r="U153" s="326"/>
      <c r="V153" s="326"/>
      <c r="W153" s="367"/>
      <c r="X153" s="368"/>
      <c r="Y153" s="367"/>
      <c r="Z153" s="368"/>
      <c r="AA153" s="366"/>
      <c r="AB153" s="340" t="s">
        <v>262</v>
      </c>
      <c r="AC153" s="341">
        <f t="shared" ref="AC153:AP153" si="17">SUM(AC147:AC152)+IF(AC145=0,AC146,AC145)</f>
        <v>0</v>
      </c>
      <c r="AD153" s="341">
        <f t="shared" si="17"/>
        <v>0</v>
      </c>
      <c r="AE153" s="341">
        <f t="shared" si="17"/>
        <v>0</v>
      </c>
      <c r="AF153" s="341">
        <f t="shared" si="17"/>
        <v>0</v>
      </c>
      <c r="AG153" s="341">
        <f t="shared" si="17"/>
        <v>0</v>
      </c>
      <c r="AH153" s="341">
        <f t="shared" si="17"/>
        <v>0</v>
      </c>
      <c r="AI153" s="341">
        <f t="shared" si="17"/>
        <v>0</v>
      </c>
      <c r="AJ153" s="341">
        <f t="shared" si="17"/>
        <v>0</v>
      </c>
      <c r="AK153" s="341">
        <f t="shared" si="17"/>
        <v>0</v>
      </c>
      <c r="AL153" s="341">
        <f t="shared" si="17"/>
        <v>0</v>
      </c>
      <c r="AM153" s="341">
        <f t="shared" si="17"/>
        <v>0</v>
      </c>
      <c r="AN153" s="341">
        <f t="shared" si="17"/>
        <v>0</v>
      </c>
      <c r="AO153" s="341">
        <f t="shared" si="17"/>
        <v>0</v>
      </c>
      <c r="AP153" s="341">
        <f t="shared" si="17"/>
        <v>0</v>
      </c>
      <c r="AQ153" s="315">
        <f t="shared" si="13"/>
        <v>0</v>
      </c>
      <c r="AR153" s="315">
        <f t="shared" si="13"/>
        <v>0</v>
      </c>
      <c r="AS153" s="316">
        <f t="shared" si="15"/>
        <v>0</v>
      </c>
      <c r="AT153" s="316">
        <f t="shared" si="15"/>
        <v>0</v>
      </c>
      <c r="AU153" s="316">
        <f t="shared" si="16"/>
        <v>0</v>
      </c>
      <c r="AV153" s="317"/>
      <c r="AW153" s="316"/>
      <c r="AX153" s="316"/>
      <c r="AY153" s="316"/>
      <c r="AZ153" s="316"/>
      <c r="BA153" s="316"/>
      <c r="BB153" s="317"/>
      <c r="BC153" s="316"/>
      <c r="BD153" s="316"/>
      <c r="BE153" s="316"/>
      <c r="BF153" s="316"/>
      <c r="BG153" s="334"/>
      <c r="BH153" s="335"/>
      <c r="BI153" s="335"/>
      <c r="BJ153" s="335"/>
      <c r="BK153" s="335"/>
      <c r="BL153" s="336"/>
      <c r="BP153" s="2"/>
      <c r="BQ153" s="2"/>
      <c r="BR153" s="2"/>
      <c r="BS153" s="2"/>
      <c r="BT153" s="2"/>
      <c r="BU153" s="2"/>
      <c r="BV153" s="2"/>
      <c r="BW153" s="2"/>
      <c r="BX153" s="2"/>
      <c r="BY153" s="2"/>
      <c r="BZ153" s="2"/>
      <c r="CA153" s="2"/>
      <c r="CB153" s="2"/>
      <c r="CC153" s="2"/>
      <c r="CD153" s="2"/>
      <c r="CE153" s="2"/>
      <c r="CF153" s="2"/>
      <c r="CG153" s="2"/>
    </row>
    <row r="154" spans="1:85" s="294" customFormat="1" ht="9" hidden="1" customHeight="1" thickBot="1">
      <c r="A154" s="298"/>
      <c r="B154" s="298"/>
      <c r="C154" s="298"/>
      <c r="D154" s="298"/>
      <c r="E154" s="298"/>
      <c r="F154" s="298"/>
      <c r="G154" s="299"/>
      <c r="H154" s="343"/>
      <c r="I154" s="369"/>
      <c r="J154" s="345"/>
      <c r="K154" s="345"/>
      <c r="L154" s="378"/>
      <c r="M154" s="379"/>
      <c r="N154" s="345"/>
      <c r="O154" s="388"/>
      <c r="P154" s="392"/>
      <c r="Q154" s="348"/>
      <c r="R154" s="348"/>
      <c r="S154" s="348"/>
      <c r="T154" s="348"/>
      <c r="U154" s="348"/>
      <c r="V154" s="348"/>
      <c r="W154" s="372"/>
      <c r="X154" s="373"/>
      <c r="Y154" s="372"/>
      <c r="Z154" s="373"/>
      <c r="AA154" s="371"/>
      <c r="AB154" s="354" t="s">
        <v>263</v>
      </c>
      <c r="AC154" s="355"/>
      <c r="AD154" s="355"/>
      <c r="AE154" s="355"/>
      <c r="AF154" s="355"/>
      <c r="AG154" s="355"/>
      <c r="AH154" s="355"/>
      <c r="AI154" s="355"/>
      <c r="AJ154" s="355"/>
      <c r="AK154" s="355"/>
      <c r="AL154" s="355"/>
      <c r="AM154" s="355"/>
      <c r="AN154" s="355"/>
      <c r="AO154" s="355"/>
      <c r="AP154" s="355"/>
      <c r="AQ154" s="315">
        <f t="shared" si="13"/>
        <v>0</v>
      </c>
      <c r="AR154" s="315">
        <f t="shared" si="13"/>
        <v>0</v>
      </c>
      <c r="AS154" s="316">
        <f t="shared" si="15"/>
        <v>0</v>
      </c>
      <c r="AT154" s="316">
        <f t="shared" si="15"/>
        <v>0</v>
      </c>
      <c r="AU154" s="316">
        <f t="shared" si="16"/>
        <v>0</v>
      </c>
      <c r="AV154" s="317"/>
      <c r="AW154" s="316"/>
      <c r="AX154" s="316"/>
      <c r="AY154" s="316"/>
      <c r="AZ154" s="316"/>
      <c r="BA154" s="316"/>
      <c r="BB154" s="317"/>
      <c r="BC154" s="316"/>
      <c r="BD154" s="316"/>
      <c r="BE154" s="316"/>
      <c r="BF154" s="316"/>
      <c r="BG154" s="356"/>
      <c r="BH154" s="357"/>
      <c r="BI154" s="357"/>
      <c r="BJ154" s="357"/>
      <c r="BK154" s="357"/>
      <c r="BL154" s="358"/>
      <c r="BP154" s="2"/>
      <c r="BQ154" s="2"/>
      <c r="BR154" s="2"/>
      <c r="BS154" s="2"/>
      <c r="BT154" s="2"/>
      <c r="BU154" s="2"/>
      <c r="BV154" s="2"/>
      <c r="BW154" s="2"/>
      <c r="BX154" s="2"/>
      <c r="BY154" s="2"/>
      <c r="BZ154" s="2"/>
      <c r="CA154" s="2"/>
      <c r="CB154" s="2"/>
      <c r="CC154" s="2"/>
      <c r="CD154" s="2"/>
      <c r="CE154" s="2"/>
      <c r="CF154" s="2"/>
      <c r="CG154" s="2"/>
    </row>
    <row r="155" spans="1:85" s="294" customFormat="1" ht="9" customHeight="1" thickBot="1">
      <c r="A155" s="298" t="s">
        <v>300</v>
      </c>
      <c r="B155" s="298" t="s">
        <v>300</v>
      </c>
      <c r="C155" s="298" t="s">
        <v>229</v>
      </c>
      <c r="D155" s="298" t="s">
        <v>230</v>
      </c>
      <c r="E155" s="298" t="s">
        <v>265</v>
      </c>
      <c r="F155" s="298" t="s">
        <v>157</v>
      </c>
      <c r="G155" s="299">
        <v>8</v>
      </c>
      <c r="H155" s="300">
        <v>876</v>
      </c>
      <c r="I155" s="359" t="s">
        <v>301</v>
      </c>
      <c r="J155" s="360"/>
      <c r="K155" s="303"/>
      <c r="L155" s="374"/>
      <c r="M155" s="380" t="s">
        <v>302</v>
      </c>
      <c r="N155" s="303" t="s">
        <v>303</v>
      </c>
      <c r="O155" s="304">
        <v>0.3</v>
      </c>
      <c r="P155" s="393">
        <v>0.17499999999999999</v>
      </c>
      <c r="Q155" s="306">
        <f>SUMIF('Actividades inversión 876'!$B$15:$B$52,'Metas inversión 876'!$B155,'Actividades inversión 876'!M$15:M$52)</f>
        <v>207210000</v>
      </c>
      <c r="R155" s="306">
        <f>SUMIF('Actividades inversión 876'!$B$15:$B$52,'Metas inversión 876'!$B155,'Actividades inversión 876'!N$15:N$52)</f>
        <v>248652000</v>
      </c>
      <c r="S155" s="306">
        <f>SUMIF('Actividades inversión 876'!$B$15:$B$52,'Metas inversión 876'!$B155,'Actividades inversión 876'!O$15:O$52)</f>
        <v>248652000</v>
      </c>
      <c r="T155" s="306">
        <f>SUMIF('Actividades inversión 876'!$B$15:$B$52,'Metas inversión 876'!$B155,'Actividades inversión 876'!P$15:P$52)</f>
        <v>77322966</v>
      </c>
      <c r="U155" s="306">
        <f>SUMIF('Actividades inversión 876'!$B$15:$B$52,'Metas inversión 876'!$B155,'Actividades inversión 876'!Q$15:Q$52)</f>
        <v>26138967</v>
      </c>
      <c r="V155" s="306">
        <f>SUMIF('Actividades inversión 876'!$B$15:$B$52,'Metas inversión 876'!$B155,'Actividades inversión 876'!R$15:R$52)</f>
        <v>26138967</v>
      </c>
      <c r="W155" s="394" t="s">
        <v>304</v>
      </c>
      <c r="X155" s="363" t="s">
        <v>305</v>
      </c>
      <c r="Y155" s="363" t="s">
        <v>306</v>
      </c>
      <c r="Z155" s="363" t="s">
        <v>291</v>
      </c>
      <c r="AA155" s="363" t="s">
        <v>291</v>
      </c>
      <c r="AB155" s="313" t="s">
        <v>240</v>
      </c>
      <c r="AC155" s="314"/>
      <c r="AD155" s="314"/>
      <c r="AE155" s="314"/>
      <c r="AF155" s="314"/>
      <c r="AG155" s="314"/>
      <c r="AH155" s="314"/>
      <c r="AI155" s="314"/>
      <c r="AJ155" s="314"/>
      <c r="AK155" s="314"/>
      <c r="AL155" s="314"/>
      <c r="AM155" s="314"/>
      <c r="AN155" s="314"/>
      <c r="AO155" s="314"/>
      <c r="AP155" s="314"/>
      <c r="AQ155" s="315">
        <f t="shared" si="13"/>
        <v>0</v>
      </c>
      <c r="AR155" s="315">
        <f t="shared" si="13"/>
        <v>0</v>
      </c>
      <c r="AS155" s="316">
        <f t="shared" si="15"/>
        <v>0</v>
      </c>
      <c r="AT155" s="316">
        <f t="shared" si="15"/>
        <v>171329034</v>
      </c>
      <c r="AU155" s="316">
        <f t="shared" si="16"/>
        <v>0</v>
      </c>
      <c r="AV155" s="317"/>
      <c r="AW155" s="316"/>
      <c r="AX155" s="316"/>
      <c r="AY155" s="316"/>
      <c r="AZ155" s="316"/>
      <c r="BA155" s="316"/>
      <c r="BB155" s="317"/>
      <c r="BC155" s="316"/>
      <c r="BD155" s="316"/>
      <c r="BE155" s="316"/>
      <c r="BF155" s="316"/>
      <c r="BG155" s="320">
        <f>SUM('[2]01-USAQUEN:99-METROPOLITANO'!N94)</f>
        <v>207210000</v>
      </c>
      <c r="BH155" s="320">
        <f>SUM('[2]01-USAQUEN:99-METROPOLITANO'!O94)</f>
        <v>248652000</v>
      </c>
      <c r="BI155" s="320">
        <f>SUM('[2]01-USAQUEN:99-METROPOLITANO'!P94)</f>
        <v>248652000</v>
      </c>
      <c r="BJ155" s="320">
        <f>SUM('[2]01-USAQUEN:99-METROPOLITANO'!Q94)</f>
        <v>77322966</v>
      </c>
      <c r="BK155" s="320">
        <f>SUM('[2]01-USAQUEN:99-METROPOLITANO'!R94)</f>
        <v>26138967</v>
      </c>
      <c r="BL155" s="320">
        <f>SUM('[2]01-USAQUEN:99-METROPOLITANO'!S94)</f>
        <v>26138967</v>
      </c>
      <c r="BP155" s="2"/>
      <c r="BQ155" s="2"/>
      <c r="BR155" s="2"/>
      <c r="BS155" s="2"/>
      <c r="BT155" s="2"/>
      <c r="BU155" s="2"/>
      <c r="BV155" s="2"/>
      <c r="BW155" s="2"/>
      <c r="BX155" s="2"/>
      <c r="BY155" s="2"/>
      <c r="BZ155" s="2"/>
      <c r="CA155" s="2"/>
      <c r="CB155" s="2"/>
      <c r="CC155" s="2"/>
      <c r="CD155" s="2"/>
      <c r="CE155" s="2"/>
      <c r="CF155" s="2"/>
      <c r="CG155" s="2"/>
    </row>
    <row r="156" spans="1:85" s="294" customFormat="1" ht="9" customHeight="1" thickBot="1">
      <c r="A156" s="298"/>
      <c r="B156" s="298"/>
      <c r="C156" s="298"/>
      <c r="D156" s="298"/>
      <c r="E156" s="298"/>
      <c r="F156" s="298"/>
      <c r="G156" s="299"/>
      <c r="H156" s="321"/>
      <c r="I156" s="364"/>
      <c r="J156" s="323"/>
      <c r="K156" s="323"/>
      <c r="L156" s="376"/>
      <c r="M156" s="384"/>
      <c r="N156" s="323"/>
      <c r="O156" s="324"/>
      <c r="P156" s="395"/>
      <c r="Q156" s="326"/>
      <c r="R156" s="326"/>
      <c r="S156" s="326"/>
      <c r="T156" s="326"/>
      <c r="U156" s="326"/>
      <c r="V156" s="326"/>
      <c r="W156" s="396"/>
      <c r="X156" s="368"/>
      <c r="Y156" s="368"/>
      <c r="Z156" s="368"/>
      <c r="AA156" s="368"/>
      <c r="AB156" s="332" t="s">
        <v>243</v>
      </c>
      <c r="AC156" s="333"/>
      <c r="AD156" s="333"/>
      <c r="AE156" s="333"/>
      <c r="AF156" s="333"/>
      <c r="AG156" s="333"/>
      <c r="AH156" s="333"/>
      <c r="AI156" s="333"/>
      <c r="AJ156" s="333"/>
      <c r="AK156" s="333"/>
      <c r="AL156" s="333"/>
      <c r="AM156" s="333"/>
      <c r="AN156" s="333"/>
      <c r="AO156" s="333"/>
      <c r="AP156" s="333"/>
      <c r="AQ156" s="315">
        <f t="shared" si="13"/>
        <v>0</v>
      </c>
      <c r="AR156" s="315">
        <f t="shared" si="13"/>
        <v>0</v>
      </c>
      <c r="AS156" s="316">
        <f t="shared" si="15"/>
        <v>0</v>
      </c>
      <c r="AT156" s="316">
        <f t="shared" si="15"/>
        <v>0</v>
      </c>
      <c r="AU156" s="316">
        <f t="shared" si="16"/>
        <v>0</v>
      </c>
      <c r="AV156" s="317"/>
      <c r="AW156" s="316"/>
      <c r="AX156" s="316"/>
      <c r="AY156" s="316"/>
      <c r="AZ156" s="316"/>
      <c r="BA156" s="316"/>
      <c r="BB156" s="317"/>
      <c r="BC156" s="316"/>
      <c r="BD156" s="316"/>
      <c r="BE156" s="316"/>
      <c r="BF156" s="316"/>
      <c r="BG156" s="334"/>
      <c r="BH156" s="335"/>
      <c r="BI156" s="335"/>
      <c r="BJ156" s="335"/>
      <c r="BK156" s="335"/>
      <c r="BL156" s="336"/>
      <c r="BP156" s="2"/>
      <c r="BQ156" s="2"/>
      <c r="BR156" s="2"/>
      <c r="BS156" s="2"/>
      <c r="BT156" s="2"/>
      <c r="BU156" s="2"/>
      <c r="BV156" s="2"/>
      <c r="BW156" s="2"/>
      <c r="BX156" s="2"/>
      <c r="BY156" s="2"/>
      <c r="BZ156" s="2"/>
      <c r="CA156" s="2"/>
      <c r="CB156" s="2"/>
      <c r="CC156" s="2"/>
      <c r="CD156" s="2"/>
      <c r="CE156" s="2"/>
      <c r="CF156" s="2"/>
      <c r="CG156" s="2"/>
    </row>
    <row r="157" spans="1:85" s="294" customFormat="1" ht="9" customHeight="1" thickBot="1">
      <c r="A157" s="298"/>
      <c r="B157" s="298"/>
      <c r="C157" s="298"/>
      <c r="D157" s="298"/>
      <c r="E157" s="298"/>
      <c r="F157" s="298"/>
      <c r="G157" s="299"/>
      <c r="H157" s="321"/>
      <c r="I157" s="364"/>
      <c r="J157" s="323"/>
      <c r="K157" s="323"/>
      <c r="L157" s="376"/>
      <c r="M157" s="384"/>
      <c r="N157" s="323"/>
      <c r="O157" s="324"/>
      <c r="P157" s="395"/>
      <c r="Q157" s="326"/>
      <c r="R157" s="326"/>
      <c r="S157" s="326"/>
      <c r="T157" s="326"/>
      <c r="U157" s="326"/>
      <c r="V157" s="326"/>
      <c r="W157" s="396"/>
      <c r="X157" s="368"/>
      <c r="Y157" s="368"/>
      <c r="Z157" s="368"/>
      <c r="AA157" s="368"/>
      <c r="AB157" s="332" t="s">
        <v>246</v>
      </c>
      <c r="AC157" s="333"/>
      <c r="AD157" s="333"/>
      <c r="AE157" s="333"/>
      <c r="AF157" s="333"/>
      <c r="AG157" s="333"/>
      <c r="AH157" s="333"/>
      <c r="AI157" s="333"/>
      <c r="AJ157" s="333"/>
      <c r="AK157" s="333"/>
      <c r="AL157" s="333"/>
      <c r="AM157" s="333"/>
      <c r="AN157" s="333"/>
      <c r="AO157" s="333"/>
      <c r="AP157" s="333"/>
      <c r="AQ157" s="315">
        <f t="shared" si="13"/>
        <v>0</v>
      </c>
      <c r="AR157" s="315">
        <f t="shared" si="13"/>
        <v>0</v>
      </c>
      <c r="AS157" s="316">
        <f t="shared" si="15"/>
        <v>0</v>
      </c>
      <c r="AT157" s="316">
        <f t="shared" si="15"/>
        <v>0</v>
      </c>
      <c r="AU157" s="316">
        <f t="shared" si="16"/>
        <v>0</v>
      </c>
      <c r="AV157" s="317"/>
      <c r="AW157" s="316"/>
      <c r="AX157" s="316"/>
      <c r="AY157" s="316"/>
      <c r="AZ157" s="316"/>
      <c r="BA157" s="316"/>
      <c r="BB157" s="317"/>
      <c r="BC157" s="316"/>
      <c r="BD157" s="316"/>
      <c r="BE157" s="316"/>
      <c r="BF157" s="316"/>
      <c r="BG157" s="334"/>
      <c r="BH157" s="335"/>
      <c r="BI157" s="335"/>
      <c r="BJ157" s="335"/>
      <c r="BK157" s="335"/>
      <c r="BL157" s="336"/>
      <c r="BP157" s="2"/>
      <c r="BQ157" s="2"/>
      <c r="BR157" s="2"/>
      <c r="BS157" s="2"/>
      <c r="BT157" s="2"/>
      <c r="BU157" s="2"/>
      <c r="BV157" s="2"/>
      <c r="BW157" s="2"/>
      <c r="BX157" s="2"/>
      <c r="BY157" s="2"/>
      <c r="BZ157" s="2"/>
      <c r="CA157" s="2"/>
      <c r="CB157" s="2"/>
      <c r="CC157" s="2"/>
      <c r="CD157" s="2"/>
      <c r="CE157" s="2"/>
      <c r="CF157" s="2"/>
      <c r="CG157" s="2"/>
    </row>
    <row r="158" spans="1:85" s="294" customFormat="1" ht="9" customHeight="1" thickBot="1">
      <c r="A158" s="298"/>
      <c r="B158" s="298"/>
      <c r="C158" s="298"/>
      <c r="D158" s="298"/>
      <c r="E158" s="298"/>
      <c r="F158" s="298"/>
      <c r="G158" s="299"/>
      <c r="H158" s="321"/>
      <c r="I158" s="364"/>
      <c r="J158" s="323"/>
      <c r="K158" s="323"/>
      <c r="L158" s="376"/>
      <c r="M158" s="384"/>
      <c r="N158" s="323"/>
      <c r="O158" s="324"/>
      <c r="P158" s="395"/>
      <c r="Q158" s="326"/>
      <c r="R158" s="326"/>
      <c r="S158" s="326"/>
      <c r="T158" s="326"/>
      <c r="U158" s="326"/>
      <c r="V158" s="326"/>
      <c r="W158" s="396"/>
      <c r="X158" s="368"/>
      <c r="Y158" s="368"/>
      <c r="Z158" s="368"/>
      <c r="AA158" s="368"/>
      <c r="AB158" s="332" t="s">
        <v>251</v>
      </c>
      <c r="AC158" s="333"/>
      <c r="AD158" s="333"/>
      <c r="AE158" s="333"/>
      <c r="AF158" s="333"/>
      <c r="AG158" s="333"/>
      <c r="AH158" s="333"/>
      <c r="AI158" s="333"/>
      <c r="AJ158" s="333"/>
      <c r="AK158" s="333"/>
      <c r="AL158" s="333"/>
      <c r="AM158" s="333"/>
      <c r="AN158" s="333"/>
      <c r="AO158" s="333"/>
      <c r="AP158" s="333"/>
      <c r="AQ158" s="315">
        <f t="shared" si="13"/>
        <v>0</v>
      </c>
      <c r="AR158" s="315">
        <f t="shared" si="13"/>
        <v>0</v>
      </c>
      <c r="AS158" s="316">
        <f t="shared" si="15"/>
        <v>0</v>
      </c>
      <c r="AT158" s="316">
        <f t="shared" si="15"/>
        <v>0</v>
      </c>
      <c r="AU158" s="316">
        <f t="shared" si="16"/>
        <v>0</v>
      </c>
      <c r="AV158" s="317"/>
      <c r="AW158" s="316"/>
      <c r="AX158" s="316"/>
      <c r="AY158" s="316"/>
      <c r="AZ158" s="316"/>
      <c r="BA158" s="316"/>
      <c r="BB158" s="317"/>
      <c r="BC158" s="316"/>
      <c r="BD158" s="316"/>
      <c r="BE158" s="316"/>
      <c r="BF158" s="316"/>
      <c r="BG158" s="334"/>
      <c r="BH158" s="335"/>
      <c r="BI158" s="335"/>
      <c r="BJ158" s="335"/>
      <c r="BK158" s="335"/>
      <c r="BL158" s="336"/>
      <c r="BP158" s="2"/>
      <c r="BQ158" s="2"/>
      <c r="BR158" s="2"/>
      <c r="BS158" s="2"/>
      <c r="BT158" s="2"/>
      <c r="BU158" s="2"/>
      <c r="BV158" s="2"/>
      <c r="BW158" s="2"/>
      <c r="BX158" s="2"/>
      <c r="BY158" s="2"/>
      <c r="BZ158" s="2"/>
      <c r="CA158" s="2"/>
      <c r="CB158" s="2"/>
      <c r="CC158" s="2"/>
      <c r="CD158" s="2"/>
      <c r="CE158" s="2"/>
      <c r="CF158" s="2"/>
      <c r="CG158" s="2"/>
    </row>
    <row r="159" spans="1:85" s="294" customFormat="1" ht="9" customHeight="1" thickBot="1">
      <c r="A159" s="298"/>
      <c r="B159" s="298"/>
      <c r="C159" s="298"/>
      <c r="D159" s="298"/>
      <c r="E159" s="298"/>
      <c r="F159" s="298"/>
      <c r="G159" s="299"/>
      <c r="H159" s="321"/>
      <c r="I159" s="364"/>
      <c r="J159" s="323"/>
      <c r="K159" s="323"/>
      <c r="L159" s="376"/>
      <c r="M159" s="384"/>
      <c r="N159" s="323"/>
      <c r="O159" s="324"/>
      <c r="P159" s="395"/>
      <c r="Q159" s="326"/>
      <c r="R159" s="326"/>
      <c r="S159" s="326"/>
      <c r="T159" s="326"/>
      <c r="U159" s="326"/>
      <c r="V159" s="326"/>
      <c r="W159" s="396"/>
      <c r="X159" s="368"/>
      <c r="Y159" s="368"/>
      <c r="Z159" s="368"/>
      <c r="AA159" s="368"/>
      <c r="AB159" s="332" t="s">
        <v>252</v>
      </c>
      <c r="AC159" s="333"/>
      <c r="AD159" s="333"/>
      <c r="AE159" s="333"/>
      <c r="AF159" s="333"/>
      <c r="AG159" s="333"/>
      <c r="AH159" s="333"/>
      <c r="AI159" s="333"/>
      <c r="AJ159" s="333"/>
      <c r="AK159" s="333"/>
      <c r="AL159" s="333"/>
      <c r="AM159" s="333"/>
      <c r="AN159" s="333"/>
      <c r="AO159" s="333"/>
      <c r="AP159" s="333"/>
      <c r="AQ159" s="315">
        <f t="shared" si="13"/>
        <v>0</v>
      </c>
      <c r="AR159" s="315">
        <f t="shared" si="13"/>
        <v>0</v>
      </c>
      <c r="AS159" s="316">
        <f t="shared" si="15"/>
        <v>0</v>
      </c>
      <c r="AT159" s="316">
        <f t="shared" si="15"/>
        <v>0</v>
      </c>
      <c r="AU159" s="316">
        <f t="shared" si="16"/>
        <v>0</v>
      </c>
      <c r="AV159" s="317"/>
      <c r="AW159" s="316"/>
      <c r="AX159" s="316"/>
      <c r="AY159" s="316"/>
      <c r="AZ159" s="316"/>
      <c r="BA159" s="316"/>
      <c r="BB159" s="317"/>
      <c r="BC159" s="316"/>
      <c r="BD159" s="316"/>
      <c r="BE159" s="316"/>
      <c r="BF159" s="316"/>
      <c r="BG159" s="334"/>
      <c r="BH159" s="335"/>
      <c r="BI159" s="335"/>
      <c r="BJ159" s="335"/>
      <c r="BK159" s="335"/>
      <c r="BL159" s="336"/>
      <c r="BP159" s="2"/>
      <c r="BQ159" s="2"/>
      <c r="BR159" s="2"/>
      <c r="BS159" s="2"/>
      <c r="BT159" s="2"/>
      <c r="BU159" s="2"/>
      <c r="BV159" s="2"/>
      <c r="BW159" s="2"/>
      <c r="BX159" s="2"/>
      <c r="BY159" s="2"/>
      <c r="BZ159" s="2"/>
      <c r="CA159" s="2"/>
      <c r="CB159" s="2"/>
      <c r="CC159" s="2"/>
      <c r="CD159" s="2"/>
      <c r="CE159" s="2"/>
      <c r="CF159" s="2"/>
      <c r="CG159" s="2"/>
    </row>
    <row r="160" spans="1:85" s="294" customFormat="1" ht="9" customHeight="1" thickBot="1">
      <c r="A160" s="298"/>
      <c r="B160" s="298"/>
      <c r="C160" s="298"/>
      <c r="D160" s="298"/>
      <c r="E160" s="298"/>
      <c r="F160" s="298"/>
      <c r="G160" s="299"/>
      <c r="H160" s="321"/>
      <c r="I160" s="364"/>
      <c r="J160" s="323"/>
      <c r="K160" s="323"/>
      <c r="L160" s="376"/>
      <c r="M160" s="384"/>
      <c r="N160" s="323"/>
      <c r="O160" s="324"/>
      <c r="P160" s="395"/>
      <c r="Q160" s="326"/>
      <c r="R160" s="326"/>
      <c r="S160" s="326"/>
      <c r="T160" s="326"/>
      <c r="U160" s="326"/>
      <c r="V160" s="326"/>
      <c r="W160" s="396"/>
      <c r="X160" s="368"/>
      <c r="Y160" s="368"/>
      <c r="Z160" s="368"/>
      <c r="AA160" s="368"/>
      <c r="AB160" s="338" t="s">
        <v>253</v>
      </c>
      <c r="AC160" s="333"/>
      <c r="AD160" s="333"/>
      <c r="AE160" s="333"/>
      <c r="AF160" s="333"/>
      <c r="AG160" s="333"/>
      <c r="AH160" s="333"/>
      <c r="AI160" s="333"/>
      <c r="AJ160" s="333"/>
      <c r="AK160" s="333"/>
      <c r="AL160" s="333"/>
      <c r="AM160" s="333"/>
      <c r="AN160" s="333"/>
      <c r="AO160" s="333"/>
      <c r="AP160" s="333"/>
      <c r="AQ160" s="315">
        <f t="shared" si="13"/>
        <v>0</v>
      </c>
      <c r="AR160" s="315">
        <f t="shared" si="13"/>
        <v>0</v>
      </c>
      <c r="AS160" s="316">
        <f t="shared" si="15"/>
        <v>0</v>
      </c>
      <c r="AT160" s="316">
        <f t="shared" si="15"/>
        <v>0</v>
      </c>
      <c r="AU160" s="316">
        <f t="shared" si="16"/>
        <v>0</v>
      </c>
      <c r="AV160" s="317"/>
      <c r="AW160" s="316"/>
      <c r="AX160" s="316"/>
      <c r="AY160" s="316"/>
      <c r="AZ160" s="316"/>
      <c r="BA160" s="316"/>
      <c r="BB160" s="317"/>
      <c r="BC160" s="316"/>
      <c r="BD160" s="316"/>
      <c r="BE160" s="316"/>
      <c r="BF160" s="316"/>
      <c r="BG160" s="334"/>
      <c r="BH160" s="335"/>
      <c r="BI160" s="335"/>
      <c r="BJ160" s="335"/>
      <c r="BK160" s="335"/>
      <c r="BL160" s="336"/>
      <c r="BP160" s="2"/>
      <c r="BQ160" s="2"/>
      <c r="BR160" s="2"/>
      <c r="BS160" s="2"/>
      <c r="BT160" s="2"/>
      <c r="BU160" s="2"/>
      <c r="BV160" s="2"/>
      <c r="BW160" s="2"/>
      <c r="BX160" s="2"/>
      <c r="BY160" s="2"/>
      <c r="BZ160" s="2"/>
      <c r="CA160" s="2"/>
      <c r="CB160" s="2"/>
      <c r="CC160" s="2"/>
      <c r="CD160" s="2"/>
      <c r="CE160" s="2"/>
      <c r="CF160" s="2"/>
      <c r="CG160" s="2"/>
    </row>
    <row r="161" spans="1:85" s="294" customFormat="1" ht="9" customHeight="1" thickBot="1">
      <c r="A161" s="298"/>
      <c r="B161" s="298"/>
      <c r="C161" s="298"/>
      <c r="D161" s="298"/>
      <c r="E161" s="298"/>
      <c r="F161" s="298"/>
      <c r="G161" s="299"/>
      <c r="H161" s="321"/>
      <c r="I161" s="364"/>
      <c r="J161" s="323"/>
      <c r="K161" s="323"/>
      <c r="L161" s="376"/>
      <c r="M161" s="384"/>
      <c r="N161" s="323"/>
      <c r="O161" s="324"/>
      <c r="P161" s="395"/>
      <c r="Q161" s="326"/>
      <c r="R161" s="326"/>
      <c r="S161" s="326"/>
      <c r="T161" s="326"/>
      <c r="U161" s="326"/>
      <c r="V161" s="326"/>
      <c r="W161" s="396"/>
      <c r="X161" s="368"/>
      <c r="Y161" s="368"/>
      <c r="Z161" s="368"/>
      <c r="AA161" s="368"/>
      <c r="AB161" s="340" t="s">
        <v>254</v>
      </c>
      <c r="AC161" s="341">
        <f t="shared" ref="AC161:AP161" si="18">SUM(AC155:AC160)</f>
        <v>0</v>
      </c>
      <c r="AD161" s="341">
        <f t="shared" si="18"/>
        <v>0</v>
      </c>
      <c r="AE161" s="341">
        <f t="shared" si="18"/>
        <v>0</v>
      </c>
      <c r="AF161" s="341">
        <f t="shared" si="18"/>
        <v>0</v>
      </c>
      <c r="AG161" s="341">
        <f t="shared" si="18"/>
        <v>0</v>
      </c>
      <c r="AH161" s="341">
        <f t="shared" si="18"/>
        <v>0</v>
      </c>
      <c r="AI161" s="341">
        <f t="shared" si="18"/>
        <v>0</v>
      </c>
      <c r="AJ161" s="341">
        <f t="shared" si="18"/>
        <v>0</v>
      </c>
      <c r="AK161" s="341">
        <f t="shared" si="18"/>
        <v>0</v>
      </c>
      <c r="AL161" s="341">
        <f t="shared" si="18"/>
        <v>0</v>
      </c>
      <c r="AM161" s="341">
        <f t="shared" si="18"/>
        <v>0</v>
      </c>
      <c r="AN161" s="341">
        <f t="shared" si="18"/>
        <v>0</v>
      </c>
      <c r="AO161" s="341">
        <f t="shared" si="18"/>
        <v>0</v>
      </c>
      <c r="AP161" s="341">
        <f t="shared" si="18"/>
        <v>0</v>
      </c>
      <c r="AQ161" s="315">
        <f t="shared" si="13"/>
        <v>0</v>
      </c>
      <c r="AR161" s="315">
        <f t="shared" si="13"/>
        <v>0</v>
      </c>
      <c r="AS161" s="316">
        <f t="shared" si="15"/>
        <v>0</v>
      </c>
      <c r="AT161" s="316">
        <f t="shared" si="15"/>
        <v>0</v>
      </c>
      <c r="AU161" s="316">
        <f t="shared" si="16"/>
        <v>0</v>
      </c>
      <c r="AV161" s="317"/>
      <c r="AW161" s="316"/>
      <c r="AX161" s="316"/>
      <c r="AY161" s="316"/>
      <c r="AZ161" s="316"/>
      <c r="BA161" s="316"/>
      <c r="BB161" s="317"/>
      <c r="BC161" s="316"/>
      <c r="BD161" s="316"/>
      <c r="BE161" s="316"/>
      <c r="BF161" s="316"/>
      <c r="BG161" s="334"/>
      <c r="BH161" s="335"/>
      <c r="BI161" s="335"/>
      <c r="BJ161" s="335"/>
      <c r="BK161" s="335"/>
      <c r="BL161" s="336"/>
      <c r="BP161" s="2"/>
      <c r="BQ161" s="2"/>
      <c r="BR161" s="2"/>
      <c r="BS161" s="2"/>
      <c r="BT161" s="2"/>
      <c r="BU161" s="2"/>
      <c r="BV161" s="2"/>
      <c r="BW161" s="2"/>
      <c r="BX161" s="2"/>
      <c r="BY161" s="2"/>
      <c r="BZ161" s="2"/>
      <c r="CA161" s="2"/>
      <c r="CB161" s="2"/>
      <c r="CC161" s="2"/>
      <c r="CD161" s="2"/>
      <c r="CE161" s="2"/>
      <c r="CF161" s="2"/>
      <c r="CG161" s="2"/>
    </row>
    <row r="162" spans="1:85" s="294" customFormat="1" ht="9" customHeight="1" thickBot="1">
      <c r="A162" s="298"/>
      <c r="B162" s="298"/>
      <c r="C162" s="298"/>
      <c r="D162" s="298"/>
      <c r="E162" s="298"/>
      <c r="F162" s="298"/>
      <c r="G162" s="299"/>
      <c r="H162" s="321"/>
      <c r="I162" s="364"/>
      <c r="J162" s="323"/>
      <c r="K162" s="323"/>
      <c r="L162" s="376"/>
      <c r="M162" s="384"/>
      <c r="N162" s="323"/>
      <c r="O162" s="324"/>
      <c r="P162" s="395"/>
      <c r="Q162" s="326"/>
      <c r="R162" s="326"/>
      <c r="S162" s="326"/>
      <c r="T162" s="326"/>
      <c r="U162" s="326"/>
      <c r="V162" s="326"/>
      <c r="W162" s="396"/>
      <c r="X162" s="368"/>
      <c r="Y162" s="368"/>
      <c r="Z162" s="368"/>
      <c r="AA162" s="368"/>
      <c r="AB162" s="340"/>
      <c r="AC162" s="341"/>
      <c r="AD162" s="341"/>
      <c r="AE162" s="341"/>
      <c r="AF162" s="341"/>
      <c r="AG162" s="341"/>
      <c r="AH162" s="341"/>
      <c r="AI162" s="341"/>
      <c r="AJ162" s="341"/>
      <c r="AK162" s="341"/>
      <c r="AL162" s="341"/>
      <c r="AM162" s="341"/>
      <c r="AN162" s="341"/>
      <c r="AO162" s="341"/>
      <c r="AP162" s="341"/>
      <c r="AQ162" s="315"/>
      <c r="AR162" s="315"/>
      <c r="AS162" s="316">
        <f t="shared" si="15"/>
        <v>0</v>
      </c>
      <c r="AT162" s="316">
        <f t="shared" si="15"/>
        <v>0</v>
      </c>
      <c r="AU162" s="316">
        <f t="shared" si="16"/>
        <v>0</v>
      </c>
      <c r="AV162" s="317"/>
      <c r="AW162" s="316"/>
      <c r="AX162" s="316"/>
      <c r="AY162" s="316"/>
      <c r="AZ162" s="316"/>
      <c r="BA162" s="316"/>
      <c r="BB162" s="317"/>
      <c r="BC162" s="316"/>
      <c r="BD162" s="316"/>
      <c r="BE162" s="316"/>
      <c r="BF162" s="316"/>
      <c r="BG162" s="334"/>
      <c r="BH162" s="335"/>
      <c r="BI162" s="335"/>
      <c r="BJ162" s="335"/>
      <c r="BK162" s="335"/>
      <c r="BL162" s="336"/>
      <c r="BP162" s="2"/>
      <c r="BQ162" s="2"/>
      <c r="BR162" s="2"/>
      <c r="BS162" s="2"/>
      <c r="BT162" s="2"/>
      <c r="BU162" s="2"/>
      <c r="BV162" s="2"/>
      <c r="BW162" s="2"/>
      <c r="BX162" s="2"/>
      <c r="BY162" s="2"/>
      <c r="BZ162" s="2"/>
      <c r="CA162" s="2"/>
      <c r="CB162" s="2"/>
      <c r="CC162" s="2"/>
      <c r="CD162" s="2"/>
      <c r="CE162" s="2"/>
      <c r="CF162" s="2"/>
      <c r="CG162" s="2"/>
    </row>
    <row r="163" spans="1:85" s="294" customFormat="1" ht="9" customHeight="1" thickBot="1">
      <c r="A163" s="298"/>
      <c r="B163" s="298"/>
      <c r="C163" s="298"/>
      <c r="D163" s="298"/>
      <c r="E163" s="298"/>
      <c r="F163" s="298"/>
      <c r="G163" s="299"/>
      <c r="H163" s="321"/>
      <c r="I163" s="364"/>
      <c r="J163" s="323"/>
      <c r="K163" s="323"/>
      <c r="L163" s="376"/>
      <c r="M163" s="384"/>
      <c r="N163" s="323"/>
      <c r="O163" s="324"/>
      <c r="P163" s="395"/>
      <c r="Q163" s="326"/>
      <c r="R163" s="326"/>
      <c r="S163" s="326"/>
      <c r="T163" s="326"/>
      <c r="U163" s="326"/>
      <c r="V163" s="326"/>
      <c r="W163" s="396"/>
      <c r="X163" s="368"/>
      <c r="Y163" s="368"/>
      <c r="Z163" s="368"/>
      <c r="AA163" s="368"/>
      <c r="AB163" s="340"/>
      <c r="AC163" s="341"/>
      <c r="AD163" s="341"/>
      <c r="AE163" s="341"/>
      <c r="AF163" s="341"/>
      <c r="AG163" s="341"/>
      <c r="AH163" s="341"/>
      <c r="AI163" s="341"/>
      <c r="AJ163" s="341"/>
      <c r="AK163" s="341"/>
      <c r="AL163" s="341"/>
      <c r="AM163" s="341"/>
      <c r="AN163" s="341"/>
      <c r="AO163" s="341"/>
      <c r="AP163" s="341"/>
      <c r="AQ163" s="315"/>
      <c r="AR163" s="315"/>
      <c r="AS163" s="316">
        <f t="shared" si="15"/>
        <v>0</v>
      </c>
      <c r="AT163" s="316">
        <f t="shared" si="15"/>
        <v>0</v>
      </c>
      <c r="AU163" s="316">
        <f t="shared" si="16"/>
        <v>0</v>
      </c>
      <c r="AV163" s="317"/>
      <c r="AW163" s="316"/>
      <c r="AX163" s="316"/>
      <c r="AY163" s="316"/>
      <c r="AZ163" s="316"/>
      <c r="BA163" s="316"/>
      <c r="BB163" s="317"/>
      <c r="BC163" s="316"/>
      <c r="BD163" s="316"/>
      <c r="BE163" s="316"/>
      <c r="BF163" s="316"/>
      <c r="BG163" s="334"/>
      <c r="BH163" s="335"/>
      <c r="BI163" s="335"/>
      <c r="BJ163" s="335"/>
      <c r="BK163" s="335"/>
      <c r="BL163" s="336"/>
      <c r="BP163" s="2"/>
      <c r="BQ163" s="2"/>
      <c r="BR163" s="2"/>
      <c r="BS163" s="2"/>
      <c r="BT163" s="2"/>
      <c r="BU163" s="2"/>
      <c r="BV163" s="2"/>
      <c r="BW163" s="2"/>
      <c r="BX163" s="2"/>
      <c r="BY163" s="2"/>
      <c r="BZ163" s="2"/>
      <c r="CA163" s="2"/>
      <c r="CB163" s="2"/>
      <c r="CC163" s="2"/>
      <c r="CD163" s="2"/>
      <c r="CE163" s="2"/>
      <c r="CF163" s="2"/>
      <c r="CG163" s="2"/>
    </row>
    <row r="164" spans="1:85" s="294" customFormat="1" ht="9" customHeight="1" thickBot="1">
      <c r="A164" s="298"/>
      <c r="B164" s="298"/>
      <c r="C164" s="298"/>
      <c r="D164" s="298"/>
      <c r="E164" s="298"/>
      <c r="F164" s="298"/>
      <c r="G164" s="299"/>
      <c r="H164" s="321"/>
      <c r="I164" s="364"/>
      <c r="J164" s="323"/>
      <c r="K164" s="323"/>
      <c r="L164" s="376"/>
      <c r="M164" s="384"/>
      <c r="N164" s="323"/>
      <c r="O164" s="324"/>
      <c r="P164" s="395"/>
      <c r="Q164" s="326"/>
      <c r="R164" s="326"/>
      <c r="S164" s="326"/>
      <c r="T164" s="326"/>
      <c r="U164" s="326"/>
      <c r="V164" s="326"/>
      <c r="W164" s="396"/>
      <c r="X164" s="368"/>
      <c r="Y164" s="368"/>
      <c r="Z164" s="368"/>
      <c r="AA164" s="368"/>
      <c r="AB164" s="340"/>
      <c r="AC164" s="341"/>
      <c r="AD164" s="341"/>
      <c r="AE164" s="341"/>
      <c r="AF164" s="341"/>
      <c r="AG164" s="341"/>
      <c r="AH164" s="341"/>
      <c r="AI164" s="341"/>
      <c r="AJ164" s="341"/>
      <c r="AK164" s="341"/>
      <c r="AL164" s="341"/>
      <c r="AM164" s="341"/>
      <c r="AN164" s="341"/>
      <c r="AO164" s="341"/>
      <c r="AP164" s="341"/>
      <c r="AQ164" s="315"/>
      <c r="AR164" s="315"/>
      <c r="AS164" s="316">
        <f t="shared" si="15"/>
        <v>0</v>
      </c>
      <c r="AT164" s="316">
        <f t="shared" si="15"/>
        <v>0</v>
      </c>
      <c r="AU164" s="316">
        <f t="shared" si="16"/>
        <v>0</v>
      </c>
      <c r="AV164" s="317"/>
      <c r="AW164" s="316"/>
      <c r="AX164" s="316"/>
      <c r="AY164" s="316"/>
      <c r="AZ164" s="316"/>
      <c r="BA164" s="316"/>
      <c r="BB164" s="317"/>
      <c r="BC164" s="316"/>
      <c r="BD164" s="316"/>
      <c r="BE164" s="316"/>
      <c r="BF164" s="316"/>
      <c r="BG164" s="334"/>
      <c r="BH164" s="335"/>
      <c r="BI164" s="335"/>
      <c r="BJ164" s="335"/>
      <c r="BK164" s="335"/>
      <c r="BL164" s="336"/>
      <c r="BP164" s="2"/>
      <c r="BQ164" s="2"/>
      <c r="BR164" s="2"/>
      <c r="BS164" s="2"/>
      <c r="BT164" s="2"/>
      <c r="BU164" s="2"/>
      <c r="BV164" s="2"/>
      <c r="BW164" s="2"/>
      <c r="BX164" s="2"/>
      <c r="BY164" s="2"/>
      <c r="BZ164" s="2"/>
      <c r="CA164" s="2"/>
      <c r="CB164" s="2"/>
      <c r="CC164" s="2"/>
      <c r="CD164" s="2"/>
      <c r="CE164" s="2"/>
      <c r="CF164" s="2"/>
      <c r="CG164" s="2"/>
    </row>
    <row r="165" spans="1:85" s="294" customFormat="1" ht="9" customHeight="1" thickBot="1">
      <c r="A165" s="298"/>
      <c r="B165" s="298"/>
      <c r="C165" s="298"/>
      <c r="D165" s="298"/>
      <c r="E165" s="298"/>
      <c r="F165" s="298"/>
      <c r="G165" s="299"/>
      <c r="H165" s="321"/>
      <c r="I165" s="364"/>
      <c r="J165" s="323"/>
      <c r="K165" s="323"/>
      <c r="L165" s="376"/>
      <c r="M165" s="384"/>
      <c r="N165" s="323"/>
      <c r="O165" s="324"/>
      <c r="P165" s="395"/>
      <c r="Q165" s="326"/>
      <c r="R165" s="326"/>
      <c r="S165" s="326"/>
      <c r="T165" s="326"/>
      <c r="U165" s="326"/>
      <c r="V165" s="326"/>
      <c r="W165" s="396"/>
      <c r="X165" s="368"/>
      <c r="Y165" s="368"/>
      <c r="Z165" s="368"/>
      <c r="AA165" s="368"/>
      <c r="AB165" s="340"/>
      <c r="AC165" s="341"/>
      <c r="AD165" s="341"/>
      <c r="AE165" s="341"/>
      <c r="AF165" s="341"/>
      <c r="AG165" s="341"/>
      <c r="AH165" s="341"/>
      <c r="AI165" s="341"/>
      <c r="AJ165" s="341"/>
      <c r="AK165" s="341"/>
      <c r="AL165" s="341"/>
      <c r="AM165" s="341"/>
      <c r="AN165" s="341"/>
      <c r="AO165" s="341"/>
      <c r="AP165" s="341"/>
      <c r="AQ165" s="315"/>
      <c r="AR165" s="315"/>
      <c r="AS165" s="316">
        <f t="shared" si="15"/>
        <v>0</v>
      </c>
      <c r="AT165" s="316">
        <f t="shared" si="15"/>
        <v>0</v>
      </c>
      <c r="AU165" s="316">
        <f t="shared" si="16"/>
        <v>0</v>
      </c>
      <c r="AV165" s="317"/>
      <c r="AW165" s="316"/>
      <c r="AX165" s="316"/>
      <c r="AY165" s="316"/>
      <c r="AZ165" s="316"/>
      <c r="BA165" s="316"/>
      <c r="BB165" s="317"/>
      <c r="BC165" s="316"/>
      <c r="BD165" s="316"/>
      <c r="BE165" s="316"/>
      <c r="BF165" s="316"/>
      <c r="BG165" s="334"/>
      <c r="BH165" s="335"/>
      <c r="BI165" s="335"/>
      <c r="BJ165" s="335"/>
      <c r="BK165" s="335"/>
      <c r="BL165" s="336"/>
      <c r="BP165" s="2"/>
      <c r="BQ165" s="2"/>
      <c r="BR165" s="2"/>
      <c r="BS165" s="2"/>
      <c r="BT165" s="2"/>
      <c r="BU165" s="2"/>
      <c r="BV165" s="2"/>
      <c r="BW165" s="2"/>
      <c r="BX165" s="2"/>
      <c r="BY165" s="2"/>
      <c r="BZ165" s="2"/>
      <c r="CA165" s="2"/>
      <c r="CB165" s="2"/>
      <c r="CC165" s="2"/>
      <c r="CD165" s="2"/>
      <c r="CE165" s="2"/>
      <c r="CF165" s="2"/>
      <c r="CG165" s="2"/>
    </row>
    <row r="166" spans="1:85" s="294" customFormat="1" ht="9" customHeight="1" thickBot="1">
      <c r="A166" s="298"/>
      <c r="B166" s="298"/>
      <c r="C166" s="298"/>
      <c r="D166" s="298"/>
      <c r="E166" s="298"/>
      <c r="F166" s="298"/>
      <c r="G166" s="299"/>
      <c r="H166" s="321"/>
      <c r="I166" s="364"/>
      <c r="J166" s="323"/>
      <c r="K166" s="323"/>
      <c r="L166" s="376"/>
      <c r="M166" s="384"/>
      <c r="N166" s="323"/>
      <c r="O166" s="324"/>
      <c r="P166" s="395"/>
      <c r="Q166" s="326"/>
      <c r="R166" s="326"/>
      <c r="S166" s="326"/>
      <c r="T166" s="326"/>
      <c r="U166" s="326"/>
      <c r="V166" s="326"/>
      <c r="W166" s="396"/>
      <c r="X166" s="368"/>
      <c r="Y166" s="368"/>
      <c r="Z166" s="368"/>
      <c r="AA166" s="368"/>
      <c r="AB166" s="340"/>
      <c r="AC166" s="341"/>
      <c r="AD166" s="341"/>
      <c r="AE166" s="341"/>
      <c r="AF166" s="341"/>
      <c r="AG166" s="341"/>
      <c r="AH166" s="341"/>
      <c r="AI166" s="341"/>
      <c r="AJ166" s="341"/>
      <c r="AK166" s="341"/>
      <c r="AL166" s="341"/>
      <c r="AM166" s="341"/>
      <c r="AN166" s="341"/>
      <c r="AO166" s="341"/>
      <c r="AP166" s="341"/>
      <c r="AQ166" s="315"/>
      <c r="AR166" s="315"/>
      <c r="AS166" s="316">
        <f t="shared" si="15"/>
        <v>0</v>
      </c>
      <c r="AT166" s="316">
        <f t="shared" si="15"/>
        <v>0</v>
      </c>
      <c r="AU166" s="316">
        <f t="shared" si="16"/>
        <v>0</v>
      </c>
      <c r="AV166" s="317"/>
      <c r="AW166" s="316"/>
      <c r="AX166" s="316"/>
      <c r="AY166" s="316"/>
      <c r="AZ166" s="316"/>
      <c r="BA166" s="316"/>
      <c r="BB166" s="317"/>
      <c r="BC166" s="316"/>
      <c r="BD166" s="316"/>
      <c r="BE166" s="316"/>
      <c r="BF166" s="316"/>
      <c r="BG166" s="334"/>
      <c r="BH166" s="335"/>
      <c r="BI166" s="335"/>
      <c r="BJ166" s="335"/>
      <c r="BK166" s="335"/>
      <c r="BL166" s="336"/>
      <c r="BP166" s="2"/>
      <c r="BQ166" s="2"/>
      <c r="BR166" s="2"/>
      <c r="BS166" s="2"/>
      <c r="BT166" s="2"/>
      <c r="BU166" s="2"/>
      <c r="BV166" s="2"/>
      <c r="BW166" s="2"/>
      <c r="BX166" s="2"/>
      <c r="BY166" s="2"/>
      <c r="BZ166" s="2"/>
      <c r="CA166" s="2"/>
      <c r="CB166" s="2"/>
      <c r="CC166" s="2"/>
      <c r="CD166" s="2"/>
      <c r="CE166" s="2"/>
      <c r="CF166" s="2"/>
      <c r="CG166" s="2"/>
    </row>
    <row r="167" spans="1:85" s="294" customFormat="1" ht="9" customHeight="1" thickBot="1">
      <c r="A167" s="298"/>
      <c r="B167" s="298"/>
      <c r="C167" s="298"/>
      <c r="D167" s="298"/>
      <c r="E167" s="298"/>
      <c r="F167" s="298"/>
      <c r="G167" s="299"/>
      <c r="H167" s="321"/>
      <c r="I167" s="364"/>
      <c r="J167" s="323"/>
      <c r="K167" s="323"/>
      <c r="L167" s="376"/>
      <c r="M167" s="384"/>
      <c r="N167" s="323"/>
      <c r="O167" s="324"/>
      <c r="P167" s="395"/>
      <c r="Q167" s="326"/>
      <c r="R167" s="326"/>
      <c r="S167" s="326"/>
      <c r="T167" s="326"/>
      <c r="U167" s="326"/>
      <c r="V167" s="326"/>
      <c r="W167" s="396"/>
      <c r="X167" s="368"/>
      <c r="Y167" s="368"/>
      <c r="Z167" s="368"/>
      <c r="AA167" s="368"/>
      <c r="AB167" s="340"/>
      <c r="AC167" s="341"/>
      <c r="AD167" s="341"/>
      <c r="AE167" s="341"/>
      <c r="AF167" s="341"/>
      <c r="AG167" s="341"/>
      <c r="AH167" s="341"/>
      <c r="AI167" s="341"/>
      <c r="AJ167" s="341"/>
      <c r="AK167" s="341"/>
      <c r="AL167" s="341"/>
      <c r="AM167" s="341"/>
      <c r="AN167" s="341"/>
      <c r="AO167" s="341"/>
      <c r="AP167" s="341"/>
      <c r="AQ167" s="315"/>
      <c r="AR167" s="315"/>
      <c r="AS167" s="316">
        <f t="shared" si="15"/>
        <v>0</v>
      </c>
      <c r="AT167" s="316">
        <f t="shared" si="15"/>
        <v>0</v>
      </c>
      <c r="AU167" s="316">
        <f t="shared" si="16"/>
        <v>0</v>
      </c>
      <c r="AV167" s="317"/>
      <c r="AW167" s="316"/>
      <c r="AX167" s="316"/>
      <c r="AY167" s="316"/>
      <c r="AZ167" s="316"/>
      <c r="BA167" s="316"/>
      <c r="BB167" s="317"/>
      <c r="BC167" s="316"/>
      <c r="BD167" s="316"/>
      <c r="BE167" s="316"/>
      <c r="BF167" s="316"/>
      <c r="BG167" s="334"/>
      <c r="BH167" s="335"/>
      <c r="BI167" s="335"/>
      <c r="BJ167" s="335"/>
      <c r="BK167" s="335"/>
      <c r="BL167" s="336"/>
      <c r="BP167" s="2"/>
      <c r="BQ167" s="2"/>
      <c r="BR167" s="2"/>
      <c r="BS167" s="2"/>
      <c r="BT167" s="2"/>
      <c r="BU167" s="2"/>
      <c r="BV167" s="2"/>
      <c r="BW167" s="2"/>
      <c r="BX167" s="2"/>
      <c r="BY167" s="2"/>
      <c r="BZ167" s="2"/>
      <c r="CA167" s="2"/>
      <c r="CB167" s="2"/>
      <c r="CC167" s="2"/>
      <c r="CD167" s="2"/>
      <c r="CE167" s="2"/>
      <c r="CF167" s="2"/>
      <c r="CG167" s="2"/>
    </row>
    <row r="168" spans="1:85" s="294" customFormat="1" ht="9" customHeight="1" thickBot="1">
      <c r="A168" s="298"/>
      <c r="B168" s="298"/>
      <c r="C168" s="298"/>
      <c r="D168" s="298"/>
      <c r="E168" s="298"/>
      <c r="F168" s="298"/>
      <c r="G168" s="299"/>
      <c r="H168" s="321"/>
      <c r="I168" s="364"/>
      <c r="J168" s="323"/>
      <c r="K168" s="323"/>
      <c r="L168" s="376"/>
      <c r="M168" s="384"/>
      <c r="N168" s="323"/>
      <c r="O168" s="324"/>
      <c r="P168" s="395"/>
      <c r="Q168" s="326"/>
      <c r="R168" s="326"/>
      <c r="S168" s="326"/>
      <c r="T168" s="326"/>
      <c r="U168" s="326"/>
      <c r="V168" s="326"/>
      <c r="W168" s="396"/>
      <c r="X168" s="368"/>
      <c r="Y168" s="368"/>
      <c r="Z168" s="368"/>
      <c r="AA168" s="368"/>
      <c r="AB168" s="340"/>
      <c r="AC168" s="341"/>
      <c r="AD168" s="341"/>
      <c r="AE168" s="341"/>
      <c r="AF168" s="341"/>
      <c r="AG168" s="341"/>
      <c r="AH168" s="341"/>
      <c r="AI168" s="341"/>
      <c r="AJ168" s="341"/>
      <c r="AK168" s="341"/>
      <c r="AL168" s="341"/>
      <c r="AM168" s="341"/>
      <c r="AN168" s="341"/>
      <c r="AO168" s="341"/>
      <c r="AP168" s="341"/>
      <c r="AQ168" s="315"/>
      <c r="AR168" s="315"/>
      <c r="AS168" s="316">
        <f t="shared" si="15"/>
        <v>0</v>
      </c>
      <c r="AT168" s="316">
        <f t="shared" si="15"/>
        <v>0</v>
      </c>
      <c r="AU168" s="316">
        <f t="shared" si="16"/>
        <v>0</v>
      </c>
      <c r="AV168" s="317"/>
      <c r="AW168" s="316"/>
      <c r="AX168" s="316"/>
      <c r="AY168" s="316"/>
      <c r="AZ168" s="316"/>
      <c r="BA168" s="316"/>
      <c r="BB168" s="317"/>
      <c r="BC168" s="316"/>
      <c r="BD168" s="316"/>
      <c r="BE168" s="316"/>
      <c r="BF168" s="316"/>
      <c r="BG168" s="334"/>
      <c r="BH168" s="335"/>
      <c r="BI168" s="335"/>
      <c r="BJ168" s="335"/>
      <c r="BK168" s="335"/>
      <c r="BL168" s="336"/>
      <c r="BP168" s="2"/>
      <c r="BQ168" s="2"/>
      <c r="BR168" s="2"/>
      <c r="BS168" s="2"/>
      <c r="BT168" s="2"/>
      <c r="BU168" s="2"/>
      <c r="BV168" s="2"/>
      <c r="BW168" s="2"/>
      <c r="BX168" s="2"/>
      <c r="BY168" s="2"/>
      <c r="BZ168" s="2"/>
      <c r="CA168" s="2"/>
      <c r="CB168" s="2"/>
      <c r="CC168" s="2"/>
      <c r="CD168" s="2"/>
      <c r="CE168" s="2"/>
      <c r="CF168" s="2"/>
      <c r="CG168" s="2"/>
    </row>
    <row r="169" spans="1:85" s="294" customFormat="1" ht="9" customHeight="1" thickBot="1">
      <c r="A169" s="298"/>
      <c r="B169" s="298"/>
      <c r="C169" s="298"/>
      <c r="D169" s="298"/>
      <c r="E169" s="298"/>
      <c r="F169" s="298"/>
      <c r="G169" s="299"/>
      <c r="H169" s="321"/>
      <c r="I169" s="364"/>
      <c r="J169" s="323"/>
      <c r="K169" s="323"/>
      <c r="L169" s="376"/>
      <c r="M169" s="384"/>
      <c r="N169" s="323"/>
      <c r="O169" s="324"/>
      <c r="P169" s="395"/>
      <c r="Q169" s="326"/>
      <c r="R169" s="326"/>
      <c r="S169" s="326"/>
      <c r="T169" s="326"/>
      <c r="U169" s="326"/>
      <c r="V169" s="326"/>
      <c r="W169" s="396"/>
      <c r="X169" s="368"/>
      <c r="Y169" s="368"/>
      <c r="Z169" s="368"/>
      <c r="AA169" s="368"/>
      <c r="AB169" s="340"/>
      <c r="AC169" s="341"/>
      <c r="AD169" s="341"/>
      <c r="AE169" s="341"/>
      <c r="AF169" s="341"/>
      <c r="AG169" s="341"/>
      <c r="AH169" s="341"/>
      <c r="AI169" s="341"/>
      <c r="AJ169" s="341"/>
      <c r="AK169" s="341"/>
      <c r="AL169" s="341"/>
      <c r="AM169" s="341"/>
      <c r="AN169" s="341"/>
      <c r="AO169" s="341"/>
      <c r="AP169" s="341"/>
      <c r="AQ169" s="315"/>
      <c r="AR169" s="315"/>
      <c r="AS169" s="316">
        <f t="shared" si="15"/>
        <v>0</v>
      </c>
      <c r="AT169" s="316">
        <f t="shared" si="15"/>
        <v>0</v>
      </c>
      <c r="AU169" s="316">
        <f t="shared" si="16"/>
        <v>0</v>
      </c>
      <c r="AV169" s="317"/>
      <c r="AW169" s="316"/>
      <c r="AX169" s="316"/>
      <c r="AY169" s="316"/>
      <c r="AZ169" s="316"/>
      <c r="BA169" s="316"/>
      <c r="BB169" s="317"/>
      <c r="BC169" s="316"/>
      <c r="BD169" s="316"/>
      <c r="BE169" s="316"/>
      <c r="BF169" s="316"/>
      <c r="BG169" s="334"/>
      <c r="BH169" s="335"/>
      <c r="BI169" s="335"/>
      <c r="BJ169" s="335"/>
      <c r="BK169" s="335"/>
      <c r="BL169" s="336"/>
      <c r="BP169" s="2"/>
      <c r="BQ169" s="2"/>
      <c r="BR169" s="2"/>
      <c r="BS169" s="2"/>
      <c r="BT169" s="2"/>
      <c r="BU169" s="2"/>
      <c r="BV169" s="2"/>
      <c r="BW169" s="2"/>
      <c r="BX169" s="2"/>
      <c r="BY169" s="2"/>
      <c r="BZ169" s="2"/>
      <c r="CA169" s="2"/>
      <c r="CB169" s="2"/>
      <c r="CC169" s="2"/>
      <c r="CD169" s="2"/>
      <c r="CE169" s="2"/>
      <c r="CF169" s="2"/>
      <c r="CG169" s="2"/>
    </row>
    <row r="170" spans="1:85" s="294" customFormat="1" ht="9" customHeight="1" thickBot="1">
      <c r="A170" s="298"/>
      <c r="B170" s="298"/>
      <c r="C170" s="298"/>
      <c r="D170" s="298"/>
      <c r="E170" s="298"/>
      <c r="F170" s="298"/>
      <c r="G170" s="299"/>
      <c r="H170" s="321"/>
      <c r="I170" s="364"/>
      <c r="J170" s="323"/>
      <c r="K170" s="323"/>
      <c r="L170" s="376"/>
      <c r="M170" s="384"/>
      <c r="N170" s="323"/>
      <c r="O170" s="324"/>
      <c r="P170" s="395"/>
      <c r="Q170" s="326"/>
      <c r="R170" s="326"/>
      <c r="S170" s="326"/>
      <c r="T170" s="326"/>
      <c r="U170" s="326"/>
      <c r="V170" s="326"/>
      <c r="W170" s="396"/>
      <c r="X170" s="368"/>
      <c r="Y170" s="368"/>
      <c r="Z170" s="368"/>
      <c r="AA170" s="368"/>
      <c r="AB170" s="340"/>
      <c r="AC170" s="341"/>
      <c r="AD170" s="341"/>
      <c r="AE170" s="341"/>
      <c r="AF170" s="341"/>
      <c r="AG170" s="341"/>
      <c r="AH170" s="341"/>
      <c r="AI170" s="341"/>
      <c r="AJ170" s="341"/>
      <c r="AK170" s="341"/>
      <c r="AL170" s="341"/>
      <c r="AM170" s="341"/>
      <c r="AN170" s="341"/>
      <c r="AO170" s="341"/>
      <c r="AP170" s="341"/>
      <c r="AQ170" s="315"/>
      <c r="AR170" s="315"/>
      <c r="AS170" s="316">
        <f t="shared" si="15"/>
        <v>0</v>
      </c>
      <c r="AT170" s="316">
        <f t="shared" si="15"/>
        <v>0</v>
      </c>
      <c r="AU170" s="316">
        <f t="shared" si="16"/>
        <v>0</v>
      </c>
      <c r="AV170" s="317"/>
      <c r="AW170" s="316"/>
      <c r="AX170" s="316"/>
      <c r="AY170" s="316"/>
      <c r="AZ170" s="316"/>
      <c r="BA170" s="316"/>
      <c r="BB170" s="317"/>
      <c r="BC170" s="316"/>
      <c r="BD170" s="316"/>
      <c r="BE170" s="316"/>
      <c r="BF170" s="316"/>
      <c r="BG170" s="334"/>
      <c r="BH170" s="335"/>
      <c r="BI170" s="335"/>
      <c r="BJ170" s="335"/>
      <c r="BK170" s="335"/>
      <c r="BL170" s="336"/>
      <c r="BP170" s="2"/>
      <c r="BQ170" s="2"/>
      <c r="BR170" s="2"/>
      <c r="BS170" s="2"/>
      <c r="BT170" s="2"/>
      <c r="BU170" s="2"/>
      <c r="BV170" s="2"/>
      <c r="BW170" s="2"/>
      <c r="BX170" s="2"/>
      <c r="BY170" s="2"/>
      <c r="BZ170" s="2"/>
      <c r="CA170" s="2"/>
      <c r="CB170" s="2"/>
      <c r="CC170" s="2"/>
      <c r="CD170" s="2"/>
      <c r="CE170" s="2"/>
      <c r="CF170" s="2"/>
      <c r="CG170" s="2"/>
    </row>
    <row r="171" spans="1:85" s="294" customFormat="1" ht="9" customHeight="1" thickBot="1">
      <c r="A171" s="298"/>
      <c r="B171" s="298"/>
      <c r="C171" s="298"/>
      <c r="D171" s="298"/>
      <c r="E171" s="298"/>
      <c r="F171" s="298"/>
      <c r="G171" s="299"/>
      <c r="H171" s="321"/>
      <c r="I171" s="364"/>
      <c r="J171" s="323"/>
      <c r="K171" s="323"/>
      <c r="L171" s="376"/>
      <c r="M171" s="384"/>
      <c r="N171" s="323"/>
      <c r="O171" s="324"/>
      <c r="P171" s="395"/>
      <c r="Q171" s="326"/>
      <c r="R171" s="326"/>
      <c r="S171" s="326"/>
      <c r="T171" s="326"/>
      <c r="U171" s="326"/>
      <c r="V171" s="326"/>
      <c r="W171" s="396"/>
      <c r="X171" s="368"/>
      <c r="Y171" s="368"/>
      <c r="Z171" s="368"/>
      <c r="AA171" s="368"/>
      <c r="AB171" s="340"/>
      <c r="AC171" s="341"/>
      <c r="AD171" s="341"/>
      <c r="AE171" s="341"/>
      <c r="AF171" s="341"/>
      <c r="AG171" s="341"/>
      <c r="AH171" s="341"/>
      <c r="AI171" s="341"/>
      <c r="AJ171" s="341"/>
      <c r="AK171" s="341"/>
      <c r="AL171" s="341"/>
      <c r="AM171" s="341"/>
      <c r="AN171" s="341"/>
      <c r="AO171" s="341"/>
      <c r="AP171" s="341"/>
      <c r="AQ171" s="315"/>
      <c r="AR171" s="315"/>
      <c r="AS171" s="316">
        <f t="shared" si="15"/>
        <v>0</v>
      </c>
      <c r="AT171" s="316">
        <f t="shared" si="15"/>
        <v>0</v>
      </c>
      <c r="AU171" s="316">
        <f t="shared" si="16"/>
        <v>0</v>
      </c>
      <c r="AV171" s="317"/>
      <c r="AW171" s="316"/>
      <c r="AX171" s="316"/>
      <c r="AY171" s="316"/>
      <c r="AZ171" s="316"/>
      <c r="BA171" s="316"/>
      <c r="BB171" s="317"/>
      <c r="BC171" s="316"/>
      <c r="BD171" s="316"/>
      <c r="BE171" s="316"/>
      <c r="BF171" s="316"/>
      <c r="BG171" s="334"/>
      <c r="BH171" s="335"/>
      <c r="BI171" s="335"/>
      <c r="BJ171" s="335"/>
      <c r="BK171" s="335"/>
      <c r="BL171" s="336"/>
      <c r="BP171" s="2"/>
      <c r="BQ171" s="2"/>
      <c r="BR171" s="2"/>
      <c r="BS171" s="2"/>
      <c r="BT171" s="2"/>
      <c r="BU171" s="2"/>
      <c r="BV171" s="2"/>
      <c r="BW171" s="2"/>
      <c r="BX171" s="2"/>
      <c r="BY171" s="2"/>
      <c r="BZ171" s="2"/>
      <c r="CA171" s="2"/>
      <c r="CB171" s="2"/>
      <c r="CC171" s="2"/>
      <c r="CD171" s="2"/>
      <c r="CE171" s="2"/>
      <c r="CF171" s="2"/>
      <c r="CG171" s="2"/>
    </row>
    <row r="172" spans="1:85" s="294" customFormat="1" ht="9" customHeight="1" thickBot="1">
      <c r="A172" s="298"/>
      <c r="B172" s="298"/>
      <c r="C172" s="298"/>
      <c r="D172" s="298"/>
      <c r="E172" s="298"/>
      <c r="F172" s="298"/>
      <c r="G172" s="299"/>
      <c r="H172" s="321"/>
      <c r="I172" s="364"/>
      <c r="J172" s="323"/>
      <c r="K172" s="323"/>
      <c r="L172" s="376"/>
      <c r="M172" s="384"/>
      <c r="N172" s="323"/>
      <c r="O172" s="324"/>
      <c r="P172" s="395"/>
      <c r="Q172" s="326"/>
      <c r="R172" s="326"/>
      <c r="S172" s="326"/>
      <c r="T172" s="326"/>
      <c r="U172" s="326"/>
      <c r="V172" s="326"/>
      <c r="W172" s="396"/>
      <c r="X172" s="368"/>
      <c r="Y172" s="368"/>
      <c r="Z172" s="368"/>
      <c r="AA172" s="368"/>
      <c r="AB172" s="340"/>
      <c r="AC172" s="341"/>
      <c r="AD172" s="341"/>
      <c r="AE172" s="341"/>
      <c r="AF172" s="341"/>
      <c r="AG172" s="341"/>
      <c r="AH172" s="341"/>
      <c r="AI172" s="341"/>
      <c r="AJ172" s="341"/>
      <c r="AK172" s="341"/>
      <c r="AL172" s="341"/>
      <c r="AM172" s="341"/>
      <c r="AN172" s="341"/>
      <c r="AO172" s="341"/>
      <c r="AP172" s="341"/>
      <c r="AQ172" s="315"/>
      <c r="AR172" s="315"/>
      <c r="AS172" s="316">
        <f t="shared" si="15"/>
        <v>0</v>
      </c>
      <c r="AT172" s="316">
        <f t="shared" si="15"/>
        <v>0</v>
      </c>
      <c r="AU172" s="316">
        <f t="shared" si="16"/>
        <v>0</v>
      </c>
      <c r="AV172" s="317"/>
      <c r="AW172" s="316"/>
      <c r="AX172" s="316"/>
      <c r="AY172" s="316"/>
      <c r="AZ172" s="316"/>
      <c r="BA172" s="316"/>
      <c r="BB172" s="317"/>
      <c r="BC172" s="316"/>
      <c r="BD172" s="316"/>
      <c r="BE172" s="316"/>
      <c r="BF172" s="316"/>
      <c r="BG172" s="334"/>
      <c r="BH172" s="335"/>
      <c r="BI172" s="335"/>
      <c r="BJ172" s="335"/>
      <c r="BK172" s="335"/>
      <c r="BL172" s="336"/>
      <c r="BP172" s="2"/>
      <c r="BQ172" s="2"/>
      <c r="BR172" s="2"/>
      <c r="BS172" s="2"/>
      <c r="BT172" s="2"/>
      <c r="BU172" s="2"/>
      <c r="BV172" s="2"/>
      <c r="BW172" s="2"/>
      <c r="BX172" s="2"/>
      <c r="BY172" s="2"/>
      <c r="BZ172" s="2"/>
      <c r="CA172" s="2"/>
      <c r="CB172" s="2"/>
      <c r="CC172" s="2"/>
      <c r="CD172" s="2"/>
      <c r="CE172" s="2"/>
      <c r="CF172" s="2"/>
      <c r="CG172" s="2"/>
    </row>
    <row r="173" spans="1:85" s="294" customFormat="1" ht="9" customHeight="1" thickBot="1">
      <c r="A173" s="298"/>
      <c r="B173" s="298"/>
      <c r="C173" s="298"/>
      <c r="D173" s="298"/>
      <c r="E173" s="298"/>
      <c r="F173" s="298"/>
      <c r="G173" s="299"/>
      <c r="H173" s="321"/>
      <c r="I173" s="364"/>
      <c r="J173" s="323"/>
      <c r="K173" s="323"/>
      <c r="L173" s="376"/>
      <c r="M173" s="384"/>
      <c r="N173" s="323"/>
      <c r="O173" s="324"/>
      <c r="P173" s="395"/>
      <c r="Q173" s="326"/>
      <c r="R173" s="326"/>
      <c r="S173" s="326"/>
      <c r="T173" s="326"/>
      <c r="U173" s="326"/>
      <c r="V173" s="326"/>
      <c r="W173" s="396"/>
      <c r="X173" s="368"/>
      <c r="Y173" s="368"/>
      <c r="Z173" s="368"/>
      <c r="AA173" s="368"/>
      <c r="AB173" s="340"/>
      <c r="AC173" s="341"/>
      <c r="AD173" s="341"/>
      <c r="AE173" s="341"/>
      <c r="AF173" s="341"/>
      <c r="AG173" s="341"/>
      <c r="AH173" s="341"/>
      <c r="AI173" s="341"/>
      <c r="AJ173" s="341"/>
      <c r="AK173" s="341"/>
      <c r="AL173" s="341"/>
      <c r="AM173" s="341"/>
      <c r="AN173" s="341"/>
      <c r="AO173" s="341"/>
      <c r="AP173" s="341"/>
      <c r="AQ173" s="315"/>
      <c r="AR173" s="315"/>
      <c r="AS173" s="316">
        <f t="shared" si="15"/>
        <v>0</v>
      </c>
      <c r="AT173" s="316">
        <f t="shared" si="15"/>
        <v>0</v>
      </c>
      <c r="AU173" s="316">
        <f t="shared" si="16"/>
        <v>0</v>
      </c>
      <c r="AV173" s="317"/>
      <c r="AW173" s="316"/>
      <c r="AX173" s="316"/>
      <c r="AY173" s="316"/>
      <c r="AZ173" s="316"/>
      <c r="BA173" s="316"/>
      <c r="BB173" s="317"/>
      <c r="BC173" s="316"/>
      <c r="BD173" s="316"/>
      <c r="BE173" s="316"/>
      <c r="BF173" s="316"/>
      <c r="BG173" s="334"/>
      <c r="BH173" s="335"/>
      <c r="BI173" s="335"/>
      <c r="BJ173" s="335"/>
      <c r="BK173" s="335"/>
      <c r="BL173" s="336"/>
      <c r="BP173" s="2"/>
      <c r="BQ173" s="2"/>
      <c r="BR173" s="2"/>
      <c r="BS173" s="2"/>
      <c r="BT173" s="2"/>
      <c r="BU173" s="2"/>
      <c r="BV173" s="2"/>
      <c r="BW173" s="2"/>
      <c r="BX173" s="2"/>
      <c r="BY173" s="2"/>
      <c r="BZ173" s="2"/>
      <c r="CA173" s="2"/>
      <c r="CB173" s="2"/>
      <c r="CC173" s="2"/>
      <c r="CD173" s="2"/>
      <c r="CE173" s="2"/>
      <c r="CF173" s="2"/>
      <c r="CG173" s="2"/>
    </row>
    <row r="174" spans="1:85" s="294" customFormat="1" ht="9" customHeight="1" thickBot="1">
      <c r="A174" s="298"/>
      <c r="B174" s="298"/>
      <c r="C174" s="298"/>
      <c r="D174" s="298"/>
      <c r="E174" s="298"/>
      <c r="F174" s="298"/>
      <c r="G174" s="299"/>
      <c r="H174" s="321"/>
      <c r="I174" s="364"/>
      <c r="J174" s="323"/>
      <c r="K174" s="323"/>
      <c r="L174" s="376"/>
      <c r="M174" s="384"/>
      <c r="N174" s="323"/>
      <c r="O174" s="324"/>
      <c r="P174" s="395"/>
      <c r="Q174" s="326"/>
      <c r="R174" s="326"/>
      <c r="S174" s="326"/>
      <c r="T174" s="326"/>
      <c r="U174" s="326"/>
      <c r="V174" s="326"/>
      <c r="W174" s="396"/>
      <c r="X174" s="368"/>
      <c r="Y174" s="368"/>
      <c r="Z174" s="368"/>
      <c r="AA174" s="368"/>
      <c r="AB174" s="340"/>
      <c r="AC174" s="341"/>
      <c r="AD174" s="341"/>
      <c r="AE174" s="341"/>
      <c r="AF174" s="341"/>
      <c r="AG174" s="341"/>
      <c r="AH174" s="341"/>
      <c r="AI174" s="341"/>
      <c r="AJ174" s="341"/>
      <c r="AK174" s="341"/>
      <c r="AL174" s="341"/>
      <c r="AM174" s="341"/>
      <c r="AN174" s="341"/>
      <c r="AO174" s="341"/>
      <c r="AP174" s="341"/>
      <c r="AQ174" s="315"/>
      <c r="AR174" s="315"/>
      <c r="AS174" s="316">
        <f t="shared" si="15"/>
        <v>0</v>
      </c>
      <c r="AT174" s="316">
        <f t="shared" si="15"/>
        <v>0</v>
      </c>
      <c r="AU174" s="316">
        <f t="shared" si="16"/>
        <v>0</v>
      </c>
      <c r="AV174" s="317"/>
      <c r="AW174" s="316"/>
      <c r="AX174" s="316"/>
      <c r="AY174" s="316"/>
      <c r="AZ174" s="316"/>
      <c r="BA174" s="316"/>
      <c r="BB174" s="317"/>
      <c r="BC174" s="316"/>
      <c r="BD174" s="316"/>
      <c r="BE174" s="316"/>
      <c r="BF174" s="316"/>
      <c r="BG174" s="334"/>
      <c r="BH174" s="335"/>
      <c r="BI174" s="335"/>
      <c r="BJ174" s="335"/>
      <c r="BK174" s="335"/>
      <c r="BL174" s="336"/>
      <c r="BP174" s="2"/>
      <c r="BQ174" s="2"/>
      <c r="BR174" s="2"/>
      <c r="BS174" s="2"/>
      <c r="BT174" s="2"/>
      <c r="BU174" s="2"/>
      <c r="BV174" s="2"/>
      <c r="BW174" s="2"/>
      <c r="BX174" s="2"/>
      <c r="BY174" s="2"/>
      <c r="BZ174" s="2"/>
      <c r="CA174" s="2"/>
      <c r="CB174" s="2"/>
      <c r="CC174" s="2"/>
      <c r="CD174" s="2"/>
      <c r="CE174" s="2"/>
      <c r="CF174" s="2"/>
      <c r="CG174" s="2"/>
    </row>
    <row r="175" spans="1:85" s="294" customFormat="1" ht="9" customHeight="1" thickBot="1">
      <c r="A175" s="298"/>
      <c r="B175" s="298"/>
      <c r="C175" s="298"/>
      <c r="D175" s="298"/>
      <c r="E175" s="298"/>
      <c r="F175" s="298"/>
      <c r="G175" s="299"/>
      <c r="H175" s="321"/>
      <c r="I175" s="364"/>
      <c r="J175" s="323"/>
      <c r="K175" s="323"/>
      <c r="L175" s="376"/>
      <c r="M175" s="384"/>
      <c r="N175" s="323"/>
      <c r="O175" s="324"/>
      <c r="P175" s="395"/>
      <c r="Q175" s="326"/>
      <c r="R175" s="326"/>
      <c r="S175" s="326"/>
      <c r="T175" s="326"/>
      <c r="U175" s="326"/>
      <c r="V175" s="326"/>
      <c r="W175" s="396"/>
      <c r="X175" s="368"/>
      <c r="Y175" s="368"/>
      <c r="Z175" s="368"/>
      <c r="AA175" s="368"/>
      <c r="AB175" s="340"/>
      <c r="AC175" s="341"/>
      <c r="AD175" s="341"/>
      <c r="AE175" s="341"/>
      <c r="AF175" s="341"/>
      <c r="AG175" s="341"/>
      <c r="AH175" s="341"/>
      <c r="AI175" s="341"/>
      <c r="AJ175" s="341"/>
      <c r="AK175" s="341"/>
      <c r="AL175" s="341"/>
      <c r="AM175" s="341"/>
      <c r="AN175" s="341"/>
      <c r="AO175" s="341"/>
      <c r="AP175" s="341"/>
      <c r="AQ175" s="315"/>
      <c r="AR175" s="315"/>
      <c r="AS175" s="316">
        <f t="shared" si="15"/>
        <v>0</v>
      </c>
      <c r="AT175" s="316">
        <f t="shared" si="15"/>
        <v>0</v>
      </c>
      <c r="AU175" s="316">
        <f t="shared" si="16"/>
        <v>0</v>
      </c>
      <c r="AV175" s="317"/>
      <c r="AW175" s="316"/>
      <c r="AX175" s="316"/>
      <c r="AY175" s="316"/>
      <c r="AZ175" s="316"/>
      <c r="BA175" s="316"/>
      <c r="BB175" s="317"/>
      <c r="BC175" s="316"/>
      <c r="BD175" s="316"/>
      <c r="BE175" s="316"/>
      <c r="BF175" s="316"/>
      <c r="BG175" s="334"/>
      <c r="BH175" s="335"/>
      <c r="BI175" s="335"/>
      <c r="BJ175" s="335"/>
      <c r="BK175" s="335"/>
      <c r="BL175" s="336"/>
      <c r="BP175" s="2"/>
      <c r="BQ175" s="2"/>
      <c r="BR175" s="2"/>
      <c r="BS175" s="2"/>
      <c r="BT175" s="2"/>
      <c r="BU175" s="2"/>
      <c r="BV175" s="2"/>
      <c r="BW175" s="2"/>
      <c r="BX175" s="2"/>
      <c r="BY175" s="2"/>
      <c r="BZ175" s="2"/>
      <c r="CA175" s="2"/>
      <c r="CB175" s="2"/>
      <c r="CC175" s="2"/>
      <c r="CD175" s="2"/>
      <c r="CE175" s="2"/>
      <c r="CF175" s="2"/>
      <c r="CG175" s="2"/>
    </row>
    <row r="176" spans="1:85" s="294" customFormat="1" ht="9" customHeight="1" thickBot="1">
      <c r="A176" s="298"/>
      <c r="B176" s="298"/>
      <c r="C176" s="298"/>
      <c r="D176" s="298"/>
      <c r="E176" s="298"/>
      <c r="F176" s="298"/>
      <c r="G176" s="299"/>
      <c r="H176" s="321"/>
      <c r="I176" s="364"/>
      <c r="J176" s="323"/>
      <c r="K176" s="323"/>
      <c r="L176" s="376"/>
      <c r="M176" s="384"/>
      <c r="N176" s="323"/>
      <c r="O176" s="324"/>
      <c r="P176" s="395"/>
      <c r="Q176" s="326"/>
      <c r="R176" s="326"/>
      <c r="S176" s="326"/>
      <c r="T176" s="326"/>
      <c r="U176" s="326"/>
      <c r="V176" s="326"/>
      <c r="W176" s="396"/>
      <c r="X176" s="368"/>
      <c r="Y176" s="368"/>
      <c r="Z176" s="368"/>
      <c r="AA176" s="368"/>
      <c r="AB176" s="340"/>
      <c r="AC176" s="341"/>
      <c r="AD176" s="341"/>
      <c r="AE176" s="341"/>
      <c r="AF176" s="341"/>
      <c r="AG176" s="341"/>
      <c r="AH176" s="341"/>
      <c r="AI176" s="341"/>
      <c r="AJ176" s="341"/>
      <c r="AK176" s="341"/>
      <c r="AL176" s="341"/>
      <c r="AM176" s="341"/>
      <c r="AN176" s="341"/>
      <c r="AO176" s="341"/>
      <c r="AP176" s="341"/>
      <c r="AQ176" s="315"/>
      <c r="AR176" s="315"/>
      <c r="AS176" s="316">
        <f t="shared" si="15"/>
        <v>0</v>
      </c>
      <c r="AT176" s="316">
        <f t="shared" si="15"/>
        <v>0</v>
      </c>
      <c r="AU176" s="316">
        <f t="shared" si="16"/>
        <v>0</v>
      </c>
      <c r="AV176" s="317"/>
      <c r="AW176" s="316"/>
      <c r="AX176" s="316"/>
      <c r="AY176" s="316"/>
      <c r="AZ176" s="316"/>
      <c r="BA176" s="316"/>
      <c r="BB176" s="317"/>
      <c r="BC176" s="316"/>
      <c r="BD176" s="316"/>
      <c r="BE176" s="316"/>
      <c r="BF176" s="316"/>
      <c r="BG176" s="334"/>
      <c r="BH176" s="335"/>
      <c r="BI176" s="335"/>
      <c r="BJ176" s="335"/>
      <c r="BK176" s="335"/>
      <c r="BL176" s="336"/>
      <c r="BP176" s="2"/>
      <c r="BQ176" s="2"/>
      <c r="BR176" s="2"/>
      <c r="BS176" s="2"/>
      <c r="BT176" s="2"/>
      <c r="BU176" s="2"/>
      <c r="BV176" s="2"/>
      <c r="BW176" s="2"/>
      <c r="BX176" s="2"/>
      <c r="BY176" s="2"/>
      <c r="BZ176" s="2"/>
      <c r="CA176" s="2"/>
      <c r="CB176" s="2"/>
      <c r="CC176" s="2"/>
      <c r="CD176" s="2"/>
      <c r="CE176" s="2"/>
      <c r="CF176" s="2"/>
      <c r="CG176" s="2"/>
    </row>
    <row r="177" spans="1:85" s="294" customFormat="1" ht="9" customHeight="1" thickBot="1">
      <c r="A177" s="298"/>
      <c r="B177" s="298"/>
      <c r="C177" s="298"/>
      <c r="D177" s="298"/>
      <c r="E177" s="298"/>
      <c r="F177" s="298"/>
      <c r="G177" s="299"/>
      <c r="H177" s="321"/>
      <c r="I177" s="364"/>
      <c r="J177" s="323"/>
      <c r="K177" s="323"/>
      <c r="L177" s="376"/>
      <c r="M177" s="384"/>
      <c r="N177" s="323"/>
      <c r="O177" s="324"/>
      <c r="P177" s="395"/>
      <c r="Q177" s="326"/>
      <c r="R177" s="326"/>
      <c r="S177" s="326"/>
      <c r="T177" s="326"/>
      <c r="U177" s="326"/>
      <c r="V177" s="326"/>
      <c r="W177" s="396"/>
      <c r="X177" s="368"/>
      <c r="Y177" s="368"/>
      <c r="Z177" s="368"/>
      <c r="AA177" s="368"/>
      <c r="AB177" s="340"/>
      <c r="AC177" s="341"/>
      <c r="AD177" s="341"/>
      <c r="AE177" s="341"/>
      <c r="AF177" s="341"/>
      <c r="AG177" s="341"/>
      <c r="AH177" s="341"/>
      <c r="AI177" s="341"/>
      <c r="AJ177" s="341"/>
      <c r="AK177" s="341"/>
      <c r="AL177" s="341"/>
      <c r="AM177" s="341"/>
      <c r="AN177" s="341"/>
      <c r="AO177" s="341"/>
      <c r="AP177" s="341"/>
      <c r="AQ177" s="315"/>
      <c r="AR177" s="315"/>
      <c r="AS177" s="316">
        <f t="shared" si="15"/>
        <v>0</v>
      </c>
      <c r="AT177" s="316">
        <f t="shared" si="15"/>
        <v>0</v>
      </c>
      <c r="AU177" s="316">
        <f t="shared" si="16"/>
        <v>0</v>
      </c>
      <c r="AV177" s="317"/>
      <c r="AW177" s="316"/>
      <c r="AX177" s="316"/>
      <c r="AY177" s="316"/>
      <c r="AZ177" s="316"/>
      <c r="BA177" s="316"/>
      <c r="BB177" s="317"/>
      <c r="BC177" s="316"/>
      <c r="BD177" s="316"/>
      <c r="BE177" s="316"/>
      <c r="BF177" s="316"/>
      <c r="BG177" s="334"/>
      <c r="BH177" s="335"/>
      <c r="BI177" s="335"/>
      <c r="BJ177" s="335"/>
      <c r="BK177" s="335"/>
      <c r="BL177" s="336"/>
      <c r="BP177" s="2"/>
      <c r="BQ177" s="2"/>
      <c r="BR177" s="2"/>
      <c r="BS177" s="2"/>
      <c r="BT177" s="2"/>
      <c r="BU177" s="2"/>
      <c r="BV177" s="2"/>
      <c r="BW177" s="2"/>
      <c r="BX177" s="2"/>
      <c r="BY177" s="2"/>
      <c r="BZ177" s="2"/>
      <c r="CA177" s="2"/>
      <c r="CB177" s="2"/>
      <c r="CC177" s="2"/>
      <c r="CD177" s="2"/>
      <c r="CE177" s="2"/>
      <c r="CF177" s="2"/>
      <c r="CG177" s="2"/>
    </row>
    <row r="178" spans="1:85" s="294" customFormat="1" ht="9" customHeight="1" thickBot="1">
      <c r="A178" s="298"/>
      <c r="B178" s="298"/>
      <c r="C178" s="298"/>
      <c r="D178" s="298"/>
      <c r="E178" s="298"/>
      <c r="F178" s="298"/>
      <c r="G178" s="299"/>
      <c r="H178" s="321"/>
      <c r="I178" s="364"/>
      <c r="J178" s="323"/>
      <c r="K178" s="323"/>
      <c r="L178" s="376"/>
      <c r="M178" s="384"/>
      <c r="N178" s="323"/>
      <c r="O178" s="324"/>
      <c r="P178" s="395"/>
      <c r="Q178" s="326"/>
      <c r="R178" s="326"/>
      <c r="S178" s="326"/>
      <c r="T178" s="326"/>
      <c r="U178" s="326"/>
      <c r="V178" s="326"/>
      <c r="W178" s="396"/>
      <c r="X178" s="368"/>
      <c r="Y178" s="368"/>
      <c r="Z178" s="368"/>
      <c r="AA178" s="368"/>
      <c r="AB178" s="340"/>
      <c r="AC178" s="341"/>
      <c r="AD178" s="341"/>
      <c r="AE178" s="341"/>
      <c r="AF178" s="341"/>
      <c r="AG178" s="341"/>
      <c r="AH178" s="341"/>
      <c r="AI178" s="341"/>
      <c r="AJ178" s="341"/>
      <c r="AK178" s="341"/>
      <c r="AL178" s="341"/>
      <c r="AM178" s="341"/>
      <c r="AN178" s="341"/>
      <c r="AO178" s="341"/>
      <c r="AP178" s="341"/>
      <c r="AQ178" s="315"/>
      <c r="AR178" s="315"/>
      <c r="AS178" s="316">
        <f t="shared" si="15"/>
        <v>0</v>
      </c>
      <c r="AT178" s="316">
        <f t="shared" si="15"/>
        <v>0</v>
      </c>
      <c r="AU178" s="316">
        <f t="shared" si="16"/>
        <v>0</v>
      </c>
      <c r="AV178" s="317"/>
      <c r="AW178" s="316"/>
      <c r="AX178" s="316"/>
      <c r="AY178" s="316"/>
      <c r="AZ178" s="316"/>
      <c r="BA178" s="316"/>
      <c r="BB178" s="317"/>
      <c r="BC178" s="316"/>
      <c r="BD178" s="316"/>
      <c r="BE178" s="316"/>
      <c r="BF178" s="316"/>
      <c r="BG178" s="334"/>
      <c r="BH178" s="335"/>
      <c r="BI178" s="335"/>
      <c r="BJ178" s="335"/>
      <c r="BK178" s="335"/>
      <c r="BL178" s="336"/>
      <c r="BP178" s="2"/>
      <c r="BQ178" s="2"/>
      <c r="BR178" s="2"/>
      <c r="BS178" s="2"/>
      <c r="BT178" s="2"/>
      <c r="BU178" s="2"/>
      <c r="BV178" s="2"/>
      <c r="BW178" s="2"/>
      <c r="BX178" s="2"/>
      <c r="BY178" s="2"/>
      <c r="BZ178" s="2"/>
      <c r="CA178" s="2"/>
      <c r="CB178" s="2"/>
      <c r="CC178" s="2"/>
      <c r="CD178" s="2"/>
      <c r="CE178" s="2"/>
      <c r="CF178" s="2"/>
      <c r="CG178" s="2"/>
    </row>
    <row r="179" spans="1:85" s="294" customFormat="1" ht="9" customHeight="1" thickBot="1">
      <c r="A179" s="298"/>
      <c r="B179" s="298"/>
      <c r="C179" s="298"/>
      <c r="D179" s="298"/>
      <c r="E179" s="298"/>
      <c r="F179" s="298"/>
      <c r="G179" s="299"/>
      <c r="H179" s="321"/>
      <c r="I179" s="364"/>
      <c r="J179" s="323"/>
      <c r="K179" s="323"/>
      <c r="L179" s="376"/>
      <c r="M179" s="384"/>
      <c r="N179" s="323"/>
      <c r="O179" s="324"/>
      <c r="P179" s="395"/>
      <c r="Q179" s="326"/>
      <c r="R179" s="326"/>
      <c r="S179" s="326"/>
      <c r="T179" s="326"/>
      <c r="U179" s="326"/>
      <c r="V179" s="326"/>
      <c r="W179" s="396"/>
      <c r="X179" s="368"/>
      <c r="Y179" s="368"/>
      <c r="Z179" s="368"/>
      <c r="AA179" s="368"/>
      <c r="AB179" s="340"/>
      <c r="AC179" s="341"/>
      <c r="AD179" s="341"/>
      <c r="AE179" s="341"/>
      <c r="AF179" s="341"/>
      <c r="AG179" s="341"/>
      <c r="AH179" s="341"/>
      <c r="AI179" s="341"/>
      <c r="AJ179" s="341"/>
      <c r="AK179" s="341"/>
      <c r="AL179" s="341"/>
      <c r="AM179" s="341"/>
      <c r="AN179" s="341"/>
      <c r="AO179" s="341"/>
      <c r="AP179" s="341"/>
      <c r="AQ179" s="315"/>
      <c r="AR179" s="315"/>
      <c r="AS179" s="316">
        <f t="shared" si="15"/>
        <v>0</v>
      </c>
      <c r="AT179" s="316">
        <f t="shared" si="15"/>
        <v>0</v>
      </c>
      <c r="AU179" s="316">
        <f t="shared" si="16"/>
        <v>0</v>
      </c>
      <c r="AV179" s="317"/>
      <c r="AW179" s="316"/>
      <c r="AX179" s="316"/>
      <c r="AY179" s="316"/>
      <c r="AZ179" s="316"/>
      <c r="BA179" s="316"/>
      <c r="BB179" s="317"/>
      <c r="BC179" s="316"/>
      <c r="BD179" s="316"/>
      <c r="BE179" s="316"/>
      <c r="BF179" s="316"/>
      <c r="BG179" s="334"/>
      <c r="BH179" s="335"/>
      <c r="BI179" s="335"/>
      <c r="BJ179" s="335"/>
      <c r="BK179" s="335"/>
      <c r="BL179" s="336"/>
      <c r="BP179" s="2"/>
      <c r="BQ179" s="2"/>
      <c r="BR179" s="2"/>
      <c r="BS179" s="2"/>
      <c r="BT179" s="2"/>
      <c r="BU179" s="2"/>
      <c r="BV179" s="2"/>
      <c r="BW179" s="2"/>
      <c r="BX179" s="2"/>
      <c r="BY179" s="2"/>
      <c r="BZ179" s="2"/>
      <c r="CA179" s="2"/>
      <c r="CB179" s="2"/>
      <c r="CC179" s="2"/>
      <c r="CD179" s="2"/>
      <c r="CE179" s="2"/>
      <c r="CF179" s="2"/>
      <c r="CG179" s="2"/>
    </row>
    <row r="180" spans="1:85" s="294" customFormat="1" ht="9" customHeight="1" thickBot="1">
      <c r="A180" s="298"/>
      <c r="B180" s="298"/>
      <c r="C180" s="298"/>
      <c r="D180" s="298"/>
      <c r="E180" s="298"/>
      <c r="F180" s="298"/>
      <c r="G180" s="299"/>
      <c r="H180" s="321"/>
      <c r="I180" s="364"/>
      <c r="J180" s="323"/>
      <c r="K180" s="323"/>
      <c r="L180" s="376"/>
      <c r="M180" s="384"/>
      <c r="N180" s="323"/>
      <c r="O180" s="324"/>
      <c r="P180" s="395"/>
      <c r="Q180" s="326"/>
      <c r="R180" s="326"/>
      <c r="S180" s="326"/>
      <c r="T180" s="326"/>
      <c r="U180" s="326"/>
      <c r="V180" s="326"/>
      <c r="W180" s="396"/>
      <c r="X180" s="368"/>
      <c r="Y180" s="368"/>
      <c r="Z180" s="368"/>
      <c r="AA180" s="368"/>
      <c r="AB180" s="340"/>
      <c r="AC180" s="341"/>
      <c r="AD180" s="341"/>
      <c r="AE180" s="341"/>
      <c r="AF180" s="341"/>
      <c r="AG180" s="341"/>
      <c r="AH180" s="341"/>
      <c r="AI180" s="341"/>
      <c r="AJ180" s="341"/>
      <c r="AK180" s="341"/>
      <c r="AL180" s="341"/>
      <c r="AM180" s="341"/>
      <c r="AN180" s="341"/>
      <c r="AO180" s="341"/>
      <c r="AP180" s="341"/>
      <c r="AQ180" s="315"/>
      <c r="AR180" s="315"/>
      <c r="AS180" s="316">
        <f t="shared" si="15"/>
        <v>0</v>
      </c>
      <c r="AT180" s="316">
        <f t="shared" si="15"/>
        <v>0</v>
      </c>
      <c r="AU180" s="316">
        <f t="shared" si="16"/>
        <v>0</v>
      </c>
      <c r="AV180" s="317"/>
      <c r="AW180" s="316"/>
      <c r="AX180" s="316"/>
      <c r="AY180" s="316"/>
      <c r="AZ180" s="316"/>
      <c r="BA180" s="316"/>
      <c r="BB180" s="317"/>
      <c r="BC180" s="316"/>
      <c r="BD180" s="316"/>
      <c r="BE180" s="316"/>
      <c r="BF180" s="316"/>
      <c r="BG180" s="334"/>
      <c r="BH180" s="335"/>
      <c r="BI180" s="335"/>
      <c r="BJ180" s="335"/>
      <c r="BK180" s="335"/>
      <c r="BL180" s="336"/>
      <c r="BP180" s="2"/>
      <c r="BQ180" s="2"/>
      <c r="BR180" s="2"/>
      <c r="BS180" s="2"/>
      <c r="BT180" s="2"/>
      <c r="BU180" s="2"/>
      <c r="BV180" s="2"/>
      <c r="BW180" s="2"/>
      <c r="BX180" s="2"/>
      <c r="BY180" s="2"/>
      <c r="BZ180" s="2"/>
      <c r="CA180" s="2"/>
      <c r="CB180" s="2"/>
      <c r="CC180" s="2"/>
      <c r="CD180" s="2"/>
      <c r="CE180" s="2"/>
      <c r="CF180" s="2"/>
      <c r="CG180" s="2"/>
    </row>
    <row r="181" spans="1:85" s="294" customFormat="1" ht="9" customHeight="1" thickBot="1">
      <c r="A181" s="298"/>
      <c r="B181" s="298"/>
      <c r="C181" s="298"/>
      <c r="D181" s="298"/>
      <c r="E181" s="298"/>
      <c r="F181" s="298"/>
      <c r="G181" s="299"/>
      <c r="H181" s="321"/>
      <c r="I181" s="364"/>
      <c r="J181" s="323"/>
      <c r="K181" s="323"/>
      <c r="L181" s="376"/>
      <c r="M181" s="384"/>
      <c r="N181" s="323"/>
      <c r="O181" s="324"/>
      <c r="P181" s="395"/>
      <c r="Q181" s="326"/>
      <c r="R181" s="326"/>
      <c r="S181" s="326"/>
      <c r="T181" s="326"/>
      <c r="U181" s="326"/>
      <c r="V181" s="326"/>
      <c r="W181" s="396"/>
      <c r="X181" s="368"/>
      <c r="Y181" s="368"/>
      <c r="Z181" s="368"/>
      <c r="AA181" s="368"/>
      <c r="AB181" s="340"/>
      <c r="AC181" s="341"/>
      <c r="AD181" s="341"/>
      <c r="AE181" s="341"/>
      <c r="AF181" s="341"/>
      <c r="AG181" s="341"/>
      <c r="AH181" s="341"/>
      <c r="AI181" s="341"/>
      <c r="AJ181" s="341"/>
      <c r="AK181" s="341"/>
      <c r="AL181" s="341"/>
      <c r="AM181" s="341"/>
      <c r="AN181" s="341"/>
      <c r="AO181" s="341"/>
      <c r="AP181" s="341"/>
      <c r="AQ181" s="315"/>
      <c r="AR181" s="315"/>
      <c r="AS181" s="316">
        <f t="shared" si="15"/>
        <v>0</v>
      </c>
      <c r="AT181" s="316">
        <f t="shared" si="15"/>
        <v>0</v>
      </c>
      <c r="AU181" s="316">
        <f t="shared" si="16"/>
        <v>0</v>
      </c>
      <c r="AV181" s="317"/>
      <c r="AW181" s="316"/>
      <c r="AX181" s="316"/>
      <c r="AY181" s="316"/>
      <c r="AZ181" s="316"/>
      <c r="BA181" s="316"/>
      <c r="BB181" s="317"/>
      <c r="BC181" s="316"/>
      <c r="BD181" s="316"/>
      <c r="BE181" s="316"/>
      <c r="BF181" s="316"/>
      <c r="BG181" s="334"/>
      <c r="BH181" s="335"/>
      <c r="BI181" s="335"/>
      <c r="BJ181" s="335"/>
      <c r="BK181" s="335"/>
      <c r="BL181" s="336"/>
      <c r="BP181" s="2"/>
      <c r="BQ181" s="2"/>
      <c r="BR181" s="2"/>
      <c r="BS181" s="2"/>
      <c r="BT181" s="2"/>
      <c r="BU181" s="2"/>
      <c r="BV181" s="2"/>
      <c r="BW181" s="2"/>
      <c r="BX181" s="2"/>
      <c r="BY181" s="2"/>
      <c r="BZ181" s="2"/>
      <c r="CA181" s="2"/>
      <c r="CB181" s="2"/>
      <c r="CC181" s="2"/>
      <c r="CD181" s="2"/>
      <c r="CE181" s="2"/>
      <c r="CF181" s="2"/>
      <c r="CG181" s="2"/>
    </row>
    <row r="182" spans="1:85" s="294" customFormat="1" ht="9" customHeight="1" thickBot="1">
      <c r="A182" s="298"/>
      <c r="B182" s="298"/>
      <c r="C182" s="298"/>
      <c r="D182" s="298"/>
      <c r="E182" s="298"/>
      <c r="F182" s="298"/>
      <c r="G182" s="299"/>
      <c r="H182" s="321"/>
      <c r="I182" s="364"/>
      <c r="J182" s="323"/>
      <c r="K182" s="323"/>
      <c r="L182" s="376"/>
      <c r="M182" s="384"/>
      <c r="N182" s="323"/>
      <c r="O182" s="324"/>
      <c r="P182" s="395"/>
      <c r="Q182" s="326"/>
      <c r="R182" s="326"/>
      <c r="S182" s="326"/>
      <c r="T182" s="326"/>
      <c r="U182" s="326"/>
      <c r="V182" s="326"/>
      <c r="W182" s="396"/>
      <c r="X182" s="368"/>
      <c r="Y182" s="368"/>
      <c r="Z182" s="368"/>
      <c r="AA182" s="368"/>
      <c r="AB182" s="340"/>
      <c r="AC182" s="341"/>
      <c r="AD182" s="341"/>
      <c r="AE182" s="341"/>
      <c r="AF182" s="341"/>
      <c r="AG182" s="341"/>
      <c r="AH182" s="341"/>
      <c r="AI182" s="341"/>
      <c r="AJ182" s="341"/>
      <c r="AK182" s="341"/>
      <c r="AL182" s="341"/>
      <c r="AM182" s="341"/>
      <c r="AN182" s="341"/>
      <c r="AO182" s="341"/>
      <c r="AP182" s="341"/>
      <c r="AQ182" s="315"/>
      <c r="AR182" s="315"/>
      <c r="AS182" s="316">
        <f t="shared" si="15"/>
        <v>0</v>
      </c>
      <c r="AT182" s="316">
        <f t="shared" si="15"/>
        <v>0</v>
      </c>
      <c r="AU182" s="316">
        <f t="shared" si="16"/>
        <v>0</v>
      </c>
      <c r="AV182" s="317"/>
      <c r="AW182" s="316"/>
      <c r="AX182" s="316"/>
      <c r="AY182" s="316"/>
      <c r="AZ182" s="316"/>
      <c r="BA182" s="316"/>
      <c r="BB182" s="317"/>
      <c r="BC182" s="316"/>
      <c r="BD182" s="316"/>
      <c r="BE182" s="316"/>
      <c r="BF182" s="316"/>
      <c r="BG182" s="334"/>
      <c r="BH182" s="335"/>
      <c r="BI182" s="335"/>
      <c r="BJ182" s="335"/>
      <c r="BK182" s="335"/>
      <c r="BL182" s="336"/>
      <c r="BP182" s="2"/>
      <c r="BQ182" s="2"/>
      <c r="BR182" s="2"/>
      <c r="BS182" s="2"/>
      <c r="BT182" s="2"/>
      <c r="BU182" s="2"/>
      <c r="BV182" s="2"/>
      <c r="BW182" s="2"/>
      <c r="BX182" s="2"/>
      <c r="BY182" s="2"/>
      <c r="BZ182" s="2"/>
      <c r="CA182" s="2"/>
      <c r="CB182" s="2"/>
      <c r="CC182" s="2"/>
      <c r="CD182" s="2"/>
      <c r="CE182" s="2"/>
      <c r="CF182" s="2"/>
      <c r="CG182" s="2"/>
    </row>
    <row r="183" spans="1:85" s="294" customFormat="1" ht="9" customHeight="1" thickBot="1">
      <c r="A183" s="298"/>
      <c r="B183" s="298"/>
      <c r="C183" s="298"/>
      <c r="D183" s="298"/>
      <c r="E183" s="298"/>
      <c r="F183" s="298"/>
      <c r="G183" s="299"/>
      <c r="H183" s="321"/>
      <c r="I183" s="364"/>
      <c r="J183" s="323"/>
      <c r="K183" s="323"/>
      <c r="L183" s="376"/>
      <c r="M183" s="384"/>
      <c r="N183" s="323"/>
      <c r="O183" s="324"/>
      <c r="P183" s="395"/>
      <c r="Q183" s="326"/>
      <c r="R183" s="326"/>
      <c r="S183" s="326"/>
      <c r="T183" s="326"/>
      <c r="U183" s="326"/>
      <c r="V183" s="326"/>
      <c r="W183" s="396"/>
      <c r="X183" s="368"/>
      <c r="Y183" s="368"/>
      <c r="Z183" s="368"/>
      <c r="AA183" s="368"/>
      <c r="AB183" s="332" t="s">
        <v>255</v>
      </c>
      <c r="AC183" s="333"/>
      <c r="AD183" s="333"/>
      <c r="AE183" s="333"/>
      <c r="AF183" s="333"/>
      <c r="AG183" s="333"/>
      <c r="AH183" s="333"/>
      <c r="AI183" s="333"/>
      <c r="AJ183" s="333"/>
      <c r="AK183" s="333"/>
      <c r="AL183" s="333"/>
      <c r="AM183" s="333"/>
      <c r="AN183" s="333"/>
      <c r="AO183" s="333"/>
      <c r="AP183" s="333"/>
      <c r="AQ183" s="315">
        <f t="shared" si="13"/>
        <v>0</v>
      </c>
      <c r="AR183" s="315">
        <f t="shared" si="13"/>
        <v>0</v>
      </c>
      <c r="AS183" s="316">
        <f t="shared" si="15"/>
        <v>0</v>
      </c>
      <c r="AT183" s="316">
        <f t="shared" si="15"/>
        <v>0</v>
      </c>
      <c r="AU183" s="316">
        <f t="shared" si="16"/>
        <v>0</v>
      </c>
      <c r="AV183" s="317"/>
      <c r="AW183" s="316"/>
      <c r="AX183" s="316"/>
      <c r="AY183" s="316"/>
      <c r="AZ183" s="316"/>
      <c r="BA183" s="316"/>
      <c r="BB183" s="317"/>
      <c r="BC183" s="316"/>
      <c r="BD183" s="316"/>
      <c r="BE183" s="316"/>
      <c r="BF183" s="316"/>
      <c r="BG183" s="334"/>
      <c r="BH183" s="335"/>
      <c r="BI183" s="335"/>
      <c r="BJ183" s="335"/>
      <c r="BK183" s="335"/>
      <c r="BL183" s="336"/>
      <c r="BP183" s="2"/>
      <c r="BQ183" s="2"/>
      <c r="BR183" s="2"/>
      <c r="BS183" s="2"/>
      <c r="BT183" s="2"/>
      <c r="BU183" s="2"/>
      <c r="BV183" s="2"/>
      <c r="BW183" s="2"/>
      <c r="BX183" s="2"/>
      <c r="BY183" s="2"/>
      <c r="BZ183" s="2"/>
      <c r="CA183" s="2"/>
      <c r="CB183" s="2"/>
      <c r="CC183" s="2"/>
      <c r="CD183" s="2"/>
      <c r="CE183" s="2"/>
      <c r="CF183" s="2"/>
      <c r="CG183" s="2"/>
    </row>
    <row r="184" spans="1:85" s="294" customFormat="1" ht="9" customHeight="1" thickBot="1">
      <c r="A184" s="298"/>
      <c r="B184" s="298"/>
      <c r="C184" s="298"/>
      <c r="D184" s="298"/>
      <c r="E184" s="298"/>
      <c r="F184" s="298"/>
      <c r="G184" s="299"/>
      <c r="H184" s="321"/>
      <c r="I184" s="364"/>
      <c r="J184" s="323"/>
      <c r="K184" s="323"/>
      <c r="L184" s="376"/>
      <c r="M184" s="384"/>
      <c r="N184" s="323"/>
      <c r="O184" s="324"/>
      <c r="P184" s="395"/>
      <c r="Q184" s="326"/>
      <c r="R184" s="326"/>
      <c r="S184" s="326"/>
      <c r="T184" s="326"/>
      <c r="U184" s="326"/>
      <c r="V184" s="326"/>
      <c r="W184" s="396"/>
      <c r="X184" s="368"/>
      <c r="Y184" s="368"/>
      <c r="Z184" s="368"/>
      <c r="AA184" s="368"/>
      <c r="AB184" s="332" t="s">
        <v>256</v>
      </c>
      <c r="AC184" s="333"/>
      <c r="AD184" s="333"/>
      <c r="AE184" s="333"/>
      <c r="AF184" s="333"/>
      <c r="AG184" s="333"/>
      <c r="AH184" s="333"/>
      <c r="AI184" s="333"/>
      <c r="AJ184" s="333"/>
      <c r="AK184" s="333"/>
      <c r="AL184" s="333"/>
      <c r="AM184" s="333"/>
      <c r="AN184" s="333"/>
      <c r="AO184" s="333"/>
      <c r="AP184" s="333"/>
      <c r="AQ184" s="315">
        <f t="shared" si="13"/>
        <v>0</v>
      </c>
      <c r="AR184" s="315">
        <f t="shared" si="13"/>
        <v>0</v>
      </c>
      <c r="AS184" s="316">
        <f t="shared" si="15"/>
        <v>0</v>
      </c>
      <c r="AT184" s="316">
        <f t="shared" si="15"/>
        <v>0</v>
      </c>
      <c r="AU184" s="316">
        <f t="shared" si="16"/>
        <v>0</v>
      </c>
      <c r="AV184" s="317"/>
      <c r="AW184" s="316"/>
      <c r="AX184" s="316"/>
      <c r="AY184" s="316"/>
      <c r="AZ184" s="316"/>
      <c r="BA184" s="316"/>
      <c r="BB184" s="317"/>
      <c r="BC184" s="316"/>
      <c r="BD184" s="316"/>
      <c r="BE184" s="316"/>
      <c r="BF184" s="316"/>
      <c r="BG184" s="334"/>
      <c r="BH184" s="335"/>
      <c r="BI184" s="335"/>
      <c r="BJ184" s="335"/>
      <c r="BK184" s="335"/>
      <c r="BL184" s="336"/>
      <c r="BP184" s="2"/>
      <c r="BQ184" s="2"/>
      <c r="BR184" s="2"/>
      <c r="BS184" s="2"/>
      <c r="BT184" s="2"/>
      <c r="BU184" s="2"/>
      <c r="BV184" s="2"/>
      <c r="BW184" s="2"/>
      <c r="BX184" s="2"/>
      <c r="BY184" s="2"/>
      <c r="BZ184" s="2"/>
      <c r="CA184" s="2"/>
      <c r="CB184" s="2"/>
      <c r="CC184" s="2"/>
      <c r="CD184" s="2"/>
      <c r="CE184" s="2"/>
      <c r="CF184" s="2"/>
      <c r="CG184" s="2"/>
    </row>
    <row r="185" spans="1:85" s="294" customFormat="1" ht="9" customHeight="1" thickBot="1">
      <c r="A185" s="298"/>
      <c r="B185" s="298"/>
      <c r="C185" s="298"/>
      <c r="D185" s="298"/>
      <c r="E185" s="298"/>
      <c r="F185" s="298"/>
      <c r="G185" s="299"/>
      <c r="H185" s="321"/>
      <c r="I185" s="364"/>
      <c r="J185" s="323"/>
      <c r="K185" s="323"/>
      <c r="L185" s="376"/>
      <c r="M185" s="384"/>
      <c r="N185" s="323"/>
      <c r="O185" s="324"/>
      <c r="P185" s="395"/>
      <c r="Q185" s="326"/>
      <c r="R185" s="326"/>
      <c r="S185" s="326"/>
      <c r="T185" s="326"/>
      <c r="U185" s="326"/>
      <c r="V185" s="326"/>
      <c r="W185" s="396"/>
      <c r="X185" s="368"/>
      <c r="Y185" s="368"/>
      <c r="Z185" s="368"/>
      <c r="AA185" s="368"/>
      <c r="AB185" s="338" t="s">
        <v>257</v>
      </c>
      <c r="AC185" s="333"/>
      <c r="AD185" s="333"/>
      <c r="AE185" s="333"/>
      <c r="AF185" s="333"/>
      <c r="AG185" s="333"/>
      <c r="AH185" s="333"/>
      <c r="AI185" s="333"/>
      <c r="AJ185" s="333"/>
      <c r="AK185" s="333"/>
      <c r="AL185" s="333"/>
      <c r="AM185" s="333"/>
      <c r="AN185" s="333"/>
      <c r="AO185" s="333"/>
      <c r="AP185" s="333"/>
      <c r="AQ185" s="315">
        <f t="shared" si="13"/>
        <v>0</v>
      </c>
      <c r="AR185" s="315">
        <f t="shared" si="13"/>
        <v>0</v>
      </c>
      <c r="AS185" s="316">
        <f t="shared" si="15"/>
        <v>0</v>
      </c>
      <c r="AT185" s="316">
        <f t="shared" si="15"/>
        <v>0</v>
      </c>
      <c r="AU185" s="316">
        <f t="shared" si="16"/>
        <v>0</v>
      </c>
      <c r="AV185" s="317"/>
      <c r="AW185" s="316"/>
      <c r="AX185" s="316"/>
      <c r="AY185" s="316"/>
      <c r="AZ185" s="316"/>
      <c r="BA185" s="316"/>
      <c r="BB185" s="317"/>
      <c r="BC185" s="316"/>
      <c r="BD185" s="316"/>
      <c r="BE185" s="316"/>
      <c r="BF185" s="316"/>
      <c r="BG185" s="334"/>
      <c r="BH185" s="335"/>
      <c r="BI185" s="335"/>
      <c r="BJ185" s="335"/>
      <c r="BK185" s="335"/>
      <c r="BL185" s="336"/>
      <c r="BP185" s="2"/>
      <c r="BQ185" s="2"/>
      <c r="BR185" s="2"/>
      <c r="BS185" s="2"/>
      <c r="BT185" s="2"/>
      <c r="BU185" s="2"/>
      <c r="BV185" s="2"/>
      <c r="BW185" s="2"/>
      <c r="BX185" s="2"/>
      <c r="BY185" s="2"/>
      <c r="BZ185" s="2"/>
      <c r="CA185" s="2"/>
      <c r="CB185" s="2"/>
      <c r="CC185" s="2"/>
      <c r="CD185" s="2"/>
      <c r="CE185" s="2"/>
      <c r="CF185" s="2"/>
      <c r="CG185" s="2"/>
    </row>
    <row r="186" spans="1:85" s="294" customFormat="1" ht="9" customHeight="1" thickBot="1">
      <c r="A186" s="298"/>
      <c r="B186" s="298"/>
      <c r="C186" s="298"/>
      <c r="D186" s="298"/>
      <c r="E186" s="298"/>
      <c r="F186" s="298"/>
      <c r="G186" s="299"/>
      <c r="H186" s="321"/>
      <c r="I186" s="364"/>
      <c r="J186" s="323"/>
      <c r="K186" s="323"/>
      <c r="L186" s="376"/>
      <c r="M186" s="384"/>
      <c r="N186" s="323"/>
      <c r="O186" s="324"/>
      <c r="P186" s="395"/>
      <c r="Q186" s="326"/>
      <c r="R186" s="326"/>
      <c r="S186" s="326"/>
      <c r="T186" s="326"/>
      <c r="U186" s="326"/>
      <c r="V186" s="326"/>
      <c r="W186" s="396"/>
      <c r="X186" s="368"/>
      <c r="Y186" s="368"/>
      <c r="Z186" s="368"/>
      <c r="AA186" s="368"/>
      <c r="AB186" s="338" t="s">
        <v>258</v>
      </c>
      <c r="AC186" s="333"/>
      <c r="AD186" s="333"/>
      <c r="AE186" s="333"/>
      <c r="AF186" s="333"/>
      <c r="AG186" s="333"/>
      <c r="AH186" s="333"/>
      <c r="AI186" s="333"/>
      <c r="AJ186" s="333"/>
      <c r="AK186" s="333"/>
      <c r="AL186" s="333"/>
      <c r="AM186" s="333"/>
      <c r="AN186" s="333"/>
      <c r="AO186" s="333"/>
      <c r="AP186" s="333"/>
      <c r="AQ186" s="315">
        <f t="shared" si="13"/>
        <v>0</v>
      </c>
      <c r="AR186" s="315">
        <f t="shared" si="13"/>
        <v>0</v>
      </c>
      <c r="AS186" s="316">
        <f t="shared" si="15"/>
        <v>0</v>
      </c>
      <c r="AT186" s="316">
        <f t="shared" si="15"/>
        <v>0</v>
      </c>
      <c r="AU186" s="316">
        <f t="shared" si="16"/>
        <v>0</v>
      </c>
      <c r="AV186" s="317"/>
      <c r="AW186" s="316"/>
      <c r="AX186" s="316"/>
      <c r="AY186" s="316"/>
      <c r="AZ186" s="316"/>
      <c r="BA186" s="316"/>
      <c r="BB186" s="317"/>
      <c r="BC186" s="316"/>
      <c r="BD186" s="316"/>
      <c r="BE186" s="316"/>
      <c r="BF186" s="316"/>
      <c r="BG186" s="334"/>
      <c r="BH186" s="335"/>
      <c r="BI186" s="335"/>
      <c r="BJ186" s="335"/>
      <c r="BK186" s="335"/>
      <c r="BL186" s="336"/>
      <c r="BP186" s="2"/>
      <c r="BQ186" s="2"/>
      <c r="BR186" s="2"/>
      <c r="BS186" s="2"/>
      <c r="BT186" s="2"/>
      <c r="BU186" s="2"/>
      <c r="BV186" s="2"/>
      <c r="BW186" s="2"/>
      <c r="BX186" s="2"/>
      <c r="BY186" s="2"/>
      <c r="BZ186" s="2"/>
      <c r="CA186" s="2"/>
      <c r="CB186" s="2"/>
      <c r="CC186" s="2"/>
      <c r="CD186" s="2"/>
      <c r="CE186" s="2"/>
      <c r="CF186" s="2"/>
      <c r="CG186" s="2"/>
    </row>
    <row r="187" spans="1:85" s="294" customFormat="1" ht="9" customHeight="1" thickBot="1">
      <c r="A187" s="298"/>
      <c r="B187" s="298"/>
      <c r="C187" s="298"/>
      <c r="D187" s="298"/>
      <c r="E187" s="298"/>
      <c r="F187" s="298"/>
      <c r="G187" s="299"/>
      <c r="H187" s="321"/>
      <c r="I187" s="364"/>
      <c r="J187" s="323"/>
      <c r="K187" s="323"/>
      <c r="L187" s="376"/>
      <c r="M187" s="384"/>
      <c r="N187" s="323"/>
      <c r="O187" s="324"/>
      <c r="P187" s="395"/>
      <c r="Q187" s="326"/>
      <c r="R187" s="326"/>
      <c r="S187" s="326"/>
      <c r="T187" s="326"/>
      <c r="U187" s="326"/>
      <c r="V187" s="326"/>
      <c r="W187" s="396"/>
      <c r="X187" s="368"/>
      <c r="Y187" s="368"/>
      <c r="Z187" s="368"/>
      <c r="AA187" s="368"/>
      <c r="AB187" s="338" t="s">
        <v>259</v>
      </c>
      <c r="AC187" s="333"/>
      <c r="AD187" s="333"/>
      <c r="AE187" s="333"/>
      <c r="AF187" s="333"/>
      <c r="AG187" s="333"/>
      <c r="AH187" s="333"/>
      <c r="AI187" s="333"/>
      <c r="AJ187" s="333"/>
      <c r="AK187" s="333"/>
      <c r="AL187" s="333"/>
      <c r="AM187" s="333"/>
      <c r="AN187" s="333"/>
      <c r="AO187" s="333"/>
      <c r="AP187" s="333"/>
      <c r="AQ187" s="315">
        <f t="shared" si="13"/>
        <v>0</v>
      </c>
      <c r="AR187" s="315">
        <f t="shared" si="13"/>
        <v>0</v>
      </c>
      <c r="AS187" s="316">
        <f t="shared" si="15"/>
        <v>0</v>
      </c>
      <c r="AT187" s="316">
        <f t="shared" si="15"/>
        <v>0</v>
      </c>
      <c r="AU187" s="316">
        <f t="shared" si="16"/>
        <v>0</v>
      </c>
      <c r="AV187" s="317"/>
      <c r="AW187" s="316"/>
      <c r="AX187" s="316"/>
      <c r="AY187" s="316"/>
      <c r="AZ187" s="316"/>
      <c r="BA187" s="316"/>
      <c r="BB187" s="317"/>
      <c r="BC187" s="316"/>
      <c r="BD187" s="316"/>
      <c r="BE187" s="316"/>
      <c r="BF187" s="316"/>
      <c r="BG187" s="334"/>
      <c r="BH187" s="335"/>
      <c r="BI187" s="335"/>
      <c r="BJ187" s="335"/>
      <c r="BK187" s="335"/>
      <c r="BL187" s="336"/>
      <c r="BP187" s="2"/>
      <c r="BQ187" s="2"/>
      <c r="BR187" s="2"/>
      <c r="BS187" s="2"/>
      <c r="BT187" s="2"/>
      <c r="BU187" s="2"/>
      <c r="BV187" s="2"/>
      <c r="BW187" s="2"/>
      <c r="BX187" s="2"/>
      <c r="BY187" s="2"/>
      <c r="BZ187" s="2"/>
      <c r="CA187" s="2"/>
      <c r="CB187" s="2"/>
      <c r="CC187" s="2"/>
      <c r="CD187" s="2"/>
      <c r="CE187" s="2"/>
      <c r="CF187" s="2"/>
      <c r="CG187" s="2"/>
    </row>
    <row r="188" spans="1:85" s="294" customFormat="1" ht="9" customHeight="1" thickBot="1">
      <c r="A188" s="298"/>
      <c r="B188" s="298"/>
      <c r="C188" s="298"/>
      <c r="D188" s="298"/>
      <c r="E188" s="298"/>
      <c r="F188" s="298"/>
      <c r="G188" s="299"/>
      <c r="H188" s="321"/>
      <c r="I188" s="364"/>
      <c r="J188" s="323"/>
      <c r="K188" s="323"/>
      <c r="L188" s="376"/>
      <c r="M188" s="384"/>
      <c r="N188" s="323"/>
      <c r="O188" s="324"/>
      <c r="P188" s="395"/>
      <c r="Q188" s="326"/>
      <c r="R188" s="326"/>
      <c r="S188" s="326"/>
      <c r="T188" s="326"/>
      <c r="U188" s="326"/>
      <c r="V188" s="326"/>
      <c r="W188" s="396"/>
      <c r="X188" s="368"/>
      <c r="Y188" s="368"/>
      <c r="Z188" s="368"/>
      <c r="AA188" s="368"/>
      <c r="AB188" s="338" t="s">
        <v>260</v>
      </c>
      <c r="AC188" s="333"/>
      <c r="AD188" s="333"/>
      <c r="AE188" s="333"/>
      <c r="AF188" s="333"/>
      <c r="AG188" s="333"/>
      <c r="AH188" s="333"/>
      <c r="AI188" s="333"/>
      <c r="AJ188" s="333"/>
      <c r="AK188" s="333"/>
      <c r="AL188" s="333"/>
      <c r="AM188" s="333"/>
      <c r="AN188" s="333"/>
      <c r="AO188" s="333"/>
      <c r="AP188" s="333"/>
      <c r="AQ188" s="315">
        <f t="shared" si="13"/>
        <v>0</v>
      </c>
      <c r="AR188" s="315">
        <f t="shared" si="13"/>
        <v>0</v>
      </c>
      <c r="AS188" s="316">
        <f t="shared" si="15"/>
        <v>0</v>
      </c>
      <c r="AT188" s="316">
        <f t="shared" si="15"/>
        <v>0</v>
      </c>
      <c r="AU188" s="316">
        <f t="shared" si="16"/>
        <v>0</v>
      </c>
      <c r="AV188" s="317"/>
      <c r="AW188" s="316"/>
      <c r="AX188" s="316"/>
      <c r="AY188" s="316"/>
      <c r="AZ188" s="316"/>
      <c r="BA188" s="316"/>
      <c r="BB188" s="317"/>
      <c r="BC188" s="316"/>
      <c r="BD188" s="316"/>
      <c r="BE188" s="316"/>
      <c r="BF188" s="316"/>
      <c r="BG188" s="334"/>
      <c r="BH188" s="335"/>
      <c r="BI188" s="335"/>
      <c r="BJ188" s="335"/>
      <c r="BK188" s="335"/>
      <c r="BL188" s="336"/>
      <c r="BP188" s="2"/>
      <c r="BQ188" s="2"/>
      <c r="BR188" s="2"/>
      <c r="BS188" s="2"/>
      <c r="BT188" s="2"/>
      <c r="BU188" s="2"/>
      <c r="BV188" s="2"/>
      <c r="BW188" s="2"/>
      <c r="BX188" s="2"/>
      <c r="BY188" s="2"/>
      <c r="BZ188" s="2"/>
      <c r="CA188" s="2"/>
      <c r="CB188" s="2"/>
      <c r="CC188" s="2"/>
      <c r="CD188" s="2"/>
      <c r="CE188" s="2"/>
      <c r="CF188" s="2"/>
      <c r="CG188" s="2"/>
    </row>
    <row r="189" spans="1:85" s="294" customFormat="1" ht="9" customHeight="1" thickBot="1">
      <c r="A189" s="298"/>
      <c r="B189" s="298"/>
      <c r="C189" s="298"/>
      <c r="D189" s="298"/>
      <c r="E189" s="298"/>
      <c r="F189" s="298"/>
      <c r="G189" s="299"/>
      <c r="H189" s="321"/>
      <c r="I189" s="364"/>
      <c r="J189" s="323"/>
      <c r="K189" s="323"/>
      <c r="L189" s="376"/>
      <c r="M189" s="384"/>
      <c r="N189" s="323"/>
      <c r="O189" s="324"/>
      <c r="P189" s="395"/>
      <c r="Q189" s="326"/>
      <c r="R189" s="326"/>
      <c r="S189" s="326"/>
      <c r="T189" s="326"/>
      <c r="U189" s="326"/>
      <c r="V189" s="326"/>
      <c r="W189" s="396"/>
      <c r="X189" s="368"/>
      <c r="Y189" s="368"/>
      <c r="Z189" s="368"/>
      <c r="AA189" s="368"/>
      <c r="AB189" s="338" t="s">
        <v>261</v>
      </c>
      <c r="AC189" s="333"/>
      <c r="AD189" s="333"/>
      <c r="AE189" s="333"/>
      <c r="AF189" s="333"/>
      <c r="AG189" s="333"/>
      <c r="AH189" s="333"/>
      <c r="AI189" s="333"/>
      <c r="AJ189" s="333"/>
      <c r="AK189" s="333"/>
      <c r="AL189" s="333"/>
      <c r="AM189" s="333"/>
      <c r="AN189" s="333"/>
      <c r="AO189" s="333"/>
      <c r="AP189" s="333"/>
      <c r="AQ189" s="315">
        <f t="shared" si="13"/>
        <v>0</v>
      </c>
      <c r="AR189" s="315">
        <f t="shared" si="13"/>
        <v>0</v>
      </c>
      <c r="AS189" s="316">
        <f t="shared" si="15"/>
        <v>0</v>
      </c>
      <c r="AT189" s="316">
        <f t="shared" si="15"/>
        <v>0</v>
      </c>
      <c r="AU189" s="316">
        <f t="shared" si="16"/>
        <v>0</v>
      </c>
      <c r="AV189" s="317"/>
      <c r="AW189" s="316"/>
      <c r="AX189" s="316"/>
      <c r="AY189" s="316"/>
      <c r="AZ189" s="316"/>
      <c r="BA189" s="316"/>
      <c r="BB189" s="317"/>
      <c r="BC189" s="316"/>
      <c r="BD189" s="316"/>
      <c r="BE189" s="316"/>
      <c r="BF189" s="316"/>
      <c r="BG189" s="334"/>
      <c r="BH189" s="335"/>
      <c r="BI189" s="335"/>
      <c r="BJ189" s="335"/>
      <c r="BK189" s="335"/>
      <c r="BL189" s="336"/>
      <c r="BP189" s="2"/>
      <c r="BQ189" s="2"/>
      <c r="BR189" s="2"/>
      <c r="BS189" s="2"/>
      <c r="BT189" s="2"/>
      <c r="BU189" s="2"/>
      <c r="BV189" s="2"/>
      <c r="BW189" s="2"/>
      <c r="BX189" s="2"/>
      <c r="BY189" s="2"/>
      <c r="BZ189" s="2"/>
      <c r="CA189" s="2"/>
      <c r="CB189" s="2"/>
      <c r="CC189" s="2"/>
      <c r="CD189" s="2"/>
      <c r="CE189" s="2"/>
      <c r="CF189" s="2"/>
      <c r="CG189" s="2"/>
    </row>
    <row r="190" spans="1:85" s="294" customFormat="1" ht="9" customHeight="1" thickBot="1">
      <c r="A190" s="298"/>
      <c r="B190" s="298"/>
      <c r="C190" s="298"/>
      <c r="D190" s="298"/>
      <c r="E190" s="298"/>
      <c r="F190" s="298"/>
      <c r="G190" s="299"/>
      <c r="H190" s="321"/>
      <c r="I190" s="364"/>
      <c r="J190" s="323"/>
      <c r="K190" s="323"/>
      <c r="L190" s="376"/>
      <c r="M190" s="384"/>
      <c r="N190" s="323"/>
      <c r="O190" s="324"/>
      <c r="P190" s="395"/>
      <c r="Q190" s="326"/>
      <c r="R190" s="326"/>
      <c r="S190" s="326"/>
      <c r="T190" s="326"/>
      <c r="U190" s="326"/>
      <c r="V190" s="326"/>
      <c r="W190" s="396"/>
      <c r="X190" s="368"/>
      <c r="Y190" s="368"/>
      <c r="Z190" s="368"/>
      <c r="AA190" s="368"/>
      <c r="AB190" s="340" t="s">
        <v>262</v>
      </c>
      <c r="AC190" s="341">
        <f t="shared" ref="AC190:AP190" si="19">SUM(AC184:AC189)+IF(AC161=0,AC183,AC161)</f>
        <v>0</v>
      </c>
      <c r="AD190" s="341">
        <f t="shared" si="19"/>
        <v>0</v>
      </c>
      <c r="AE190" s="341">
        <f t="shared" si="19"/>
        <v>0</v>
      </c>
      <c r="AF190" s="341">
        <f t="shared" si="19"/>
        <v>0</v>
      </c>
      <c r="AG190" s="341">
        <f t="shared" si="19"/>
        <v>0</v>
      </c>
      <c r="AH190" s="341">
        <f t="shared" si="19"/>
        <v>0</v>
      </c>
      <c r="AI190" s="341">
        <f t="shared" si="19"/>
        <v>0</v>
      </c>
      <c r="AJ190" s="341">
        <f t="shared" si="19"/>
        <v>0</v>
      </c>
      <c r="AK190" s="341">
        <f t="shared" si="19"/>
        <v>0</v>
      </c>
      <c r="AL190" s="341">
        <f t="shared" si="19"/>
        <v>0</v>
      </c>
      <c r="AM190" s="341">
        <f t="shared" si="19"/>
        <v>0</v>
      </c>
      <c r="AN190" s="341">
        <f t="shared" si="19"/>
        <v>0</v>
      </c>
      <c r="AO190" s="341">
        <f t="shared" si="19"/>
        <v>0</v>
      </c>
      <c r="AP190" s="341">
        <f t="shared" si="19"/>
        <v>0</v>
      </c>
      <c r="AQ190" s="315">
        <f t="shared" si="13"/>
        <v>0</v>
      </c>
      <c r="AR190" s="315">
        <f t="shared" si="13"/>
        <v>0</v>
      </c>
      <c r="AS190" s="316">
        <f t="shared" si="15"/>
        <v>0</v>
      </c>
      <c r="AT190" s="316">
        <f t="shared" si="15"/>
        <v>0</v>
      </c>
      <c r="AU190" s="316">
        <f t="shared" si="16"/>
        <v>0</v>
      </c>
      <c r="AV190" s="317"/>
      <c r="AW190" s="316"/>
      <c r="AX190" s="316"/>
      <c r="AY190" s="316"/>
      <c r="AZ190" s="316"/>
      <c r="BA190" s="316"/>
      <c r="BB190" s="317"/>
      <c r="BC190" s="316"/>
      <c r="BD190" s="316"/>
      <c r="BE190" s="316"/>
      <c r="BF190" s="316"/>
      <c r="BG190" s="334"/>
      <c r="BH190" s="335"/>
      <c r="BI190" s="335"/>
      <c r="BJ190" s="335"/>
      <c r="BK190" s="335"/>
      <c r="BL190" s="336"/>
      <c r="BP190" s="2"/>
      <c r="BQ190" s="2"/>
      <c r="BR190" s="2"/>
      <c r="BS190" s="2"/>
      <c r="BT190" s="2"/>
      <c r="BU190" s="2"/>
      <c r="BV190" s="2"/>
      <c r="BW190" s="2"/>
      <c r="BX190" s="2"/>
      <c r="BY190" s="2"/>
      <c r="BZ190" s="2"/>
      <c r="CA190" s="2"/>
      <c r="CB190" s="2"/>
      <c r="CC190" s="2"/>
      <c r="CD190" s="2"/>
      <c r="CE190" s="2"/>
      <c r="CF190" s="2"/>
      <c r="CG190" s="2"/>
    </row>
    <row r="191" spans="1:85" s="294" customFormat="1" ht="9" customHeight="1" thickBot="1">
      <c r="A191" s="298"/>
      <c r="B191" s="298"/>
      <c r="C191" s="298"/>
      <c r="D191" s="298"/>
      <c r="E191" s="298"/>
      <c r="F191" s="298"/>
      <c r="G191" s="299"/>
      <c r="H191" s="343"/>
      <c r="I191" s="369"/>
      <c r="J191" s="345"/>
      <c r="K191" s="345"/>
      <c r="L191" s="378"/>
      <c r="M191" s="387"/>
      <c r="N191" s="345"/>
      <c r="O191" s="346"/>
      <c r="P191" s="397"/>
      <c r="Q191" s="348"/>
      <c r="R191" s="348"/>
      <c r="S191" s="348"/>
      <c r="T191" s="348"/>
      <c r="U191" s="348"/>
      <c r="V191" s="348"/>
      <c r="W191" s="398"/>
      <c r="X191" s="373"/>
      <c r="Y191" s="373"/>
      <c r="Z191" s="373"/>
      <c r="AA191" s="373"/>
      <c r="AB191" s="354" t="s">
        <v>263</v>
      </c>
      <c r="AC191" s="355"/>
      <c r="AD191" s="355"/>
      <c r="AE191" s="355"/>
      <c r="AF191" s="355"/>
      <c r="AG191" s="355"/>
      <c r="AH191" s="355"/>
      <c r="AI191" s="355"/>
      <c r="AJ191" s="355"/>
      <c r="AK191" s="355"/>
      <c r="AL191" s="355"/>
      <c r="AM191" s="355"/>
      <c r="AN191" s="355"/>
      <c r="AO191" s="355"/>
      <c r="AP191" s="355"/>
      <c r="AQ191" s="315">
        <f t="shared" si="13"/>
        <v>0</v>
      </c>
      <c r="AR191" s="315">
        <f t="shared" si="13"/>
        <v>0</v>
      </c>
      <c r="AS191" s="316">
        <f t="shared" si="15"/>
        <v>0</v>
      </c>
      <c r="AT191" s="316">
        <f t="shared" si="15"/>
        <v>0</v>
      </c>
      <c r="AU191" s="316">
        <f t="shared" si="16"/>
        <v>0</v>
      </c>
      <c r="AV191" s="317"/>
      <c r="AW191" s="316"/>
      <c r="AX191" s="316"/>
      <c r="AY191" s="316"/>
      <c r="AZ191" s="316"/>
      <c r="BA191" s="316"/>
      <c r="BB191" s="317"/>
      <c r="BC191" s="316"/>
      <c r="BD191" s="316"/>
      <c r="BE191" s="316"/>
      <c r="BF191" s="316"/>
      <c r="BG191" s="356"/>
      <c r="BH191" s="357"/>
      <c r="BI191" s="357"/>
      <c r="BJ191" s="357"/>
      <c r="BK191" s="357"/>
      <c r="BL191" s="358"/>
      <c r="BP191" s="2"/>
      <c r="BQ191" s="2"/>
      <c r="BR191" s="2"/>
      <c r="BS191" s="2"/>
      <c r="BT191" s="2"/>
      <c r="BU191" s="2"/>
      <c r="BV191" s="2"/>
      <c r="BW191" s="2"/>
      <c r="BX191" s="2"/>
      <c r="BY191" s="2"/>
      <c r="BZ191" s="2"/>
      <c r="CA191" s="2"/>
      <c r="CB191" s="2"/>
      <c r="CC191" s="2"/>
      <c r="CD191" s="2"/>
      <c r="CE191" s="2"/>
      <c r="CF191" s="2"/>
      <c r="CG191" s="2"/>
    </row>
    <row r="192" spans="1:85" s="294" customFormat="1" ht="9" customHeight="1" thickBot="1">
      <c r="A192" s="298" t="s">
        <v>307</v>
      </c>
      <c r="B192" s="298" t="s">
        <v>307</v>
      </c>
      <c r="C192" s="298" t="s">
        <v>229</v>
      </c>
      <c r="D192" s="298" t="s">
        <v>230</v>
      </c>
      <c r="E192" s="298" t="s">
        <v>157</v>
      </c>
      <c r="F192" s="298" t="s">
        <v>231</v>
      </c>
      <c r="G192" s="299">
        <v>9</v>
      </c>
      <c r="H192" s="300">
        <v>876</v>
      </c>
      <c r="I192" s="359" t="s">
        <v>308</v>
      </c>
      <c r="J192" s="360"/>
      <c r="K192" s="303"/>
      <c r="L192" s="374"/>
      <c r="M192" s="399">
        <v>0</v>
      </c>
      <c r="N192" s="303" t="s">
        <v>309</v>
      </c>
      <c r="O192" s="400">
        <v>0.3</v>
      </c>
      <c r="P192" s="401">
        <v>0.15</v>
      </c>
      <c r="Q192" s="307">
        <f>SUMIF('Actividades inversión 876'!$B$15:$B$52,'Metas inversión 876'!$B192,'Actividades inversión 876'!M$15:M$52)</f>
        <v>88640000</v>
      </c>
      <c r="R192" s="307">
        <f>SUMIF('Actividades inversión 876'!$B$15:$B$52,'Metas inversión 876'!$B192,'Actividades inversión 876'!N$15:N$52)</f>
        <v>55400000</v>
      </c>
      <c r="S192" s="307">
        <f>SUMIF('Actividades inversión 876'!$B$15:$B$52,'Metas inversión 876'!$B192,'Actividades inversión 876'!O$15:O$52)</f>
        <v>49860000</v>
      </c>
      <c r="T192" s="307">
        <f>SUMIF('Actividades inversión 876'!$B$15:$B$52,'Metas inversión 876'!$B192,'Actividades inversión 876'!P$15:P$52)</f>
        <v>0</v>
      </c>
      <c r="U192" s="306">
        <f>SUMIF('Actividades inversión 876'!$B$15:$B$52,'Metas inversión 876'!$B192,'Actividades inversión 876'!Q$15:Q$52)</f>
        <v>0</v>
      </c>
      <c r="V192" s="306">
        <f>SUMIF('Actividades inversión 876'!$B$15:$B$52,'Metas inversión 876'!$B192,'Actividades inversión 876'!R$15:R$52)</f>
        <v>0</v>
      </c>
      <c r="W192" s="362" t="s">
        <v>310</v>
      </c>
      <c r="X192" s="362" t="s">
        <v>311</v>
      </c>
      <c r="Y192" s="362" t="s">
        <v>312</v>
      </c>
      <c r="Z192" s="362" t="s">
        <v>291</v>
      </c>
      <c r="AA192" s="402" t="s">
        <v>291</v>
      </c>
      <c r="AB192" s="313" t="s">
        <v>240</v>
      </c>
      <c r="AC192" s="314"/>
      <c r="AD192" s="314"/>
      <c r="AE192" s="314"/>
      <c r="AF192" s="314"/>
      <c r="AG192" s="314"/>
      <c r="AH192" s="314"/>
      <c r="AI192" s="314"/>
      <c r="AJ192" s="314"/>
      <c r="AK192" s="314"/>
      <c r="AL192" s="314"/>
      <c r="AM192" s="314"/>
      <c r="AN192" s="314"/>
      <c r="AO192" s="314"/>
      <c r="AP192" s="314"/>
      <c r="AQ192" s="315">
        <f t="shared" si="13"/>
        <v>0</v>
      </c>
      <c r="AR192" s="315">
        <f t="shared" si="13"/>
        <v>0</v>
      </c>
      <c r="AS192" s="316">
        <f t="shared" si="15"/>
        <v>5540000</v>
      </c>
      <c r="AT192" s="316">
        <f t="shared" si="15"/>
        <v>49860000</v>
      </c>
      <c r="AU192" s="316">
        <f t="shared" si="16"/>
        <v>0</v>
      </c>
      <c r="AV192" s="317"/>
      <c r="AW192" s="316"/>
      <c r="AX192" s="316"/>
      <c r="AY192" s="316"/>
      <c r="AZ192" s="316"/>
      <c r="BA192" s="316"/>
      <c r="BB192" s="317"/>
      <c r="BC192" s="316"/>
      <c r="BD192" s="316"/>
      <c r="BE192" s="316"/>
      <c r="BF192" s="316"/>
      <c r="BG192" s="320">
        <f>SUM('[2]01-USAQUEN:99-METROPOLITANO'!N110)</f>
        <v>88640000</v>
      </c>
      <c r="BH192" s="320">
        <f>SUM('[2]01-USAQUEN:99-METROPOLITANO'!O110)</f>
        <v>55400000</v>
      </c>
      <c r="BI192" s="320">
        <f>SUM('[2]01-USAQUEN:99-METROPOLITANO'!P110)</f>
        <v>49860000</v>
      </c>
      <c r="BJ192" s="320">
        <f>SUM('[2]01-USAQUEN:99-METROPOLITANO'!Q110)</f>
        <v>0</v>
      </c>
      <c r="BK192" s="320">
        <f>SUM('[2]01-USAQUEN:99-METROPOLITANO'!R110)</f>
        <v>0</v>
      </c>
      <c r="BL192" s="320">
        <f>SUM('[2]01-USAQUEN:99-METROPOLITANO'!S110)</f>
        <v>0</v>
      </c>
      <c r="BP192" s="2"/>
      <c r="BQ192" s="2"/>
      <c r="BR192" s="2"/>
      <c r="BS192" s="2"/>
      <c r="BT192" s="2"/>
      <c r="BU192" s="2"/>
      <c r="BV192" s="2"/>
      <c r="BW192" s="2"/>
      <c r="BX192" s="2"/>
      <c r="BY192" s="2"/>
      <c r="BZ192" s="2"/>
      <c r="CA192" s="2"/>
      <c r="CB192" s="2"/>
      <c r="CC192" s="2"/>
      <c r="CD192" s="2"/>
      <c r="CE192" s="2"/>
      <c r="CF192" s="2"/>
      <c r="CG192" s="2"/>
    </row>
    <row r="193" spans="1:85" s="294" customFormat="1" ht="9" customHeight="1" thickBot="1">
      <c r="A193" s="298"/>
      <c r="B193" s="298"/>
      <c r="C193" s="298"/>
      <c r="D193" s="298"/>
      <c r="E193" s="298"/>
      <c r="F193" s="298"/>
      <c r="G193" s="299"/>
      <c r="H193" s="321"/>
      <c r="I193" s="364"/>
      <c r="J193" s="323"/>
      <c r="K193" s="323"/>
      <c r="L193" s="376"/>
      <c r="M193" s="403"/>
      <c r="N193" s="323"/>
      <c r="O193" s="404"/>
      <c r="P193" s="405"/>
      <c r="Q193" s="327"/>
      <c r="R193" s="327"/>
      <c r="S193" s="327"/>
      <c r="T193" s="327"/>
      <c r="U193" s="326"/>
      <c r="V193" s="326"/>
      <c r="W193" s="367"/>
      <c r="X193" s="367"/>
      <c r="Y193" s="367"/>
      <c r="Z193" s="367"/>
      <c r="AA193" s="406"/>
      <c r="AB193" s="332" t="s">
        <v>243</v>
      </c>
      <c r="AC193" s="333"/>
      <c r="AD193" s="333"/>
      <c r="AE193" s="333"/>
      <c r="AF193" s="333"/>
      <c r="AG193" s="333"/>
      <c r="AH193" s="333"/>
      <c r="AI193" s="333"/>
      <c r="AJ193" s="333"/>
      <c r="AK193" s="333"/>
      <c r="AL193" s="333"/>
      <c r="AM193" s="333"/>
      <c r="AN193" s="333"/>
      <c r="AO193" s="333"/>
      <c r="AP193" s="333"/>
      <c r="AQ193" s="315">
        <f t="shared" si="13"/>
        <v>0</v>
      </c>
      <c r="AR193" s="315">
        <f t="shared" si="13"/>
        <v>0</v>
      </c>
      <c r="AS193" s="316">
        <f t="shared" si="15"/>
        <v>0</v>
      </c>
      <c r="AT193" s="316">
        <f t="shared" si="15"/>
        <v>0</v>
      </c>
      <c r="AU193" s="316">
        <f t="shared" si="16"/>
        <v>0</v>
      </c>
      <c r="AV193" s="317"/>
      <c r="AW193" s="316"/>
      <c r="AX193" s="316"/>
      <c r="AY193" s="316"/>
      <c r="AZ193" s="316"/>
      <c r="BA193" s="316"/>
      <c r="BB193" s="317"/>
      <c r="BC193" s="316"/>
      <c r="BD193" s="316"/>
      <c r="BE193" s="316"/>
      <c r="BF193" s="316"/>
      <c r="BG193" s="334"/>
      <c r="BH193" s="335"/>
      <c r="BI193" s="335"/>
      <c r="BJ193" s="335"/>
      <c r="BK193" s="335"/>
      <c r="BL193" s="336"/>
      <c r="BP193" s="2"/>
      <c r="BQ193" s="2"/>
      <c r="BR193" s="2"/>
      <c r="BS193" s="2"/>
      <c r="BT193" s="2"/>
      <c r="BU193" s="2"/>
      <c r="BV193" s="2"/>
      <c r="BW193" s="2"/>
      <c r="BX193" s="2"/>
      <c r="BY193" s="2"/>
      <c r="BZ193" s="2"/>
      <c r="CA193" s="2"/>
      <c r="CB193" s="2"/>
      <c r="CC193" s="2"/>
      <c r="CD193" s="2"/>
      <c r="CE193" s="2"/>
      <c r="CF193" s="2"/>
      <c r="CG193" s="2"/>
    </row>
    <row r="194" spans="1:85" s="294" customFormat="1" ht="9" customHeight="1" thickBot="1">
      <c r="A194" s="298"/>
      <c r="B194" s="298"/>
      <c r="C194" s="298"/>
      <c r="D194" s="298"/>
      <c r="E194" s="298"/>
      <c r="F194" s="298"/>
      <c r="G194" s="299"/>
      <c r="H194" s="321"/>
      <c r="I194" s="364"/>
      <c r="J194" s="323"/>
      <c r="K194" s="323"/>
      <c r="L194" s="376"/>
      <c r="M194" s="403"/>
      <c r="N194" s="323"/>
      <c r="O194" s="404"/>
      <c r="P194" s="405"/>
      <c r="Q194" s="327"/>
      <c r="R194" s="327"/>
      <c r="S194" s="327"/>
      <c r="T194" s="327"/>
      <c r="U194" s="326"/>
      <c r="V194" s="326"/>
      <c r="W194" s="367"/>
      <c r="X194" s="367"/>
      <c r="Y194" s="367"/>
      <c r="Z194" s="367"/>
      <c r="AA194" s="406"/>
      <c r="AB194" s="332" t="s">
        <v>246</v>
      </c>
      <c r="AC194" s="333"/>
      <c r="AD194" s="333"/>
      <c r="AE194" s="333"/>
      <c r="AF194" s="333"/>
      <c r="AG194" s="333"/>
      <c r="AH194" s="333"/>
      <c r="AI194" s="333"/>
      <c r="AJ194" s="333"/>
      <c r="AK194" s="333"/>
      <c r="AL194" s="333"/>
      <c r="AM194" s="333"/>
      <c r="AN194" s="333"/>
      <c r="AO194" s="333"/>
      <c r="AP194" s="333"/>
      <c r="AQ194" s="315">
        <f t="shared" si="13"/>
        <v>0</v>
      </c>
      <c r="AR194" s="315">
        <f t="shared" si="13"/>
        <v>0</v>
      </c>
      <c r="AS194" s="316">
        <f t="shared" si="15"/>
        <v>0</v>
      </c>
      <c r="AT194" s="316">
        <f t="shared" si="15"/>
        <v>0</v>
      </c>
      <c r="AU194" s="316">
        <f t="shared" si="16"/>
        <v>0</v>
      </c>
      <c r="AV194" s="317"/>
      <c r="AW194" s="316"/>
      <c r="AX194" s="316"/>
      <c r="AY194" s="316"/>
      <c r="AZ194" s="316"/>
      <c r="BA194" s="316"/>
      <c r="BB194" s="317"/>
      <c r="BC194" s="316"/>
      <c r="BD194" s="316"/>
      <c r="BE194" s="316"/>
      <c r="BF194" s="316"/>
      <c r="BG194" s="334"/>
      <c r="BH194" s="335"/>
      <c r="BI194" s="335"/>
      <c r="BJ194" s="335"/>
      <c r="BK194" s="335"/>
      <c r="BL194" s="336"/>
      <c r="BP194" s="2"/>
      <c r="BQ194" s="2"/>
      <c r="BR194" s="2"/>
      <c r="BS194" s="2"/>
      <c r="BT194" s="2"/>
      <c r="BU194" s="2"/>
      <c r="BV194" s="2"/>
      <c r="BW194" s="2"/>
      <c r="BX194" s="2"/>
      <c r="BY194" s="2"/>
      <c r="BZ194" s="2"/>
      <c r="CA194" s="2"/>
      <c r="CB194" s="2"/>
      <c r="CC194" s="2"/>
      <c r="CD194" s="2"/>
      <c r="CE194" s="2"/>
      <c r="CF194" s="2"/>
      <c r="CG194" s="2"/>
    </row>
    <row r="195" spans="1:85" s="294" customFormat="1" ht="9" customHeight="1" thickBot="1">
      <c r="A195" s="298"/>
      <c r="B195" s="298"/>
      <c r="C195" s="298"/>
      <c r="D195" s="298"/>
      <c r="E195" s="298"/>
      <c r="F195" s="298"/>
      <c r="G195" s="299"/>
      <c r="H195" s="321"/>
      <c r="I195" s="364"/>
      <c r="J195" s="323"/>
      <c r="K195" s="323"/>
      <c r="L195" s="376"/>
      <c r="M195" s="403"/>
      <c r="N195" s="323"/>
      <c r="O195" s="404"/>
      <c r="P195" s="405"/>
      <c r="Q195" s="327"/>
      <c r="R195" s="327"/>
      <c r="S195" s="327"/>
      <c r="T195" s="327"/>
      <c r="U195" s="326"/>
      <c r="V195" s="326"/>
      <c r="W195" s="367"/>
      <c r="X195" s="367"/>
      <c r="Y195" s="367"/>
      <c r="Z195" s="367"/>
      <c r="AA195" s="406"/>
      <c r="AB195" s="332" t="s">
        <v>251</v>
      </c>
      <c r="AC195" s="333"/>
      <c r="AD195" s="333"/>
      <c r="AE195" s="333"/>
      <c r="AF195" s="333"/>
      <c r="AG195" s="333"/>
      <c r="AH195" s="333"/>
      <c r="AI195" s="333"/>
      <c r="AJ195" s="333"/>
      <c r="AK195" s="333"/>
      <c r="AL195" s="333"/>
      <c r="AM195" s="333"/>
      <c r="AN195" s="333"/>
      <c r="AO195" s="333"/>
      <c r="AP195" s="333"/>
      <c r="AQ195" s="315">
        <f t="shared" si="13"/>
        <v>0</v>
      </c>
      <c r="AR195" s="315">
        <f t="shared" si="13"/>
        <v>0</v>
      </c>
      <c r="AS195" s="316">
        <f t="shared" si="15"/>
        <v>0</v>
      </c>
      <c r="AT195" s="316">
        <f t="shared" si="15"/>
        <v>0</v>
      </c>
      <c r="AU195" s="316">
        <f t="shared" si="16"/>
        <v>0</v>
      </c>
      <c r="AV195" s="317"/>
      <c r="AW195" s="316"/>
      <c r="AX195" s="316"/>
      <c r="AY195" s="316"/>
      <c r="AZ195" s="316"/>
      <c r="BA195" s="316"/>
      <c r="BB195" s="317"/>
      <c r="BC195" s="316"/>
      <c r="BD195" s="316"/>
      <c r="BE195" s="316"/>
      <c r="BF195" s="316"/>
      <c r="BG195" s="334"/>
      <c r="BH195" s="335"/>
      <c r="BI195" s="335"/>
      <c r="BJ195" s="335"/>
      <c r="BK195" s="335"/>
      <c r="BL195" s="336"/>
      <c r="BP195" s="2"/>
      <c r="BQ195" s="2"/>
      <c r="BR195" s="2"/>
      <c r="BS195" s="2"/>
      <c r="BT195" s="2"/>
      <c r="BU195" s="2"/>
      <c r="BV195" s="2"/>
      <c r="BW195" s="2"/>
      <c r="BX195" s="2"/>
      <c r="BY195" s="2"/>
      <c r="BZ195" s="2"/>
      <c r="CA195" s="2"/>
      <c r="CB195" s="2"/>
      <c r="CC195" s="2"/>
      <c r="CD195" s="2"/>
      <c r="CE195" s="2"/>
      <c r="CF195" s="2"/>
      <c r="CG195" s="2"/>
    </row>
    <row r="196" spans="1:85" s="294" customFormat="1" ht="9" customHeight="1" thickBot="1">
      <c r="A196" s="298"/>
      <c r="B196" s="298"/>
      <c r="C196" s="298"/>
      <c r="D196" s="298"/>
      <c r="E196" s="298"/>
      <c r="F196" s="298"/>
      <c r="G196" s="299"/>
      <c r="H196" s="321"/>
      <c r="I196" s="364"/>
      <c r="J196" s="323"/>
      <c r="K196" s="323"/>
      <c r="L196" s="376"/>
      <c r="M196" s="403"/>
      <c r="N196" s="323"/>
      <c r="O196" s="404"/>
      <c r="P196" s="405"/>
      <c r="Q196" s="327"/>
      <c r="R196" s="327"/>
      <c r="S196" s="327"/>
      <c r="T196" s="327"/>
      <c r="U196" s="326"/>
      <c r="V196" s="326"/>
      <c r="W196" s="367"/>
      <c r="X196" s="367"/>
      <c r="Y196" s="367"/>
      <c r="Z196" s="367"/>
      <c r="AA196" s="406"/>
      <c r="AB196" s="332" t="s">
        <v>252</v>
      </c>
      <c r="AC196" s="333"/>
      <c r="AD196" s="333"/>
      <c r="AE196" s="333"/>
      <c r="AF196" s="333"/>
      <c r="AG196" s="333"/>
      <c r="AH196" s="333"/>
      <c r="AI196" s="333"/>
      <c r="AJ196" s="333"/>
      <c r="AK196" s="333"/>
      <c r="AL196" s="333"/>
      <c r="AM196" s="333"/>
      <c r="AN196" s="333"/>
      <c r="AO196" s="333"/>
      <c r="AP196" s="333"/>
      <c r="AQ196" s="315">
        <f t="shared" si="13"/>
        <v>0</v>
      </c>
      <c r="AR196" s="315">
        <f t="shared" si="13"/>
        <v>0</v>
      </c>
      <c r="AS196" s="316">
        <f t="shared" si="15"/>
        <v>0</v>
      </c>
      <c r="AT196" s="316">
        <f t="shared" si="15"/>
        <v>0</v>
      </c>
      <c r="AU196" s="316">
        <f t="shared" si="16"/>
        <v>0</v>
      </c>
      <c r="AV196" s="317"/>
      <c r="AW196" s="316"/>
      <c r="AX196" s="316"/>
      <c r="AY196" s="316"/>
      <c r="AZ196" s="316"/>
      <c r="BA196" s="316"/>
      <c r="BB196" s="317"/>
      <c r="BC196" s="316"/>
      <c r="BD196" s="316"/>
      <c r="BE196" s="316"/>
      <c r="BF196" s="316"/>
      <c r="BG196" s="334"/>
      <c r="BH196" s="335"/>
      <c r="BI196" s="335"/>
      <c r="BJ196" s="335"/>
      <c r="BK196" s="335"/>
      <c r="BL196" s="336"/>
      <c r="BP196" s="2"/>
      <c r="BQ196" s="2"/>
      <c r="BR196" s="2"/>
      <c r="BS196" s="2"/>
      <c r="BT196" s="2"/>
      <c r="BU196" s="2"/>
      <c r="BV196" s="2"/>
      <c r="BW196" s="2"/>
      <c r="BX196" s="2"/>
      <c r="BY196" s="2"/>
      <c r="BZ196" s="2"/>
      <c r="CA196" s="2"/>
      <c r="CB196" s="2"/>
      <c r="CC196" s="2"/>
      <c r="CD196" s="2"/>
      <c r="CE196" s="2"/>
      <c r="CF196" s="2"/>
      <c r="CG196" s="2"/>
    </row>
    <row r="197" spans="1:85" s="294" customFormat="1" ht="9" customHeight="1" thickBot="1">
      <c r="A197" s="298"/>
      <c r="B197" s="298"/>
      <c r="C197" s="298"/>
      <c r="D197" s="298"/>
      <c r="E197" s="298"/>
      <c r="F197" s="298"/>
      <c r="G197" s="299"/>
      <c r="H197" s="321"/>
      <c r="I197" s="364"/>
      <c r="J197" s="323"/>
      <c r="K197" s="323"/>
      <c r="L197" s="376"/>
      <c r="M197" s="403"/>
      <c r="N197" s="323"/>
      <c r="O197" s="404"/>
      <c r="P197" s="405"/>
      <c r="Q197" s="327"/>
      <c r="R197" s="327"/>
      <c r="S197" s="327"/>
      <c r="T197" s="327"/>
      <c r="U197" s="326"/>
      <c r="V197" s="326"/>
      <c r="W197" s="367"/>
      <c r="X197" s="367"/>
      <c r="Y197" s="367"/>
      <c r="Z197" s="367"/>
      <c r="AA197" s="406"/>
      <c r="AB197" s="338" t="s">
        <v>253</v>
      </c>
      <c r="AC197" s="333"/>
      <c r="AD197" s="333"/>
      <c r="AE197" s="333"/>
      <c r="AF197" s="333"/>
      <c r="AG197" s="333"/>
      <c r="AH197" s="333"/>
      <c r="AI197" s="333"/>
      <c r="AJ197" s="333"/>
      <c r="AK197" s="333"/>
      <c r="AL197" s="333"/>
      <c r="AM197" s="333"/>
      <c r="AN197" s="333"/>
      <c r="AO197" s="333"/>
      <c r="AP197" s="333"/>
      <c r="AQ197" s="315">
        <f t="shared" si="13"/>
        <v>0</v>
      </c>
      <c r="AR197" s="315">
        <f t="shared" si="13"/>
        <v>0</v>
      </c>
      <c r="AS197" s="316">
        <f t="shared" si="15"/>
        <v>0</v>
      </c>
      <c r="AT197" s="316">
        <f t="shared" si="15"/>
        <v>0</v>
      </c>
      <c r="AU197" s="316">
        <f t="shared" si="16"/>
        <v>0</v>
      </c>
      <c r="AV197" s="317"/>
      <c r="AW197" s="316"/>
      <c r="AX197" s="316"/>
      <c r="AY197" s="316"/>
      <c r="AZ197" s="316"/>
      <c r="BA197" s="316"/>
      <c r="BB197" s="317"/>
      <c r="BC197" s="316"/>
      <c r="BD197" s="316"/>
      <c r="BE197" s="316"/>
      <c r="BF197" s="316"/>
      <c r="BG197" s="334"/>
      <c r="BH197" s="335"/>
      <c r="BI197" s="335"/>
      <c r="BJ197" s="335"/>
      <c r="BK197" s="335"/>
      <c r="BL197" s="336"/>
      <c r="BP197" s="2"/>
      <c r="BQ197" s="2"/>
      <c r="BR197" s="2"/>
      <c r="BS197" s="2"/>
      <c r="BT197" s="2"/>
      <c r="BU197" s="2"/>
      <c r="BV197" s="2"/>
      <c r="BW197" s="2"/>
      <c r="BX197" s="2"/>
      <c r="BY197" s="2"/>
      <c r="BZ197" s="2"/>
      <c r="CA197" s="2"/>
      <c r="CB197" s="2"/>
      <c r="CC197" s="2"/>
      <c r="CD197" s="2"/>
      <c r="CE197" s="2"/>
      <c r="CF197" s="2"/>
      <c r="CG197" s="2"/>
    </row>
    <row r="198" spans="1:85" s="294" customFormat="1" ht="9" customHeight="1" thickBot="1">
      <c r="A198" s="298"/>
      <c r="B198" s="298"/>
      <c r="C198" s="298"/>
      <c r="D198" s="298"/>
      <c r="E198" s="298"/>
      <c r="F198" s="298"/>
      <c r="G198" s="299"/>
      <c r="H198" s="321"/>
      <c r="I198" s="364"/>
      <c r="J198" s="323"/>
      <c r="K198" s="323"/>
      <c r="L198" s="376"/>
      <c r="M198" s="403"/>
      <c r="N198" s="323"/>
      <c r="O198" s="404"/>
      <c r="P198" s="405"/>
      <c r="Q198" s="327"/>
      <c r="R198" s="327"/>
      <c r="S198" s="327"/>
      <c r="T198" s="327"/>
      <c r="U198" s="326"/>
      <c r="V198" s="326"/>
      <c r="W198" s="367"/>
      <c r="X198" s="367"/>
      <c r="Y198" s="367"/>
      <c r="Z198" s="367"/>
      <c r="AA198" s="406"/>
      <c r="AB198" s="340" t="s">
        <v>254</v>
      </c>
      <c r="AC198" s="341">
        <f t="shared" ref="AC198:AP198" si="20">SUM(AC192:AC197)</f>
        <v>0</v>
      </c>
      <c r="AD198" s="341">
        <f t="shared" si="20"/>
        <v>0</v>
      </c>
      <c r="AE198" s="341">
        <f t="shared" si="20"/>
        <v>0</v>
      </c>
      <c r="AF198" s="341">
        <f t="shared" si="20"/>
        <v>0</v>
      </c>
      <c r="AG198" s="341">
        <f t="shared" si="20"/>
        <v>0</v>
      </c>
      <c r="AH198" s="341">
        <f t="shared" si="20"/>
        <v>0</v>
      </c>
      <c r="AI198" s="341">
        <f t="shared" si="20"/>
        <v>0</v>
      </c>
      <c r="AJ198" s="341">
        <f t="shared" si="20"/>
        <v>0</v>
      </c>
      <c r="AK198" s="341">
        <f t="shared" si="20"/>
        <v>0</v>
      </c>
      <c r="AL198" s="341">
        <f t="shared" si="20"/>
        <v>0</v>
      </c>
      <c r="AM198" s="341">
        <f t="shared" si="20"/>
        <v>0</v>
      </c>
      <c r="AN198" s="341">
        <f t="shared" si="20"/>
        <v>0</v>
      </c>
      <c r="AO198" s="341">
        <f t="shared" si="20"/>
        <v>0</v>
      </c>
      <c r="AP198" s="341">
        <f t="shared" si="20"/>
        <v>0</v>
      </c>
      <c r="AQ198" s="315">
        <f t="shared" si="13"/>
        <v>0</v>
      </c>
      <c r="AR198" s="315">
        <f t="shared" si="13"/>
        <v>0</v>
      </c>
      <c r="AS198" s="316">
        <f t="shared" si="15"/>
        <v>0</v>
      </c>
      <c r="AT198" s="316">
        <f t="shared" si="15"/>
        <v>0</v>
      </c>
      <c r="AU198" s="316">
        <f t="shared" si="16"/>
        <v>0</v>
      </c>
      <c r="AV198" s="317"/>
      <c r="AW198" s="316"/>
      <c r="AX198" s="316"/>
      <c r="AY198" s="316"/>
      <c r="AZ198" s="316"/>
      <c r="BA198" s="316"/>
      <c r="BB198" s="317"/>
      <c r="BC198" s="316"/>
      <c r="BD198" s="316"/>
      <c r="BE198" s="316"/>
      <c r="BF198" s="316"/>
      <c r="BG198" s="334"/>
      <c r="BH198" s="335"/>
      <c r="BI198" s="335"/>
      <c r="BJ198" s="335"/>
      <c r="BK198" s="335"/>
      <c r="BL198" s="336"/>
      <c r="BP198" s="2"/>
      <c r="BQ198" s="2"/>
      <c r="BR198" s="2"/>
      <c r="BS198" s="2"/>
      <c r="BT198" s="2"/>
      <c r="BU198" s="2"/>
      <c r="BV198" s="2"/>
      <c r="BW198" s="2"/>
      <c r="BX198" s="2"/>
      <c r="BY198" s="2"/>
      <c r="BZ198" s="2"/>
      <c r="CA198" s="2"/>
      <c r="CB198" s="2"/>
      <c r="CC198" s="2"/>
      <c r="CD198" s="2"/>
      <c r="CE198" s="2"/>
      <c r="CF198" s="2"/>
      <c r="CG198" s="2"/>
    </row>
    <row r="199" spans="1:85" s="294" customFormat="1" ht="9" customHeight="1" thickBot="1">
      <c r="A199" s="298"/>
      <c r="B199" s="298"/>
      <c r="C199" s="298"/>
      <c r="D199" s="298"/>
      <c r="E199" s="298"/>
      <c r="F199" s="298"/>
      <c r="G199" s="299"/>
      <c r="H199" s="321"/>
      <c r="I199" s="364"/>
      <c r="J199" s="323"/>
      <c r="K199" s="323"/>
      <c r="L199" s="376"/>
      <c r="M199" s="403"/>
      <c r="N199" s="323"/>
      <c r="O199" s="404"/>
      <c r="P199" s="405"/>
      <c r="Q199" s="327"/>
      <c r="R199" s="327"/>
      <c r="S199" s="327"/>
      <c r="T199" s="327"/>
      <c r="U199" s="326"/>
      <c r="V199" s="326"/>
      <c r="W199" s="367"/>
      <c r="X199" s="367"/>
      <c r="Y199" s="367"/>
      <c r="Z199" s="367"/>
      <c r="AA199" s="406"/>
      <c r="AB199" s="332" t="s">
        <v>255</v>
      </c>
      <c r="AC199" s="333"/>
      <c r="AD199" s="333"/>
      <c r="AE199" s="333"/>
      <c r="AF199" s="333"/>
      <c r="AG199" s="333"/>
      <c r="AH199" s="333"/>
      <c r="AI199" s="333"/>
      <c r="AJ199" s="333"/>
      <c r="AK199" s="333"/>
      <c r="AL199" s="333"/>
      <c r="AM199" s="333"/>
      <c r="AN199" s="333"/>
      <c r="AO199" s="333"/>
      <c r="AP199" s="333"/>
      <c r="AQ199" s="315">
        <f t="shared" si="13"/>
        <v>0</v>
      </c>
      <c r="AR199" s="315">
        <f t="shared" si="13"/>
        <v>0</v>
      </c>
      <c r="AS199" s="316">
        <f t="shared" si="15"/>
        <v>0</v>
      </c>
      <c r="AT199" s="316">
        <f t="shared" si="15"/>
        <v>0</v>
      </c>
      <c r="AU199" s="316">
        <f t="shared" si="16"/>
        <v>0</v>
      </c>
      <c r="AV199" s="317"/>
      <c r="AW199" s="316"/>
      <c r="AX199" s="316"/>
      <c r="AY199" s="316"/>
      <c r="AZ199" s="316"/>
      <c r="BA199" s="316"/>
      <c r="BB199" s="317"/>
      <c r="BC199" s="316"/>
      <c r="BD199" s="316"/>
      <c r="BE199" s="316"/>
      <c r="BF199" s="316"/>
      <c r="BG199" s="334"/>
      <c r="BH199" s="335"/>
      <c r="BI199" s="335"/>
      <c r="BJ199" s="335"/>
      <c r="BK199" s="335"/>
      <c r="BL199" s="336"/>
      <c r="BP199" s="2"/>
      <c r="BQ199" s="2"/>
      <c r="BR199" s="2"/>
      <c r="BS199" s="2"/>
      <c r="BT199" s="2"/>
      <c r="BU199" s="2"/>
      <c r="BV199" s="2"/>
      <c r="BW199" s="2"/>
      <c r="BX199" s="2"/>
      <c r="BY199" s="2"/>
      <c r="BZ199" s="2"/>
      <c r="CA199" s="2"/>
      <c r="CB199" s="2"/>
      <c r="CC199" s="2"/>
      <c r="CD199" s="2"/>
      <c r="CE199" s="2"/>
      <c r="CF199" s="2"/>
      <c r="CG199" s="2"/>
    </row>
    <row r="200" spans="1:85" s="294" customFormat="1" ht="9" customHeight="1" thickBot="1">
      <c r="A200" s="298"/>
      <c r="B200" s="298"/>
      <c r="C200" s="298"/>
      <c r="D200" s="298"/>
      <c r="E200" s="298"/>
      <c r="F200" s="298"/>
      <c r="G200" s="299"/>
      <c r="H200" s="321"/>
      <c r="I200" s="364"/>
      <c r="J200" s="323"/>
      <c r="K200" s="323"/>
      <c r="L200" s="376"/>
      <c r="M200" s="403"/>
      <c r="N200" s="323"/>
      <c r="O200" s="404"/>
      <c r="P200" s="405"/>
      <c r="Q200" s="327"/>
      <c r="R200" s="327"/>
      <c r="S200" s="327"/>
      <c r="T200" s="327"/>
      <c r="U200" s="326"/>
      <c r="V200" s="326"/>
      <c r="W200" s="367"/>
      <c r="X200" s="367"/>
      <c r="Y200" s="367"/>
      <c r="Z200" s="367"/>
      <c r="AA200" s="406"/>
      <c r="AB200" s="332" t="s">
        <v>256</v>
      </c>
      <c r="AC200" s="333"/>
      <c r="AD200" s="333"/>
      <c r="AE200" s="333"/>
      <c r="AF200" s="333"/>
      <c r="AG200" s="333"/>
      <c r="AH200" s="333"/>
      <c r="AI200" s="333"/>
      <c r="AJ200" s="333"/>
      <c r="AK200" s="333"/>
      <c r="AL200" s="333"/>
      <c r="AM200" s="333"/>
      <c r="AN200" s="333"/>
      <c r="AO200" s="333"/>
      <c r="AP200" s="333"/>
      <c r="AQ200" s="315">
        <f t="shared" si="13"/>
        <v>0</v>
      </c>
      <c r="AR200" s="315">
        <f t="shared" si="13"/>
        <v>0</v>
      </c>
      <c r="AS200" s="316">
        <f t="shared" si="15"/>
        <v>0</v>
      </c>
      <c r="AT200" s="316">
        <f t="shared" si="15"/>
        <v>0</v>
      </c>
      <c r="AU200" s="316">
        <f t="shared" si="16"/>
        <v>0</v>
      </c>
      <c r="AV200" s="317"/>
      <c r="AW200" s="316"/>
      <c r="AX200" s="316"/>
      <c r="AY200" s="316"/>
      <c r="AZ200" s="316"/>
      <c r="BA200" s="316"/>
      <c r="BB200" s="317"/>
      <c r="BC200" s="316"/>
      <c r="BD200" s="316"/>
      <c r="BE200" s="316"/>
      <c r="BF200" s="316"/>
      <c r="BG200" s="334"/>
      <c r="BH200" s="335"/>
      <c r="BI200" s="335"/>
      <c r="BJ200" s="335"/>
      <c r="BK200" s="335"/>
      <c r="BL200" s="336"/>
      <c r="BP200" s="2"/>
      <c r="BQ200" s="2"/>
      <c r="BR200" s="2"/>
      <c r="BS200" s="2"/>
      <c r="BT200" s="2"/>
      <c r="BU200" s="2"/>
      <c r="BV200" s="2"/>
      <c r="BW200" s="2"/>
      <c r="BX200" s="2"/>
      <c r="BY200" s="2"/>
      <c r="BZ200" s="2"/>
      <c r="CA200" s="2"/>
      <c r="CB200" s="2"/>
      <c r="CC200" s="2"/>
      <c r="CD200" s="2"/>
      <c r="CE200" s="2"/>
      <c r="CF200" s="2"/>
      <c r="CG200" s="2"/>
    </row>
    <row r="201" spans="1:85" s="294" customFormat="1" ht="9" customHeight="1" thickBot="1">
      <c r="A201" s="298"/>
      <c r="B201" s="298"/>
      <c r="C201" s="298"/>
      <c r="D201" s="298"/>
      <c r="E201" s="298"/>
      <c r="F201" s="298"/>
      <c r="G201" s="299"/>
      <c r="H201" s="321"/>
      <c r="I201" s="364"/>
      <c r="J201" s="323"/>
      <c r="K201" s="323"/>
      <c r="L201" s="376"/>
      <c r="M201" s="403"/>
      <c r="N201" s="323"/>
      <c r="O201" s="404"/>
      <c r="P201" s="405"/>
      <c r="Q201" s="327"/>
      <c r="R201" s="327"/>
      <c r="S201" s="327"/>
      <c r="T201" s="327"/>
      <c r="U201" s="326"/>
      <c r="V201" s="326"/>
      <c r="W201" s="367"/>
      <c r="X201" s="367"/>
      <c r="Y201" s="367"/>
      <c r="Z201" s="367"/>
      <c r="AA201" s="406"/>
      <c r="AB201" s="338" t="s">
        <v>257</v>
      </c>
      <c r="AC201" s="333"/>
      <c r="AD201" s="333"/>
      <c r="AE201" s="333"/>
      <c r="AF201" s="333"/>
      <c r="AG201" s="333"/>
      <c r="AH201" s="333"/>
      <c r="AI201" s="333"/>
      <c r="AJ201" s="333"/>
      <c r="AK201" s="333"/>
      <c r="AL201" s="333"/>
      <c r="AM201" s="333"/>
      <c r="AN201" s="333"/>
      <c r="AO201" s="333"/>
      <c r="AP201" s="333"/>
      <c r="AQ201" s="315">
        <f t="shared" si="13"/>
        <v>0</v>
      </c>
      <c r="AR201" s="315">
        <f t="shared" si="13"/>
        <v>0</v>
      </c>
      <c r="AS201" s="316">
        <f t="shared" si="15"/>
        <v>0</v>
      </c>
      <c r="AT201" s="316">
        <f t="shared" si="15"/>
        <v>0</v>
      </c>
      <c r="AU201" s="316">
        <f t="shared" si="16"/>
        <v>0</v>
      </c>
      <c r="AV201" s="317"/>
      <c r="AW201" s="316"/>
      <c r="AX201" s="316"/>
      <c r="AY201" s="316"/>
      <c r="AZ201" s="316"/>
      <c r="BA201" s="316"/>
      <c r="BB201" s="317"/>
      <c r="BC201" s="316"/>
      <c r="BD201" s="316"/>
      <c r="BE201" s="316"/>
      <c r="BF201" s="316"/>
      <c r="BG201" s="334"/>
      <c r="BH201" s="335"/>
      <c r="BI201" s="335"/>
      <c r="BJ201" s="335"/>
      <c r="BK201" s="335"/>
      <c r="BL201" s="336"/>
      <c r="BP201" s="2"/>
      <c r="BQ201" s="2"/>
      <c r="BR201" s="2"/>
      <c r="BS201" s="2"/>
      <c r="BT201" s="2"/>
      <c r="BU201" s="2"/>
      <c r="BV201" s="2"/>
      <c r="BW201" s="2"/>
      <c r="BX201" s="2"/>
      <c r="BY201" s="2"/>
      <c r="BZ201" s="2"/>
      <c r="CA201" s="2"/>
      <c r="CB201" s="2"/>
      <c r="CC201" s="2"/>
      <c r="CD201" s="2"/>
      <c r="CE201" s="2"/>
      <c r="CF201" s="2"/>
      <c r="CG201" s="2"/>
    </row>
    <row r="202" spans="1:85" s="294" customFormat="1" ht="9" customHeight="1" thickBot="1">
      <c r="A202" s="298"/>
      <c r="B202" s="298"/>
      <c r="C202" s="298"/>
      <c r="D202" s="298"/>
      <c r="E202" s="298"/>
      <c r="F202" s="298"/>
      <c r="G202" s="299"/>
      <c r="H202" s="321"/>
      <c r="I202" s="364"/>
      <c r="J202" s="323"/>
      <c r="K202" s="323"/>
      <c r="L202" s="376"/>
      <c r="M202" s="403"/>
      <c r="N202" s="323"/>
      <c r="O202" s="404"/>
      <c r="P202" s="405"/>
      <c r="Q202" s="327"/>
      <c r="R202" s="327"/>
      <c r="S202" s="327"/>
      <c r="T202" s="327"/>
      <c r="U202" s="326"/>
      <c r="V202" s="326"/>
      <c r="W202" s="367"/>
      <c r="X202" s="367"/>
      <c r="Y202" s="367"/>
      <c r="Z202" s="367"/>
      <c r="AA202" s="406"/>
      <c r="AB202" s="338" t="s">
        <v>258</v>
      </c>
      <c r="AC202" s="333"/>
      <c r="AD202" s="333"/>
      <c r="AE202" s="333"/>
      <c r="AF202" s="333"/>
      <c r="AG202" s="333"/>
      <c r="AH202" s="333"/>
      <c r="AI202" s="333"/>
      <c r="AJ202" s="333"/>
      <c r="AK202" s="333"/>
      <c r="AL202" s="333"/>
      <c r="AM202" s="333"/>
      <c r="AN202" s="333"/>
      <c r="AO202" s="333"/>
      <c r="AP202" s="333"/>
      <c r="AQ202" s="315">
        <f t="shared" si="13"/>
        <v>0</v>
      </c>
      <c r="AR202" s="315">
        <f t="shared" si="13"/>
        <v>0</v>
      </c>
      <c r="AS202" s="316">
        <f t="shared" si="15"/>
        <v>0</v>
      </c>
      <c r="AT202" s="316">
        <f t="shared" si="15"/>
        <v>0</v>
      </c>
      <c r="AU202" s="316">
        <f t="shared" si="16"/>
        <v>0</v>
      </c>
      <c r="AV202" s="317"/>
      <c r="AW202" s="316"/>
      <c r="AX202" s="316"/>
      <c r="AY202" s="316"/>
      <c r="AZ202" s="316"/>
      <c r="BA202" s="316"/>
      <c r="BB202" s="317"/>
      <c r="BC202" s="316"/>
      <c r="BD202" s="316"/>
      <c r="BE202" s="316"/>
      <c r="BF202" s="316"/>
      <c r="BG202" s="334"/>
      <c r="BH202" s="335"/>
      <c r="BI202" s="335"/>
      <c r="BJ202" s="335"/>
      <c r="BK202" s="335"/>
      <c r="BL202" s="336"/>
      <c r="BP202" s="2"/>
      <c r="BQ202" s="2"/>
      <c r="BR202" s="2"/>
      <c r="BS202" s="2"/>
      <c r="BT202" s="2"/>
      <c r="BU202" s="2"/>
      <c r="BV202" s="2"/>
      <c r="BW202" s="2"/>
      <c r="BX202" s="2"/>
      <c r="BY202" s="2"/>
      <c r="BZ202" s="2"/>
      <c r="CA202" s="2"/>
      <c r="CB202" s="2"/>
      <c r="CC202" s="2"/>
      <c r="CD202" s="2"/>
      <c r="CE202" s="2"/>
      <c r="CF202" s="2"/>
      <c r="CG202" s="2"/>
    </row>
    <row r="203" spans="1:85" s="294" customFormat="1" ht="9" customHeight="1" thickBot="1">
      <c r="A203" s="298"/>
      <c r="B203" s="298"/>
      <c r="C203" s="298"/>
      <c r="D203" s="298"/>
      <c r="E203" s="298"/>
      <c r="F203" s="298"/>
      <c r="G203" s="299"/>
      <c r="H203" s="321"/>
      <c r="I203" s="364"/>
      <c r="J203" s="323"/>
      <c r="K203" s="323"/>
      <c r="L203" s="376"/>
      <c r="M203" s="403"/>
      <c r="N203" s="323"/>
      <c r="O203" s="404"/>
      <c r="P203" s="405"/>
      <c r="Q203" s="327"/>
      <c r="R203" s="327"/>
      <c r="S203" s="327"/>
      <c r="T203" s="327"/>
      <c r="U203" s="326"/>
      <c r="V203" s="326"/>
      <c r="W203" s="367"/>
      <c r="X203" s="367"/>
      <c r="Y203" s="367"/>
      <c r="Z203" s="367"/>
      <c r="AA203" s="406"/>
      <c r="AB203" s="338" t="s">
        <v>259</v>
      </c>
      <c r="AC203" s="333"/>
      <c r="AD203" s="333"/>
      <c r="AE203" s="333"/>
      <c r="AF203" s="333"/>
      <c r="AG203" s="333"/>
      <c r="AH203" s="333"/>
      <c r="AI203" s="333"/>
      <c r="AJ203" s="333"/>
      <c r="AK203" s="333"/>
      <c r="AL203" s="333"/>
      <c r="AM203" s="333"/>
      <c r="AN203" s="333"/>
      <c r="AO203" s="333"/>
      <c r="AP203" s="333"/>
      <c r="AQ203" s="315">
        <f t="shared" si="13"/>
        <v>0</v>
      </c>
      <c r="AR203" s="315">
        <f t="shared" si="13"/>
        <v>0</v>
      </c>
      <c r="AS203" s="316">
        <f t="shared" si="15"/>
        <v>0</v>
      </c>
      <c r="AT203" s="316">
        <f t="shared" si="15"/>
        <v>0</v>
      </c>
      <c r="AU203" s="316">
        <f t="shared" si="16"/>
        <v>0</v>
      </c>
      <c r="AV203" s="317"/>
      <c r="AW203" s="316"/>
      <c r="AX203" s="316"/>
      <c r="AY203" s="316"/>
      <c r="AZ203" s="316"/>
      <c r="BA203" s="316"/>
      <c r="BB203" s="317"/>
      <c r="BC203" s="316"/>
      <c r="BD203" s="316"/>
      <c r="BE203" s="316"/>
      <c r="BF203" s="316"/>
      <c r="BG203" s="334"/>
      <c r="BH203" s="335"/>
      <c r="BI203" s="335"/>
      <c r="BJ203" s="335"/>
      <c r="BK203" s="335"/>
      <c r="BL203" s="336"/>
      <c r="BP203" s="2"/>
      <c r="BQ203" s="2"/>
      <c r="BR203" s="2"/>
      <c r="BS203" s="2"/>
      <c r="BT203" s="2"/>
      <c r="BU203" s="2"/>
      <c r="BV203" s="2"/>
      <c r="BW203" s="2"/>
      <c r="BX203" s="2"/>
      <c r="BY203" s="2"/>
      <c r="BZ203" s="2"/>
      <c r="CA203" s="2"/>
      <c r="CB203" s="2"/>
      <c r="CC203" s="2"/>
      <c r="CD203" s="2"/>
      <c r="CE203" s="2"/>
      <c r="CF203" s="2"/>
      <c r="CG203" s="2"/>
    </row>
    <row r="204" spans="1:85" s="294" customFormat="1" ht="9" customHeight="1" thickBot="1">
      <c r="A204" s="298"/>
      <c r="B204" s="298"/>
      <c r="C204" s="298"/>
      <c r="D204" s="298"/>
      <c r="E204" s="298"/>
      <c r="F204" s="298"/>
      <c r="G204" s="299"/>
      <c r="H204" s="321"/>
      <c r="I204" s="364"/>
      <c r="J204" s="323"/>
      <c r="K204" s="323"/>
      <c r="L204" s="376"/>
      <c r="M204" s="403"/>
      <c r="N204" s="323"/>
      <c r="O204" s="404"/>
      <c r="P204" s="405"/>
      <c r="Q204" s="327"/>
      <c r="R204" s="327"/>
      <c r="S204" s="327"/>
      <c r="T204" s="327"/>
      <c r="U204" s="326"/>
      <c r="V204" s="326"/>
      <c r="W204" s="367"/>
      <c r="X204" s="367"/>
      <c r="Y204" s="367"/>
      <c r="Z204" s="367"/>
      <c r="AA204" s="406"/>
      <c r="AB204" s="338" t="s">
        <v>260</v>
      </c>
      <c r="AC204" s="333"/>
      <c r="AD204" s="333"/>
      <c r="AE204" s="333"/>
      <c r="AF204" s="333"/>
      <c r="AG204" s="333"/>
      <c r="AH204" s="333"/>
      <c r="AI204" s="333"/>
      <c r="AJ204" s="333"/>
      <c r="AK204" s="333"/>
      <c r="AL204" s="333"/>
      <c r="AM204" s="333"/>
      <c r="AN204" s="333"/>
      <c r="AO204" s="333"/>
      <c r="AP204" s="333"/>
      <c r="AQ204" s="315">
        <f t="shared" si="13"/>
        <v>0</v>
      </c>
      <c r="AR204" s="315">
        <f t="shared" si="13"/>
        <v>0</v>
      </c>
      <c r="AS204" s="316">
        <f t="shared" si="15"/>
        <v>0</v>
      </c>
      <c r="AT204" s="316">
        <f t="shared" si="15"/>
        <v>0</v>
      </c>
      <c r="AU204" s="316">
        <f t="shared" si="16"/>
        <v>0</v>
      </c>
      <c r="AV204" s="317"/>
      <c r="AW204" s="316"/>
      <c r="AX204" s="316"/>
      <c r="AY204" s="316"/>
      <c r="AZ204" s="316"/>
      <c r="BA204" s="316"/>
      <c r="BB204" s="317"/>
      <c r="BC204" s="316"/>
      <c r="BD204" s="316"/>
      <c r="BE204" s="316"/>
      <c r="BF204" s="316"/>
      <c r="BG204" s="334"/>
      <c r="BH204" s="335"/>
      <c r="BI204" s="335"/>
      <c r="BJ204" s="335"/>
      <c r="BK204" s="335"/>
      <c r="BL204" s="336"/>
      <c r="BP204" s="2"/>
      <c r="BQ204" s="2"/>
      <c r="BR204" s="2"/>
      <c r="BS204" s="2"/>
      <c r="BT204" s="2"/>
      <c r="BU204" s="2"/>
      <c r="BV204" s="2"/>
      <c r="BW204" s="2"/>
      <c r="BX204" s="2"/>
      <c r="BY204" s="2"/>
      <c r="BZ204" s="2"/>
      <c r="CA204" s="2"/>
      <c r="CB204" s="2"/>
      <c r="CC204" s="2"/>
      <c r="CD204" s="2"/>
      <c r="CE204" s="2"/>
      <c r="CF204" s="2"/>
      <c r="CG204" s="2"/>
    </row>
    <row r="205" spans="1:85" s="294" customFormat="1" ht="9" customHeight="1" thickBot="1">
      <c r="A205" s="298"/>
      <c r="B205" s="298"/>
      <c r="C205" s="298"/>
      <c r="D205" s="298"/>
      <c r="E205" s="298"/>
      <c r="F205" s="298"/>
      <c r="G205" s="299"/>
      <c r="H205" s="321"/>
      <c r="I205" s="364"/>
      <c r="J205" s="323"/>
      <c r="K205" s="323"/>
      <c r="L205" s="376"/>
      <c r="M205" s="403"/>
      <c r="N205" s="323"/>
      <c r="O205" s="404"/>
      <c r="P205" s="405"/>
      <c r="Q205" s="327"/>
      <c r="R205" s="327"/>
      <c r="S205" s="327"/>
      <c r="T205" s="327"/>
      <c r="U205" s="326"/>
      <c r="V205" s="326"/>
      <c r="W205" s="367"/>
      <c r="X205" s="367"/>
      <c r="Y205" s="367"/>
      <c r="Z205" s="367"/>
      <c r="AA205" s="406"/>
      <c r="AB205" s="338" t="s">
        <v>261</v>
      </c>
      <c r="AC205" s="333"/>
      <c r="AD205" s="333"/>
      <c r="AE205" s="333"/>
      <c r="AF205" s="333"/>
      <c r="AG205" s="333"/>
      <c r="AH205" s="333"/>
      <c r="AI205" s="333"/>
      <c r="AJ205" s="333"/>
      <c r="AK205" s="333"/>
      <c r="AL205" s="333"/>
      <c r="AM205" s="333"/>
      <c r="AN205" s="333"/>
      <c r="AO205" s="333"/>
      <c r="AP205" s="333"/>
      <c r="AQ205" s="315">
        <f t="shared" si="13"/>
        <v>0</v>
      </c>
      <c r="AR205" s="315">
        <f t="shared" si="13"/>
        <v>0</v>
      </c>
      <c r="AS205" s="316">
        <f t="shared" si="15"/>
        <v>0</v>
      </c>
      <c r="AT205" s="316">
        <f t="shared" si="15"/>
        <v>0</v>
      </c>
      <c r="AU205" s="316">
        <f t="shared" si="16"/>
        <v>0</v>
      </c>
      <c r="AV205" s="317"/>
      <c r="AW205" s="316"/>
      <c r="AX205" s="316"/>
      <c r="AY205" s="316"/>
      <c r="AZ205" s="316"/>
      <c r="BA205" s="316"/>
      <c r="BB205" s="317"/>
      <c r="BC205" s="316"/>
      <c r="BD205" s="316"/>
      <c r="BE205" s="316"/>
      <c r="BF205" s="316"/>
      <c r="BG205" s="334"/>
      <c r="BH205" s="335"/>
      <c r="BI205" s="335"/>
      <c r="BJ205" s="335"/>
      <c r="BK205" s="335"/>
      <c r="BL205" s="336"/>
      <c r="BP205" s="2"/>
      <c r="BQ205" s="2"/>
      <c r="BR205" s="2"/>
      <c r="BS205" s="2"/>
      <c r="BT205" s="2"/>
      <c r="BU205" s="2"/>
      <c r="BV205" s="2"/>
      <c r="BW205" s="2"/>
      <c r="BX205" s="2"/>
      <c r="BY205" s="2"/>
      <c r="BZ205" s="2"/>
      <c r="CA205" s="2"/>
      <c r="CB205" s="2"/>
      <c r="CC205" s="2"/>
      <c r="CD205" s="2"/>
      <c r="CE205" s="2"/>
      <c r="CF205" s="2"/>
      <c r="CG205" s="2"/>
    </row>
    <row r="206" spans="1:85" s="294" customFormat="1" ht="9" customHeight="1" thickBot="1">
      <c r="A206" s="298"/>
      <c r="B206" s="298"/>
      <c r="C206" s="298"/>
      <c r="D206" s="298"/>
      <c r="E206" s="298"/>
      <c r="F206" s="298"/>
      <c r="G206" s="299"/>
      <c r="H206" s="321"/>
      <c r="I206" s="364"/>
      <c r="J206" s="323"/>
      <c r="K206" s="323"/>
      <c r="L206" s="376"/>
      <c r="M206" s="403"/>
      <c r="N206" s="323"/>
      <c r="O206" s="404"/>
      <c r="P206" s="405"/>
      <c r="Q206" s="327"/>
      <c r="R206" s="327"/>
      <c r="S206" s="327"/>
      <c r="T206" s="327"/>
      <c r="U206" s="326"/>
      <c r="V206" s="326"/>
      <c r="W206" s="367"/>
      <c r="X206" s="367"/>
      <c r="Y206" s="367"/>
      <c r="Z206" s="367"/>
      <c r="AA206" s="406"/>
      <c r="AB206" s="340" t="s">
        <v>262</v>
      </c>
      <c r="AC206" s="341">
        <f t="shared" ref="AC206:AP206" si="21">SUM(AC200:AC205)+IF(AC198=0,AC199,AC198)</f>
        <v>0</v>
      </c>
      <c r="AD206" s="341">
        <f t="shared" si="21"/>
        <v>0</v>
      </c>
      <c r="AE206" s="341">
        <f t="shared" si="21"/>
        <v>0</v>
      </c>
      <c r="AF206" s="341">
        <f t="shared" si="21"/>
        <v>0</v>
      </c>
      <c r="AG206" s="341">
        <f t="shared" si="21"/>
        <v>0</v>
      </c>
      <c r="AH206" s="341">
        <f t="shared" si="21"/>
        <v>0</v>
      </c>
      <c r="AI206" s="341">
        <f t="shared" si="21"/>
        <v>0</v>
      </c>
      <c r="AJ206" s="341">
        <f t="shared" si="21"/>
        <v>0</v>
      </c>
      <c r="AK206" s="341">
        <f t="shared" si="21"/>
        <v>0</v>
      </c>
      <c r="AL206" s="341">
        <f t="shared" si="21"/>
        <v>0</v>
      </c>
      <c r="AM206" s="341">
        <f t="shared" si="21"/>
        <v>0</v>
      </c>
      <c r="AN206" s="341">
        <f t="shared" si="21"/>
        <v>0</v>
      </c>
      <c r="AO206" s="341">
        <f t="shared" si="21"/>
        <v>0</v>
      </c>
      <c r="AP206" s="341">
        <f t="shared" si="21"/>
        <v>0</v>
      </c>
      <c r="AQ206" s="315">
        <f t="shared" si="13"/>
        <v>0</v>
      </c>
      <c r="AR206" s="315">
        <f t="shared" si="13"/>
        <v>0</v>
      </c>
      <c r="AS206" s="316">
        <f t="shared" si="15"/>
        <v>0</v>
      </c>
      <c r="AT206" s="316">
        <f t="shared" si="15"/>
        <v>0</v>
      </c>
      <c r="AU206" s="316">
        <f t="shared" si="16"/>
        <v>0</v>
      </c>
      <c r="AV206" s="317"/>
      <c r="AW206" s="316"/>
      <c r="AX206" s="316"/>
      <c r="AY206" s="316"/>
      <c r="AZ206" s="316"/>
      <c r="BA206" s="316"/>
      <c r="BB206" s="317"/>
      <c r="BC206" s="316"/>
      <c r="BD206" s="316"/>
      <c r="BE206" s="316"/>
      <c r="BF206" s="316"/>
      <c r="BG206" s="334"/>
      <c r="BH206" s="335"/>
      <c r="BI206" s="335"/>
      <c r="BJ206" s="335"/>
      <c r="BK206" s="335"/>
      <c r="BL206" s="336"/>
      <c r="BP206" s="2"/>
      <c r="BQ206" s="2"/>
      <c r="BR206" s="2"/>
      <c r="BS206" s="2"/>
      <c r="BT206" s="2"/>
      <c r="BU206" s="2"/>
      <c r="BV206" s="2"/>
      <c r="BW206" s="2"/>
      <c r="BX206" s="2"/>
      <c r="BY206" s="2"/>
      <c r="BZ206" s="2"/>
      <c r="CA206" s="2"/>
      <c r="CB206" s="2"/>
      <c r="CC206" s="2"/>
      <c r="CD206" s="2"/>
      <c r="CE206" s="2"/>
      <c r="CF206" s="2"/>
      <c r="CG206" s="2"/>
    </row>
    <row r="207" spans="1:85" s="294" customFormat="1" ht="9" customHeight="1" thickBot="1">
      <c r="A207" s="298"/>
      <c r="B207" s="298"/>
      <c r="C207" s="298"/>
      <c r="D207" s="298"/>
      <c r="E207" s="298"/>
      <c r="F207" s="298"/>
      <c r="G207" s="299"/>
      <c r="H207" s="343"/>
      <c r="I207" s="369"/>
      <c r="J207" s="345"/>
      <c r="K207" s="345"/>
      <c r="L207" s="378"/>
      <c r="M207" s="407"/>
      <c r="N207" s="345"/>
      <c r="O207" s="408"/>
      <c r="P207" s="409"/>
      <c r="Q207" s="349"/>
      <c r="R207" s="349"/>
      <c r="S207" s="349"/>
      <c r="T207" s="349"/>
      <c r="U207" s="348"/>
      <c r="V207" s="348"/>
      <c r="W207" s="372"/>
      <c r="X207" s="372"/>
      <c r="Y207" s="372"/>
      <c r="Z207" s="372"/>
      <c r="AA207" s="410"/>
      <c r="AB207" s="354" t="s">
        <v>263</v>
      </c>
      <c r="AC207" s="355"/>
      <c r="AD207" s="355"/>
      <c r="AE207" s="355"/>
      <c r="AF207" s="355"/>
      <c r="AG207" s="355"/>
      <c r="AH207" s="355"/>
      <c r="AI207" s="355"/>
      <c r="AJ207" s="355"/>
      <c r="AK207" s="355"/>
      <c r="AL207" s="355"/>
      <c r="AM207" s="355"/>
      <c r="AN207" s="355"/>
      <c r="AO207" s="355"/>
      <c r="AP207" s="355"/>
      <c r="AQ207" s="315">
        <f t="shared" si="13"/>
        <v>0</v>
      </c>
      <c r="AR207" s="315">
        <f t="shared" si="13"/>
        <v>0</v>
      </c>
      <c r="AS207" s="316">
        <f t="shared" si="15"/>
        <v>0</v>
      </c>
      <c r="AT207" s="316">
        <f t="shared" si="15"/>
        <v>0</v>
      </c>
      <c r="AU207" s="316">
        <f t="shared" si="16"/>
        <v>0</v>
      </c>
      <c r="AV207" s="317"/>
      <c r="AW207" s="316"/>
      <c r="AX207" s="316"/>
      <c r="AY207" s="316"/>
      <c r="AZ207" s="316"/>
      <c r="BA207" s="316"/>
      <c r="BB207" s="317"/>
      <c r="BC207" s="316"/>
      <c r="BD207" s="316"/>
      <c r="BE207" s="316"/>
      <c r="BF207" s="316"/>
      <c r="BG207" s="356"/>
      <c r="BH207" s="357"/>
      <c r="BI207" s="357"/>
      <c r="BJ207" s="357"/>
      <c r="BK207" s="357"/>
      <c r="BL207" s="358"/>
      <c r="BP207" s="2"/>
      <c r="BQ207" s="2"/>
      <c r="BR207" s="2"/>
      <c r="BS207" s="2"/>
      <c r="BT207" s="2"/>
      <c r="BU207" s="2"/>
      <c r="BV207" s="2"/>
      <c r="BW207" s="2"/>
      <c r="BX207" s="2"/>
      <c r="BY207" s="2"/>
      <c r="BZ207" s="2"/>
      <c r="CA207" s="2"/>
      <c r="CB207" s="2"/>
      <c r="CC207" s="2"/>
      <c r="CD207" s="2"/>
      <c r="CE207" s="2"/>
      <c r="CF207" s="2"/>
      <c r="CG207" s="2"/>
    </row>
    <row r="208" spans="1:85" s="294" customFormat="1" ht="9" hidden="1" customHeight="1" thickBot="1">
      <c r="A208" s="298" t="s">
        <v>313</v>
      </c>
      <c r="B208" s="298" t="s">
        <v>313</v>
      </c>
      <c r="C208" s="298" t="s">
        <v>229</v>
      </c>
      <c r="D208" s="298" t="s">
        <v>230</v>
      </c>
      <c r="E208" s="298" t="s">
        <v>157</v>
      </c>
      <c r="F208" s="298" t="s">
        <v>265</v>
      </c>
      <c r="G208" s="299">
        <v>10</v>
      </c>
      <c r="H208" s="300">
        <v>876</v>
      </c>
      <c r="I208" s="359" t="s">
        <v>314</v>
      </c>
      <c r="J208" s="360"/>
      <c r="K208" s="303"/>
      <c r="L208" s="374"/>
      <c r="M208" s="399">
        <v>0</v>
      </c>
      <c r="N208" s="303" t="s">
        <v>315</v>
      </c>
      <c r="O208" s="400">
        <v>0.3</v>
      </c>
      <c r="P208" s="401">
        <v>0.17499999999999999</v>
      </c>
      <c r="Q208" s="307">
        <f>SUMIF('Actividades inversión 876'!$B$15:$B$52,'Metas inversión 876'!$B208,'Actividades inversión 876'!M$15:M$52)</f>
        <v>538500000</v>
      </c>
      <c r="R208" s="307">
        <f>SUMIF('Actividades inversión 876'!$B$15:$B$52,'Metas inversión 876'!$B208,'Actividades inversión 876'!N$15:N$52)</f>
        <v>577280000</v>
      </c>
      <c r="S208" s="307">
        <f>SUMIF('Actividades inversión 876'!$B$15:$B$52,'Metas inversión 876'!$B208,'Actividades inversión 876'!O$15:O$52)</f>
        <v>256340000</v>
      </c>
      <c r="T208" s="307">
        <f>SUMIF('Actividades inversión 876'!$B$15:$B$52,'Metas inversión 876'!$B208,'Actividades inversión 876'!P$15:P$52)</f>
        <v>23083333</v>
      </c>
      <c r="U208" s="306">
        <f>SUMIF('Actividades inversión 876'!$B$15:$B$52,'Metas inversión 876'!$B208,'Actividades inversión 876'!Q$15:Q$52)</f>
        <v>246007800</v>
      </c>
      <c r="V208" s="306">
        <f>SUMIF('Actividades inversión 876'!$B$15:$B$52,'Metas inversión 876'!$B208,'Actividades inversión 876'!R$15:R$52)</f>
        <v>90007800</v>
      </c>
      <c r="W208" s="362" t="s">
        <v>316</v>
      </c>
      <c r="X208" s="362" t="s">
        <v>317</v>
      </c>
      <c r="Y208" s="362" t="s">
        <v>318</v>
      </c>
      <c r="Z208" s="362" t="s">
        <v>291</v>
      </c>
      <c r="AA208" s="363" t="s">
        <v>319</v>
      </c>
      <c r="AB208" s="313" t="s">
        <v>240</v>
      </c>
      <c r="AC208" s="314"/>
      <c r="AD208" s="314"/>
      <c r="AE208" s="314"/>
      <c r="AF208" s="314"/>
      <c r="AG208" s="314"/>
      <c r="AH208" s="314"/>
      <c r="AI208" s="314"/>
      <c r="AJ208" s="314"/>
      <c r="AK208" s="314"/>
      <c r="AL208" s="314"/>
      <c r="AM208" s="314"/>
      <c r="AN208" s="314"/>
      <c r="AO208" s="314"/>
      <c r="AP208" s="314"/>
      <c r="AQ208" s="315">
        <f t="shared" si="13"/>
        <v>0</v>
      </c>
      <c r="AR208" s="315">
        <f t="shared" si="13"/>
        <v>0</v>
      </c>
      <c r="AS208" s="316">
        <f t="shared" si="15"/>
        <v>320940000</v>
      </c>
      <c r="AT208" s="316">
        <f t="shared" si="15"/>
        <v>233256667</v>
      </c>
      <c r="AU208" s="316">
        <f t="shared" si="16"/>
        <v>156000000</v>
      </c>
      <c r="AV208" s="317"/>
      <c r="AW208" s="316"/>
      <c r="AX208" s="316"/>
      <c r="AY208" s="316"/>
      <c r="AZ208" s="316"/>
      <c r="BA208" s="316"/>
      <c r="BB208" s="317"/>
      <c r="BC208" s="316"/>
      <c r="BD208" s="316"/>
      <c r="BE208" s="316"/>
      <c r="BF208" s="316"/>
      <c r="BG208" s="320">
        <f>SUM('[2]01-USAQUEN:99-METROPOLITANO'!N126)</f>
        <v>538500000</v>
      </c>
      <c r="BH208" s="320">
        <f>SUM('[2]01-USAQUEN:99-METROPOLITANO'!O126)</f>
        <v>577280000</v>
      </c>
      <c r="BI208" s="320">
        <f>SUM('[2]01-USAQUEN:99-METROPOLITANO'!P126)</f>
        <v>256340000</v>
      </c>
      <c r="BJ208" s="320">
        <f>SUM('[2]01-USAQUEN:99-METROPOLITANO'!Q126)</f>
        <v>23083333</v>
      </c>
      <c r="BK208" s="320">
        <f>SUM('[2]01-USAQUEN:99-METROPOLITANO'!R126)</f>
        <v>246007800</v>
      </c>
      <c r="BL208" s="320">
        <f>SUM('[2]01-USAQUEN:99-METROPOLITANO'!S126)</f>
        <v>90007800</v>
      </c>
      <c r="BP208" s="2"/>
      <c r="BQ208" s="2"/>
      <c r="BR208" s="2"/>
      <c r="BS208" s="2"/>
      <c r="BT208" s="2"/>
      <c r="BU208" s="2"/>
      <c r="BV208" s="2"/>
      <c r="BW208" s="2"/>
      <c r="BX208" s="2"/>
      <c r="BY208" s="2"/>
      <c r="BZ208" s="2"/>
      <c r="CA208" s="2"/>
      <c r="CB208" s="2"/>
      <c r="CC208" s="2"/>
      <c r="CD208" s="2"/>
      <c r="CE208" s="2"/>
      <c r="CF208" s="2"/>
      <c r="CG208" s="2"/>
    </row>
    <row r="209" spans="1:85" s="294" customFormat="1" ht="9" hidden="1" customHeight="1" thickBot="1">
      <c r="A209" s="298"/>
      <c r="B209" s="298"/>
      <c r="C209" s="298"/>
      <c r="D209" s="298"/>
      <c r="E209" s="298"/>
      <c r="F209" s="298"/>
      <c r="G209" s="299"/>
      <c r="H209" s="321"/>
      <c r="I209" s="364"/>
      <c r="J209" s="323"/>
      <c r="K209" s="323"/>
      <c r="L209" s="376"/>
      <c r="M209" s="403"/>
      <c r="N209" s="323"/>
      <c r="O209" s="404"/>
      <c r="P209" s="405"/>
      <c r="Q209" s="327"/>
      <c r="R209" s="327"/>
      <c r="S209" s="327"/>
      <c r="T209" s="327"/>
      <c r="U209" s="326"/>
      <c r="V209" s="326"/>
      <c r="W209" s="367"/>
      <c r="X209" s="367"/>
      <c r="Y209" s="367"/>
      <c r="Z209" s="367"/>
      <c r="AA209" s="368"/>
      <c r="AB209" s="332" t="s">
        <v>243</v>
      </c>
      <c r="AC209" s="333"/>
      <c r="AD209" s="333"/>
      <c r="AE209" s="333"/>
      <c r="AF209" s="333"/>
      <c r="AG209" s="333"/>
      <c r="AH209" s="333"/>
      <c r="AI209" s="333"/>
      <c r="AJ209" s="333"/>
      <c r="AK209" s="333"/>
      <c r="AL209" s="333"/>
      <c r="AM209" s="333"/>
      <c r="AN209" s="333"/>
      <c r="AO209" s="333"/>
      <c r="AP209" s="333"/>
      <c r="AQ209" s="315">
        <f t="shared" si="13"/>
        <v>0</v>
      </c>
      <c r="AR209" s="315">
        <f t="shared" si="13"/>
        <v>0</v>
      </c>
      <c r="AS209" s="316">
        <f t="shared" si="15"/>
        <v>0</v>
      </c>
      <c r="AT209" s="316">
        <f t="shared" si="15"/>
        <v>0</v>
      </c>
      <c r="AU209" s="316">
        <f t="shared" si="16"/>
        <v>0</v>
      </c>
      <c r="AV209" s="317"/>
      <c r="AW209" s="316"/>
      <c r="AX209" s="316"/>
      <c r="AY209" s="316"/>
      <c r="AZ209" s="316"/>
      <c r="BA209" s="316"/>
      <c r="BB209" s="317"/>
      <c r="BC209" s="316"/>
      <c r="BD209" s="316"/>
      <c r="BE209" s="316"/>
      <c r="BF209" s="316"/>
      <c r="BG209" s="334"/>
      <c r="BH209" s="335"/>
      <c r="BI209" s="335"/>
      <c r="BJ209" s="335"/>
      <c r="BK209" s="335"/>
      <c r="BL209" s="336"/>
      <c r="BP209" s="2"/>
      <c r="BQ209" s="2"/>
      <c r="BR209" s="2"/>
      <c r="BS209" s="2"/>
      <c r="BT209" s="2"/>
      <c r="BU209" s="2"/>
      <c r="BV209" s="2"/>
      <c r="BW209" s="2"/>
      <c r="BX209" s="2"/>
      <c r="BY209" s="2"/>
      <c r="BZ209" s="2"/>
      <c r="CA209" s="2"/>
      <c r="CB209" s="2"/>
      <c r="CC209" s="2"/>
      <c r="CD209" s="2"/>
      <c r="CE209" s="2"/>
      <c r="CF209" s="2"/>
      <c r="CG209" s="2"/>
    </row>
    <row r="210" spans="1:85" s="294" customFormat="1" ht="9" hidden="1" customHeight="1" thickBot="1">
      <c r="A210" s="298"/>
      <c r="B210" s="298"/>
      <c r="C210" s="298"/>
      <c r="D210" s="298"/>
      <c r="E210" s="298"/>
      <c r="F210" s="298"/>
      <c r="G210" s="299"/>
      <c r="H210" s="321"/>
      <c r="I210" s="364"/>
      <c r="J210" s="323"/>
      <c r="K210" s="323"/>
      <c r="L210" s="376"/>
      <c r="M210" s="403"/>
      <c r="N210" s="323"/>
      <c r="O210" s="404"/>
      <c r="P210" s="405"/>
      <c r="Q210" s="327"/>
      <c r="R210" s="327"/>
      <c r="S210" s="327"/>
      <c r="T210" s="327"/>
      <c r="U210" s="326"/>
      <c r="V210" s="326"/>
      <c r="W210" s="367"/>
      <c r="X210" s="367"/>
      <c r="Y210" s="367"/>
      <c r="Z210" s="367"/>
      <c r="AA210" s="368"/>
      <c r="AB210" s="332" t="s">
        <v>246</v>
      </c>
      <c r="AC210" s="333"/>
      <c r="AD210" s="333"/>
      <c r="AE210" s="333"/>
      <c r="AF210" s="333"/>
      <c r="AG210" s="333"/>
      <c r="AH210" s="333"/>
      <c r="AI210" s="333"/>
      <c r="AJ210" s="333"/>
      <c r="AK210" s="333"/>
      <c r="AL210" s="333"/>
      <c r="AM210" s="333"/>
      <c r="AN210" s="333"/>
      <c r="AO210" s="333"/>
      <c r="AP210" s="333"/>
      <c r="AQ210" s="315">
        <f t="shared" si="13"/>
        <v>0</v>
      </c>
      <c r="AR210" s="315">
        <f t="shared" si="13"/>
        <v>0</v>
      </c>
      <c r="AS210" s="316">
        <f t="shared" si="15"/>
        <v>0</v>
      </c>
      <c r="AT210" s="316">
        <f t="shared" si="15"/>
        <v>0</v>
      </c>
      <c r="AU210" s="316">
        <f t="shared" si="16"/>
        <v>0</v>
      </c>
      <c r="AV210" s="317"/>
      <c r="AW210" s="316"/>
      <c r="AX210" s="316"/>
      <c r="AY210" s="316"/>
      <c r="AZ210" s="316"/>
      <c r="BA210" s="316"/>
      <c r="BB210" s="317"/>
      <c r="BC210" s="316"/>
      <c r="BD210" s="316"/>
      <c r="BE210" s="316"/>
      <c r="BF210" s="316"/>
      <c r="BG210" s="334"/>
      <c r="BH210" s="335"/>
      <c r="BI210" s="335"/>
      <c r="BJ210" s="335"/>
      <c r="BK210" s="335"/>
      <c r="BL210" s="336"/>
      <c r="BP210" s="2"/>
      <c r="BQ210" s="2"/>
      <c r="BR210" s="2"/>
      <c r="BS210" s="2"/>
      <c r="BT210" s="2"/>
      <c r="BU210" s="2"/>
      <c r="BV210" s="2"/>
      <c r="BW210" s="2"/>
      <c r="BX210" s="2"/>
      <c r="BY210" s="2"/>
      <c r="BZ210" s="2"/>
      <c r="CA210" s="2"/>
      <c r="CB210" s="2"/>
      <c r="CC210" s="2"/>
      <c r="CD210" s="2"/>
      <c r="CE210" s="2"/>
      <c r="CF210" s="2"/>
      <c r="CG210" s="2"/>
    </row>
    <row r="211" spans="1:85" s="294" customFormat="1" ht="9" hidden="1" customHeight="1" thickBot="1">
      <c r="A211" s="298"/>
      <c r="B211" s="298"/>
      <c r="C211" s="298"/>
      <c r="D211" s="298"/>
      <c r="E211" s="298"/>
      <c r="F211" s="298"/>
      <c r="G211" s="299"/>
      <c r="H211" s="321"/>
      <c r="I211" s="364"/>
      <c r="J211" s="323"/>
      <c r="K211" s="323"/>
      <c r="L211" s="376"/>
      <c r="M211" s="403"/>
      <c r="N211" s="323"/>
      <c r="O211" s="404"/>
      <c r="P211" s="405"/>
      <c r="Q211" s="327"/>
      <c r="R211" s="327"/>
      <c r="S211" s="327"/>
      <c r="T211" s="327"/>
      <c r="U211" s="326"/>
      <c r="V211" s="326"/>
      <c r="W211" s="367"/>
      <c r="X211" s="367"/>
      <c r="Y211" s="367"/>
      <c r="Z211" s="367"/>
      <c r="AA211" s="368"/>
      <c r="AB211" s="332" t="s">
        <v>251</v>
      </c>
      <c r="AC211" s="333"/>
      <c r="AD211" s="333"/>
      <c r="AE211" s="333"/>
      <c r="AF211" s="333"/>
      <c r="AG211" s="333"/>
      <c r="AH211" s="333"/>
      <c r="AI211" s="333"/>
      <c r="AJ211" s="333"/>
      <c r="AK211" s="333"/>
      <c r="AL211" s="333"/>
      <c r="AM211" s="333"/>
      <c r="AN211" s="333"/>
      <c r="AO211" s="333"/>
      <c r="AP211" s="333"/>
      <c r="AQ211" s="315">
        <f t="shared" si="13"/>
        <v>0</v>
      </c>
      <c r="AR211" s="315">
        <f t="shared" si="13"/>
        <v>0</v>
      </c>
      <c r="AS211" s="316">
        <f t="shared" si="15"/>
        <v>0</v>
      </c>
      <c r="AT211" s="316">
        <f t="shared" si="15"/>
        <v>0</v>
      </c>
      <c r="AU211" s="316">
        <f t="shared" si="16"/>
        <v>0</v>
      </c>
      <c r="AV211" s="317"/>
      <c r="AW211" s="316"/>
      <c r="AX211" s="316"/>
      <c r="AY211" s="316"/>
      <c r="AZ211" s="316"/>
      <c r="BA211" s="316"/>
      <c r="BB211" s="317"/>
      <c r="BC211" s="316"/>
      <c r="BD211" s="316"/>
      <c r="BE211" s="316"/>
      <c r="BF211" s="316"/>
      <c r="BG211" s="334"/>
      <c r="BH211" s="335"/>
      <c r="BI211" s="335"/>
      <c r="BJ211" s="335"/>
      <c r="BK211" s="335"/>
      <c r="BL211" s="336"/>
      <c r="BP211" s="2"/>
      <c r="BQ211" s="2"/>
      <c r="BR211" s="2"/>
      <c r="BS211" s="2"/>
      <c r="BT211" s="2"/>
      <c r="BU211" s="2"/>
      <c r="BV211" s="2"/>
      <c r="BW211" s="2"/>
      <c r="BX211" s="2"/>
      <c r="BY211" s="2"/>
      <c r="BZ211" s="2"/>
      <c r="CA211" s="2"/>
      <c r="CB211" s="2"/>
      <c r="CC211" s="2"/>
      <c r="CD211" s="2"/>
      <c r="CE211" s="2"/>
      <c r="CF211" s="2"/>
      <c r="CG211" s="2"/>
    </row>
    <row r="212" spans="1:85" s="294" customFormat="1" ht="9" hidden="1" customHeight="1" thickBot="1">
      <c r="A212" s="298"/>
      <c r="B212" s="298"/>
      <c r="C212" s="298"/>
      <c r="D212" s="298"/>
      <c r="E212" s="298"/>
      <c r="F212" s="298"/>
      <c r="G212" s="299"/>
      <c r="H212" s="321"/>
      <c r="I212" s="364"/>
      <c r="J212" s="323"/>
      <c r="K212" s="323"/>
      <c r="L212" s="376"/>
      <c r="M212" s="403"/>
      <c r="N212" s="323"/>
      <c r="O212" s="404"/>
      <c r="P212" s="405"/>
      <c r="Q212" s="327"/>
      <c r="R212" s="327"/>
      <c r="S212" s="327"/>
      <c r="T212" s="327"/>
      <c r="U212" s="326"/>
      <c r="V212" s="326"/>
      <c r="W212" s="367"/>
      <c r="X212" s="367"/>
      <c r="Y212" s="367"/>
      <c r="Z212" s="367"/>
      <c r="AA212" s="368"/>
      <c r="AB212" s="332" t="s">
        <v>252</v>
      </c>
      <c r="AC212" s="333"/>
      <c r="AD212" s="333"/>
      <c r="AE212" s="333"/>
      <c r="AF212" s="333"/>
      <c r="AG212" s="333"/>
      <c r="AH212" s="333"/>
      <c r="AI212" s="333"/>
      <c r="AJ212" s="333"/>
      <c r="AK212" s="333"/>
      <c r="AL212" s="333"/>
      <c r="AM212" s="333"/>
      <c r="AN212" s="333"/>
      <c r="AO212" s="333"/>
      <c r="AP212" s="333"/>
      <c r="AQ212" s="315">
        <f t="shared" si="13"/>
        <v>0</v>
      </c>
      <c r="AR212" s="315">
        <f t="shared" si="13"/>
        <v>0</v>
      </c>
      <c r="AS212" s="316">
        <f t="shared" si="15"/>
        <v>0</v>
      </c>
      <c r="AT212" s="316">
        <f t="shared" si="15"/>
        <v>0</v>
      </c>
      <c r="AU212" s="316">
        <f t="shared" si="16"/>
        <v>0</v>
      </c>
      <c r="AV212" s="317"/>
      <c r="AW212" s="316"/>
      <c r="AX212" s="316"/>
      <c r="AY212" s="316"/>
      <c r="AZ212" s="316"/>
      <c r="BA212" s="316"/>
      <c r="BB212" s="317"/>
      <c r="BC212" s="316"/>
      <c r="BD212" s="316"/>
      <c r="BE212" s="316"/>
      <c r="BF212" s="316"/>
      <c r="BG212" s="334"/>
      <c r="BH212" s="335"/>
      <c r="BI212" s="335"/>
      <c r="BJ212" s="335"/>
      <c r="BK212" s="335"/>
      <c r="BL212" s="336"/>
      <c r="BP212" s="2"/>
      <c r="BQ212" s="2"/>
      <c r="BR212" s="2"/>
      <c r="BS212" s="2"/>
      <c r="BT212" s="2"/>
      <c r="BU212" s="2"/>
      <c r="BV212" s="2"/>
      <c r="BW212" s="2"/>
      <c r="BX212" s="2"/>
      <c r="BY212" s="2"/>
      <c r="BZ212" s="2"/>
      <c r="CA212" s="2"/>
      <c r="CB212" s="2"/>
      <c r="CC212" s="2"/>
      <c r="CD212" s="2"/>
      <c r="CE212" s="2"/>
      <c r="CF212" s="2"/>
      <c r="CG212" s="2"/>
    </row>
    <row r="213" spans="1:85" s="294" customFormat="1" ht="9" hidden="1" customHeight="1" thickBot="1">
      <c r="A213" s="298"/>
      <c r="B213" s="298"/>
      <c r="C213" s="298"/>
      <c r="D213" s="298"/>
      <c r="E213" s="298"/>
      <c r="F213" s="298"/>
      <c r="G213" s="299"/>
      <c r="H213" s="321"/>
      <c r="I213" s="364"/>
      <c r="J213" s="323"/>
      <c r="K213" s="323"/>
      <c r="L213" s="376"/>
      <c r="M213" s="403"/>
      <c r="N213" s="323"/>
      <c r="O213" s="404"/>
      <c r="P213" s="405"/>
      <c r="Q213" s="327"/>
      <c r="R213" s="327"/>
      <c r="S213" s="327"/>
      <c r="T213" s="327"/>
      <c r="U213" s="326"/>
      <c r="V213" s="326"/>
      <c r="W213" s="367"/>
      <c r="X213" s="367"/>
      <c r="Y213" s="367"/>
      <c r="Z213" s="367"/>
      <c r="AA213" s="368"/>
      <c r="AB213" s="338" t="s">
        <v>253</v>
      </c>
      <c r="AC213" s="333"/>
      <c r="AD213" s="333"/>
      <c r="AE213" s="333"/>
      <c r="AF213" s="333"/>
      <c r="AG213" s="333"/>
      <c r="AH213" s="333"/>
      <c r="AI213" s="333"/>
      <c r="AJ213" s="333"/>
      <c r="AK213" s="333"/>
      <c r="AL213" s="333"/>
      <c r="AM213" s="333"/>
      <c r="AN213" s="333"/>
      <c r="AO213" s="333"/>
      <c r="AP213" s="333"/>
      <c r="AQ213" s="315">
        <f t="shared" si="13"/>
        <v>0</v>
      </c>
      <c r="AR213" s="315">
        <f t="shared" si="13"/>
        <v>0</v>
      </c>
      <c r="AS213" s="316">
        <f t="shared" si="15"/>
        <v>0</v>
      </c>
      <c r="AT213" s="316">
        <f t="shared" si="15"/>
        <v>0</v>
      </c>
      <c r="AU213" s="316">
        <f t="shared" si="16"/>
        <v>0</v>
      </c>
      <c r="AV213" s="317"/>
      <c r="AW213" s="316"/>
      <c r="AX213" s="316"/>
      <c r="AY213" s="316"/>
      <c r="AZ213" s="316"/>
      <c r="BA213" s="316"/>
      <c r="BB213" s="317"/>
      <c r="BC213" s="316"/>
      <c r="BD213" s="316"/>
      <c r="BE213" s="316"/>
      <c r="BF213" s="316"/>
      <c r="BG213" s="334"/>
      <c r="BH213" s="335"/>
      <c r="BI213" s="335"/>
      <c r="BJ213" s="335"/>
      <c r="BK213" s="335"/>
      <c r="BL213" s="336"/>
      <c r="BP213" s="2"/>
      <c r="BQ213" s="2"/>
      <c r="BR213" s="2"/>
      <c r="BS213" s="2"/>
      <c r="BT213" s="2"/>
      <c r="BU213" s="2"/>
      <c r="BV213" s="2"/>
      <c r="BW213" s="2"/>
      <c r="BX213" s="2"/>
      <c r="BY213" s="2"/>
      <c r="BZ213" s="2"/>
      <c r="CA213" s="2"/>
      <c r="CB213" s="2"/>
      <c r="CC213" s="2"/>
      <c r="CD213" s="2"/>
      <c r="CE213" s="2"/>
      <c r="CF213" s="2"/>
      <c r="CG213" s="2"/>
    </row>
    <row r="214" spans="1:85" s="294" customFormat="1" ht="9" hidden="1" customHeight="1" thickBot="1">
      <c r="A214" s="298"/>
      <c r="B214" s="298"/>
      <c r="C214" s="298"/>
      <c r="D214" s="298"/>
      <c r="E214" s="298"/>
      <c r="F214" s="298"/>
      <c r="G214" s="299"/>
      <c r="H214" s="321"/>
      <c r="I214" s="364"/>
      <c r="J214" s="323"/>
      <c r="K214" s="323"/>
      <c r="L214" s="376"/>
      <c r="M214" s="403"/>
      <c r="N214" s="323"/>
      <c r="O214" s="404"/>
      <c r="P214" s="405"/>
      <c r="Q214" s="327"/>
      <c r="R214" s="327"/>
      <c r="S214" s="327"/>
      <c r="T214" s="327"/>
      <c r="U214" s="326"/>
      <c r="V214" s="326"/>
      <c r="W214" s="367"/>
      <c r="X214" s="367"/>
      <c r="Y214" s="367"/>
      <c r="Z214" s="367"/>
      <c r="AA214" s="368"/>
      <c r="AB214" s="340" t="s">
        <v>254</v>
      </c>
      <c r="AC214" s="341">
        <f t="shared" ref="AC214:AP214" si="22">SUM(AC208:AC213)</f>
        <v>0</v>
      </c>
      <c r="AD214" s="341">
        <f t="shared" si="22"/>
        <v>0</v>
      </c>
      <c r="AE214" s="341">
        <f t="shared" si="22"/>
        <v>0</v>
      </c>
      <c r="AF214" s="341">
        <f t="shared" si="22"/>
        <v>0</v>
      </c>
      <c r="AG214" s="341">
        <f t="shared" si="22"/>
        <v>0</v>
      </c>
      <c r="AH214" s="341">
        <f t="shared" si="22"/>
        <v>0</v>
      </c>
      <c r="AI214" s="341">
        <f t="shared" si="22"/>
        <v>0</v>
      </c>
      <c r="AJ214" s="341">
        <f t="shared" si="22"/>
        <v>0</v>
      </c>
      <c r="AK214" s="341">
        <f t="shared" si="22"/>
        <v>0</v>
      </c>
      <c r="AL214" s="341">
        <f t="shared" si="22"/>
        <v>0</v>
      </c>
      <c r="AM214" s="341">
        <f t="shared" si="22"/>
        <v>0</v>
      </c>
      <c r="AN214" s="341">
        <f t="shared" si="22"/>
        <v>0</v>
      </c>
      <c r="AO214" s="341">
        <f t="shared" si="22"/>
        <v>0</v>
      </c>
      <c r="AP214" s="341">
        <f t="shared" si="22"/>
        <v>0</v>
      </c>
      <c r="AQ214" s="315">
        <f t="shared" si="13"/>
        <v>0</v>
      </c>
      <c r="AR214" s="315">
        <f t="shared" si="13"/>
        <v>0</v>
      </c>
      <c r="AS214" s="316">
        <f t="shared" ref="AS214:AT263" si="23">+R214-S214</f>
        <v>0</v>
      </c>
      <c r="AT214" s="316">
        <f t="shared" si="23"/>
        <v>0</v>
      </c>
      <c r="AU214" s="316">
        <f t="shared" ref="AU214:AU263" si="24">+U214-V214</f>
        <v>0</v>
      </c>
      <c r="AV214" s="317"/>
      <c r="AW214" s="316"/>
      <c r="AX214" s="316"/>
      <c r="AY214" s="316"/>
      <c r="AZ214" s="316"/>
      <c r="BA214" s="316"/>
      <c r="BB214" s="317"/>
      <c r="BC214" s="316"/>
      <c r="BD214" s="316"/>
      <c r="BE214" s="316"/>
      <c r="BF214" s="316"/>
      <c r="BG214" s="334"/>
      <c r="BH214" s="335"/>
      <c r="BI214" s="335"/>
      <c r="BJ214" s="335"/>
      <c r="BK214" s="335"/>
      <c r="BL214" s="336"/>
      <c r="BP214" s="2"/>
      <c r="BQ214" s="2"/>
      <c r="BR214" s="2"/>
      <c r="BS214" s="2"/>
      <c r="BT214" s="2"/>
      <c r="BU214" s="2"/>
      <c r="BV214" s="2"/>
      <c r="BW214" s="2"/>
      <c r="BX214" s="2"/>
      <c r="BY214" s="2"/>
      <c r="BZ214" s="2"/>
      <c r="CA214" s="2"/>
      <c r="CB214" s="2"/>
      <c r="CC214" s="2"/>
      <c r="CD214" s="2"/>
      <c r="CE214" s="2"/>
      <c r="CF214" s="2"/>
      <c r="CG214" s="2"/>
    </row>
    <row r="215" spans="1:85" s="294" customFormat="1" ht="9" hidden="1" customHeight="1" thickBot="1">
      <c r="A215" s="298"/>
      <c r="B215" s="298"/>
      <c r="C215" s="298"/>
      <c r="D215" s="298"/>
      <c r="E215" s="298"/>
      <c r="F215" s="298"/>
      <c r="G215" s="299"/>
      <c r="H215" s="321"/>
      <c r="I215" s="364"/>
      <c r="J215" s="323"/>
      <c r="K215" s="323"/>
      <c r="L215" s="376"/>
      <c r="M215" s="403"/>
      <c r="N215" s="323"/>
      <c r="O215" s="404"/>
      <c r="P215" s="405"/>
      <c r="Q215" s="327"/>
      <c r="R215" s="327"/>
      <c r="S215" s="327"/>
      <c r="T215" s="327"/>
      <c r="U215" s="326"/>
      <c r="V215" s="326"/>
      <c r="W215" s="367"/>
      <c r="X215" s="367"/>
      <c r="Y215" s="367"/>
      <c r="Z215" s="367"/>
      <c r="AA215" s="368"/>
      <c r="AB215" s="332" t="s">
        <v>255</v>
      </c>
      <c r="AC215" s="333"/>
      <c r="AD215" s="333"/>
      <c r="AE215" s="333"/>
      <c r="AF215" s="333"/>
      <c r="AG215" s="333"/>
      <c r="AH215" s="333"/>
      <c r="AI215" s="333"/>
      <c r="AJ215" s="333"/>
      <c r="AK215" s="333"/>
      <c r="AL215" s="333"/>
      <c r="AM215" s="333"/>
      <c r="AN215" s="333"/>
      <c r="AO215" s="333"/>
      <c r="AP215" s="333"/>
      <c r="AQ215" s="315">
        <f t="shared" si="13"/>
        <v>0</v>
      </c>
      <c r="AR215" s="315">
        <f t="shared" si="13"/>
        <v>0</v>
      </c>
      <c r="AS215" s="316">
        <f t="shared" si="23"/>
        <v>0</v>
      </c>
      <c r="AT215" s="316">
        <f t="shared" si="23"/>
        <v>0</v>
      </c>
      <c r="AU215" s="316">
        <f t="shared" si="24"/>
        <v>0</v>
      </c>
      <c r="AV215" s="317"/>
      <c r="AW215" s="316"/>
      <c r="AX215" s="316"/>
      <c r="AY215" s="316"/>
      <c r="AZ215" s="316"/>
      <c r="BA215" s="316"/>
      <c r="BB215" s="317"/>
      <c r="BC215" s="316"/>
      <c r="BD215" s="316"/>
      <c r="BE215" s="316"/>
      <c r="BF215" s="316"/>
      <c r="BG215" s="334"/>
      <c r="BH215" s="335"/>
      <c r="BI215" s="335"/>
      <c r="BJ215" s="335"/>
      <c r="BK215" s="335"/>
      <c r="BL215" s="336"/>
      <c r="BP215" s="2"/>
      <c r="BQ215" s="2"/>
      <c r="BR215" s="2"/>
      <c r="BS215" s="2"/>
      <c r="BT215" s="2"/>
      <c r="BU215" s="2"/>
      <c r="BV215" s="2"/>
      <c r="BW215" s="2"/>
      <c r="BX215" s="2"/>
      <c r="BY215" s="2"/>
      <c r="BZ215" s="2"/>
      <c r="CA215" s="2"/>
      <c r="CB215" s="2"/>
      <c r="CC215" s="2"/>
      <c r="CD215" s="2"/>
      <c r="CE215" s="2"/>
      <c r="CF215" s="2"/>
      <c r="CG215" s="2"/>
    </row>
    <row r="216" spans="1:85" s="294" customFormat="1" ht="9" hidden="1" customHeight="1" thickBot="1">
      <c r="A216" s="298"/>
      <c r="B216" s="298"/>
      <c r="C216" s="298"/>
      <c r="D216" s="298"/>
      <c r="E216" s="298"/>
      <c r="F216" s="298"/>
      <c r="G216" s="299"/>
      <c r="H216" s="321"/>
      <c r="I216" s="364"/>
      <c r="J216" s="323"/>
      <c r="K216" s="323"/>
      <c r="L216" s="376"/>
      <c r="M216" s="403"/>
      <c r="N216" s="323"/>
      <c r="O216" s="404"/>
      <c r="P216" s="405"/>
      <c r="Q216" s="327"/>
      <c r="R216" s="327"/>
      <c r="S216" s="327"/>
      <c r="T216" s="327"/>
      <c r="U216" s="326"/>
      <c r="V216" s="326"/>
      <c r="W216" s="367"/>
      <c r="X216" s="367"/>
      <c r="Y216" s="367"/>
      <c r="Z216" s="367"/>
      <c r="AA216" s="368"/>
      <c r="AB216" s="332" t="s">
        <v>256</v>
      </c>
      <c r="AC216" s="333"/>
      <c r="AD216" s="333"/>
      <c r="AE216" s="333"/>
      <c r="AF216" s="333"/>
      <c r="AG216" s="333"/>
      <c r="AH216" s="333"/>
      <c r="AI216" s="333"/>
      <c r="AJ216" s="333"/>
      <c r="AK216" s="333"/>
      <c r="AL216" s="333"/>
      <c r="AM216" s="333"/>
      <c r="AN216" s="333"/>
      <c r="AO216" s="333"/>
      <c r="AP216" s="333"/>
      <c r="AQ216" s="315">
        <f t="shared" si="13"/>
        <v>0</v>
      </c>
      <c r="AR216" s="315">
        <f t="shared" si="13"/>
        <v>0</v>
      </c>
      <c r="AS216" s="316">
        <f t="shared" si="23"/>
        <v>0</v>
      </c>
      <c r="AT216" s="316">
        <f t="shared" si="23"/>
        <v>0</v>
      </c>
      <c r="AU216" s="316">
        <f t="shared" si="24"/>
        <v>0</v>
      </c>
      <c r="AV216" s="317"/>
      <c r="AW216" s="316"/>
      <c r="AX216" s="316"/>
      <c r="AY216" s="316"/>
      <c r="AZ216" s="316"/>
      <c r="BA216" s="316"/>
      <c r="BB216" s="317"/>
      <c r="BC216" s="316"/>
      <c r="BD216" s="316"/>
      <c r="BE216" s="316"/>
      <c r="BF216" s="316"/>
      <c r="BG216" s="334"/>
      <c r="BH216" s="335"/>
      <c r="BI216" s="335"/>
      <c r="BJ216" s="335"/>
      <c r="BK216" s="335"/>
      <c r="BL216" s="336"/>
      <c r="BP216" s="2"/>
      <c r="BQ216" s="2"/>
      <c r="BR216" s="2"/>
      <c r="BS216" s="2"/>
      <c r="BT216" s="2"/>
      <c r="BU216" s="2"/>
      <c r="BV216" s="2"/>
      <c r="BW216" s="2"/>
      <c r="BX216" s="2"/>
      <c r="BY216" s="2"/>
      <c r="BZ216" s="2"/>
      <c r="CA216" s="2"/>
      <c r="CB216" s="2"/>
      <c r="CC216" s="2"/>
      <c r="CD216" s="2"/>
      <c r="CE216" s="2"/>
      <c r="CF216" s="2"/>
      <c r="CG216" s="2"/>
    </row>
    <row r="217" spans="1:85" s="294" customFormat="1" ht="9" hidden="1" customHeight="1" thickBot="1">
      <c r="A217" s="298"/>
      <c r="B217" s="298"/>
      <c r="C217" s="298"/>
      <c r="D217" s="298"/>
      <c r="E217" s="298"/>
      <c r="F217" s="298"/>
      <c r="G217" s="299"/>
      <c r="H217" s="321"/>
      <c r="I217" s="364"/>
      <c r="J217" s="323"/>
      <c r="K217" s="323"/>
      <c r="L217" s="376"/>
      <c r="M217" s="403"/>
      <c r="N217" s="323"/>
      <c r="O217" s="404"/>
      <c r="P217" s="405"/>
      <c r="Q217" s="327"/>
      <c r="R217" s="327"/>
      <c r="S217" s="327"/>
      <c r="T217" s="327"/>
      <c r="U217" s="326"/>
      <c r="V217" s="326"/>
      <c r="W217" s="367"/>
      <c r="X217" s="367"/>
      <c r="Y217" s="367"/>
      <c r="Z217" s="367"/>
      <c r="AA217" s="368"/>
      <c r="AB217" s="338" t="s">
        <v>257</v>
      </c>
      <c r="AC217" s="333"/>
      <c r="AD217" s="333"/>
      <c r="AE217" s="333"/>
      <c r="AF217" s="333"/>
      <c r="AG217" s="333"/>
      <c r="AH217" s="333"/>
      <c r="AI217" s="333"/>
      <c r="AJ217" s="333"/>
      <c r="AK217" s="333"/>
      <c r="AL217" s="333"/>
      <c r="AM217" s="333"/>
      <c r="AN217" s="333"/>
      <c r="AO217" s="333"/>
      <c r="AP217" s="333"/>
      <c r="AQ217" s="315">
        <f t="shared" si="13"/>
        <v>0</v>
      </c>
      <c r="AR217" s="315">
        <f t="shared" si="13"/>
        <v>0</v>
      </c>
      <c r="AS217" s="316">
        <f t="shared" si="23"/>
        <v>0</v>
      </c>
      <c r="AT217" s="316">
        <f t="shared" si="23"/>
        <v>0</v>
      </c>
      <c r="AU217" s="316">
        <f t="shared" si="24"/>
        <v>0</v>
      </c>
      <c r="AV217" s="317"/>
      <c r="AW217" s="316"/>
      <c r="AX217" s="316"/>
      <c r="AY217" s="316"/>
      <c r="AZ217" s="316"/>
      <c r="BA217" s="316"/>
      <c r="BB217" s="317"/>
      <c r="BC217" s="316"/>
      <c r="BD217" s="316"/>
      <c r="BE217" s="316"/>
      <c r="BF217" s="316"/>
      <c r="BG217" s="334"/>
      <c r="BH217" s="335"/>
      <c r="BI217" s="335"/>
      <c r="BJ217" s="335"/>
      <c r="BK217" s="335"/>
      <c r="BL217" s="336"/>
      <c r="BP217" s="2"/>
      <c r="BQ217" s="2"/>
      <c r="BR217" s="2"/>
      <c r="BS217" s="2"/>
      <c r="BT217" s="2"/>
      <c r="BU217" s="2"/>
      <c r="BV217" s="2"/>
      <c r="BW217" s="2"/>
      <c r="BX217" s="2"/>
      <c r="BY217" s="2"/>
      <c r="BZ217" s="2"/>
      <c r="CA217" s="2"/>
      <c r="CB217" s="2"/>
      <c r="CC217" s="2"/>
      <c r="CD217" s="2"/>
      <c r="CE217" s="2"/>
      <c r="CF217" s="2"/>
      <c r="CG217" s="2"/>
    </row>
    <row r="218" spans="1:85" s="294" customFormat="1" ht="9" hidden="1" customHeight="1" thickBot="1">
      <c r="A218" s="298"/>
      <c r="B218" s="298"/>
      <c r="C218" s="298"/>
      <c r="D218" s="298"/>
      <c r="E218" s="298"/>
      <c r="F218" s="298"/>
      <c r="G218" s="299"/>
      <c r="H218" s="321"/>
      <c r="I218" s="364"/>
      <c r="J218" s="323"/>
      <c r="K218" s="323"/>
      <c r="L218" s="376"/>
      <c r="M218" s="403"/>
      <c r="N218" s="323"/>
      <c r="O218" s="404"/>
      <c r="P218" s="405"/>
      <c r="Q218" s="327"/>
      <c r="R218" s="327"/>
      <c r="S218" s="327"/>
      <c r="T218" s="327"/>
      <c r="U218" s="326"/>
      <c r="V218" s="326"/>
      <c r="W218" s="367"/>
      <c r="X218" s="367"/>
      <c r="Y218" s="367"/>
      <c r="Z218" s="367"/>
      <c r="AA218" s="368"/>
      <c r="AB218" s="338" t="s">
        <v>258</v>
      </c>
      <c r="AC218" s="333"/>
      <c r="AD218" s="333"/>
      <c r="AE218" s="333"/>
      <c r="AF218" s="333"/>
      <c r="AG218" s="333"/>
      <c r="AH218" s="333"/>
      <c r="AI218" s="333"/>
      <c r="AJ218" s="333"/>
      <c r="AK218" s="333"/>
      <c r="AL218" s="333"/>
      <c r="AM218" s="333"/>
      <c r="AN218" s="333"/>
      <c r="AO218" s="333"/>
      <c r="AP218" s="333"/>
      <c r="AQ218" s="315">
        <f t="shared" si="13"/>
        <v>0</v>
      </c>
      <c r="AR218" s="315">
        <f t="shared" si="13"/>
        <v>0</v>
      </c>
      <c r="AS218" s="316">
        <f t="shared" si="23"/>
        <v>0</v>
      </c>
      <c r="AT218" s="316">
        <f t="shared" si="23"/>
        <v>0</v>
      </c>
      <c r="AU218" s="316">
        <f t="shared" si="24"/>
        <v>0</v>
      </c>
      <c r="AV218" s="317"/>
      <c r="AW218" s="316"/>
      <c r="AX218" s="316"/>
      <c r="AY218" s="316"/>
      <c r="AZ218" s="316"/>
      <c r="BA218" s="316"/>
      <c r="BB218" s="317"/>
      <c r="BC218" s="316"/>
      <c r="BD218" s="316"/>
      <c r="BE218" s="316"/>
      <c r="BF218" s="316"/>
      <c r="BG218" s="334"/>
      <c r="BH218" s="335"/>
      <c r="BI218" s="335"/>
      <c r="BJ218" s="335"/>
      <c r="BK218" s="335"/>
      <c r="BL218" s="336"/>
      <c r="BP218" s="2"/>
      <c r="BQ218" s="2"/>
      <c r="BR218" s="2"/>
      <c r="BS218" s="2"/>
      <c r="BT218" s="2"/>
      <c r="BU218" s="2"/>
      <c r="BV218" s="2"/>
      <c r="BW218" s="2"/>
      <c r="BX218" s="2"/>
      <c r="BY218" s="2"/>
      <c r="BZ218" s="2"/>
      <c r="CA218" s="2"/>
      <c r="CB218" s="2"/>
      <c r="CC218" s="2"/>
      <c r="CD218" s="2"/>
      <c r="CE218" s="2"/>
      <c r="CF218" s="2"/>
      <c r="CG218" s="2"/>
    </row>
    <row r="219" spans="1:85" s="294" customFormat="1" ht="9" hidden="1" customHeight="1" thickBot="1">
      <c r="A219" s="298"/>
      <c r="B219" s="298"/>
      <c r="C219" s="298"/>
      <c r="D219" s="298"/>
      <c r="E219" s="298"/>
      <c r="F219" s="298"/>
      <c r="G219" s="299"/>
      <c r="H219" s="321"/>
      <c r="I219" s="364"/>
      <c r="J219" s="323"/>
      <c r="K219" s="323"/>
      <c r="L219" s="376"/>
      <c r="M219" s="403"/>
      <c r="N219" s="323"/>
      <c r="O219" s="404"/>
      <c r="P219" s="405"/>
      <c r="Q219" s="327"/>
      <c r="R219" s="327"/>
      <c r="S219" s="327"/>
      <c r="T219" s="327"/>
      <c r="U219" s="326"/>
      <c r="V219" s="326"/>
      <c r="W219" s="367"/>
      <c r="X219" s="367"/>
      <c r="Y219" s="367"/>
      <c r="Z219" s="367"/>
      <c r="AA219" s="368"/>
      <c r="AB219" s="338" t="s">
        <v>259</v>
      </c>
      <c r="AC219" s="333"/>
      <c r="AD219" s="333"/>
      <c r="AE219" s="333"/>
      <c r="AF219" s="333"/>
      <c r="AG219" s="333"/>
      <c r="AH219" s="333"/>
      <c r="AI219" s="333"/>
      <c r="AJ219" s="333"/>
      <c r="AK219" s="333"/>
      <c r="AL219" s="333"/>
      <c r="AM219" s="333"/>
      <c r="AN219" s="333"/>
      <c r="AO219" s="333"/>
      <c r="AP219" s="333"/>
      <c r="AQ219" s="315">
        <f t="shared" si="13"/>
        <v>0</v>
      </c>
      <c r="AR219" s="315">
        <f t="shared" si="13"/>
        <v>0</v>
      </c>
      <c r="AS219" s="316">
        <f t="shared" si="23"/>
        <v>0</v>
      </c>
      <c r="AT219" s="316">
        <f t="shared" si="23"/>
        <v>0</v>
      </c>
      <c r="AU219" s="316">
        <f t="shared" si="24"/>
        <v>0</v>
      </c>
      <c r="AV219" s="317"/>
      <c r="AW219" s="316"/>
      <c r="AX219" s="316"/>
      <c r="AY219" s="316"/>
      <c r="AZ219" s="316"/>
      <c r="BA219" s="316"/>
      <c r="BB219" s="317"/>
      <c r="BC219" s="316"/>
      <c r="BD219" s="316"/>
      <c r="BE219" s="316"/>
      <c r="BF219" s="316"/>
      <c r="BG219" s="334"/>
      <c r="BH219" s="335"/>
      <c r="BI219" s="335"/>
      <c r="BJ219" s="335"/>
      <c r="BK219" s="335"/>
      <c r="BL219" s="336"/>
      <c r="BP219" s="2"/>
      <c r="BQ219" s="2"/>
      <c r="BR219" s="2"/>
      <c r="BS219" s="2"/>
      <c r="BT219" s="2"/>
      <c r="BU219" s="2"/>
      <c r="BV219" s="2"/>
      <c r="BW219" s="2"/>
      <c r="BX219" s="2"/>
      <c r="BY219" s="2"/>
      <c r="BZ219" s="2"/>
      <c r="CA219" s="2"/>
      <c r="CB219" s="2"/>
      <c r="CC219" s="2"/>
      <c r="CD219" s="2"/>
      <c r="CE219" s="2"/>
      <c r="CF219" s="2"/>
      <c r="CG219" s="2"/>
    </row>
    <row r="220" spans="1:85" s="294" customFormat="1" ht="9" hidden="1" customHeight="1" thickBot="1">
      <c r="A220" s="298"/>
      <c r="B220" s="298"/>
      <c r="C220" s="298"/>
      <c r="D220" s="298"/>
      <c r="E220" s="298"/>
      <c r="F220" s="298"/>
      <c r="G220" s="299"/>
      <c r="H220" s="321"/>
      <c r="I220" s="364"/>
      <c r="J220" s="323"/>
      <c r="K220" s="323"/>
      <c r="L220" s="376"/>
      <c r="M220" s="403"/>
      <c r="N220" s="323"/>
      <c r="O220" s="404"/>
      <c r="P220" s="405"/>
      <c r="Q220" s="327"/>
      <c r="R220" s="327"/>
      <c r="S220" s="327"/>
      <c r="T220" s="327"/>
      <c r="U220" s="326"/>
      <c r="V220" s="326"/>
      <c r="W220" s="367"/>
      <c r="X220" s="367"/>
      <c r="Y220" s="367"/>
      <c r="Z220" s="367"/>
      <c r="AA220" s="368"/>
      <c r="AB220" s="338" t="s">
        <v>260</v>
      </c>
      <c r="AC220" s="333"/>
      <c r="AD220" s="333"/>
      <c r="AE220" s="333"/>
      <c r="AF220" s="333"/>
      <c r="AG220" s="333"/>
      <c r="AH220" s="333"/>
      <c r="AI220" s="333"/>
      <c r="AJ220" s="333"/>
      <c r="AK220" s="333"/>
      <c r="AL220" s="333"/>
      <c r="AM220" s="333"/>
      <c r="AN220" s="333"/>
      <c r="AO220" s="333"/>
      <c r="AP220" s="333"/>
      <c r="AQ220" s="315">
        <f t="shared" si="13"/>
        <v>0</v>
      </c>
      <c r="AR220" s="315">
        <f t="shared" si="13"/>
        <v>0</v>
      </c>
      <c r="AS220" s="316">
        <f t="shared" si="23"/>
        <v>0</v>
      </c>
      <c r="AT220" s="316">
        <f t="shared" si="23"/>
        <v>0</v>
      </c>
      <c r="AU220" s="316">
        <f t="shared" si="24"/>
        <v>0</v>
      </c>
      <c r="AV220" s="317"/>
      <c r="AW220" s="316"/>
      <c r="AX220" s="316"/>
      <c r="AY220" s="316"/>
      <c r="AZ220" s="316"/>
      <c r="BA220" s="316"/>
      <c r="BB220" s="317"/>
      <c r="BC220" s="316"/>
      <c r="BD220" s="316"/>
      <c r="BE220" s="316"/>
      <c r="BF220" s="316"/>
      <c r="BG220" s="334"/>
      <c r="BH220" s="335"/>
      <c r="BI220" s="335"/>
      <c r="BJ220" s="335"/>
      <c r="BK220" s="335"/>
      <c r="BL220" s="336"/>
      <c r="BP220" s="2"/>
      <c r="BQ220" s="2"/>
      <c r="BR220" s="2"/>
      <c r="BS220" s="2"/>
      <c r="BT220" s="2"/>
      <c r="BU220" s="2"/>
      <c r="BV220" s="2"/>
      <c r="BW220" s="2"/>
      <c r="BX220" s="2"/>
      <c r="BY220" s="2"/>
      <c r="BZ220" s="2"/>
      <c r="CA220" s="2"/>
      <c r="CB220" s="2"/>
      <c r="CC220" s="2"/>
      <c r="CD220" s="2"/>
      <c r="CE220" s="2"/>
      <c r="CF220" s="2"/>
      <c r="CG220" s="2"/>
    </row>
    <row r="221" spans="1:85" s="294" customFormat="1" ht="9" hidden="1" customHeight="1" thickBot="1">
      <c r="A221" s="298"/>
      <c r="B221" s="298"/>
      <c r="C221" s="298"/>
      <c r="D221" s="298"/>
      <c r="E221" s="298"/>
      <c r="F221" s="298"/>
      <c r="G221" s="299"/>
      <c r="H221" s="321"/>
      <c r="I221" s="364"/>
      <c r="J221" s="323"/>
      <c r="K221" s="323"/>
      <c r="L221" s="376"/>
      <c r="M221" s="403"/>
      <c r="N221" s="323"/>
      <c r="O221" s="404"/>
      <c r="P221" s="405"/>
      <c r="Q221" s="327"/>
      <c r="R221" s="327"/>
      <c r="S221" s="327"/>
      <c r="T221" s="327"/>
      <c r="U221" s="326"/>
      <c r="V221" s="326"/>
      <c r="W221" s="367"/>
      <c r="X221" s="367"/>
      <c r="Y221" s="367"/>
      <c r="Z221" s="367"/>
      <c r="AA221" s="368"/>
      <c r="AB221" s="338" t="s">
        <v>261</v>
      </c>
      <c r="AC221" s="333"/>
      <c r="AD221" s="333"/>
      <c r="AE221" s="333"/>
      <c r="AF221" s="333"/>
      <c r="AG221" s="333"/>
      <c r="AH221" s="333"/>
      <c r="AI221" s="333"/>
      <c r="AJ221" s="333"/>
      <c r="AK221" s="333"/>
      <c r="AL221" s="333"/>
      <c r="AM221" s="333"/>
      <c r="AN221" s="333"/>
      <c r="AO221" s="333"/>
      <c r="AP221" s="333"/>
      <c r="AQ221" s="315">
        <f t="shared" si="13"/>
        <v>0</v>
      </c>
      <c r="AR221" s="315">
        <f t="shared" si="13"/>
        <v>0</v>
      </c>
      <c r="AS221" s="316">
        <f t="shared" si="23"/>
        <v>0</v>
      </c>
      <c r="AT221" s="316">
        <f t="shared" si="23"/>
        <v>0</v>
      </c>
      <c r="AU221" s="316">
        <f t="shared" si="24"/>
        <v>0</v>
      </c>
      <c r="AV221" s="317"/>
      <c r="AW221" s="316"/>
      <c r="AX221" s="316"/>
      <c r="AY221" s="316"/>
      <c r="AZ221" s="316"/>
      <c r="BA221" s="316"/>
      <c r="BB221" s="317"/>
      <c r="BC221" s="316"/>
      <c r="BD221" s="316"/>
      <c r="BE221" s="316"/>
      <c r="BF221" s="316"/>
      <c r="BG221" s="334"/>
      <c r="BH221" s="335"/>
      <c r="BI221" s="335"/>
      <c r="BJ221" s="335"/>
      <c r="BK221" s="335"/>
      <c r="BL221" s="336"/>
      <c r="BP221" s="2"/>
      <c r="BQ221" s="2"/>
      <c r="BR221" s="2"/>
      <c r="BS221" s="2"/>
      <c r="BT221" s="2"/>
      <c r="BU221" s="2"/>
      <c r="BV221" s="2"/>
      <c r="BW221" s="2"/>
      <c r="BX221" s="2"/>
      <c r="BY221" s="2"/>
      <c r="BZ221" s="2"/>
      <c r="CA221" s="2"/>
      <c r="CB221" s="2"/>
      <c r="CC221" s="2"/>
      <c r="CD221" s="2"/>
      <c r="CE221" s="2"/>
      <c r="CF221" s="2"/>
      <c r="CG221" s="2"/>
    </row>
    <row r="222" spans="1:85" s="294" customFormat="1" ht="9" hidden="1" customHeight="1" thickBot="1">
      <c r="A222" s="298"/>
      <c r="B222" s="298"/>
      <c r="C222" s="298"/>
      <c r="D222" s="298"/>
      <c r="E222" s="298"/>
      <c r="F222" s="298"/>
      <c r="G222" s="299"/>
      <c r="H222" s="321"/>
      <c r="I222" s="364"/>
      <c r="J222" s="323"/>
      <c r="K222" s="323"/>
      <c r="L222" s="376"/>
      <c r="M222" s="403"/>
      <c r="N222" s="323"/>
      <c r="O222" s="404"/>
      <c r="P222" s="405"/>
      <c r="Q222" s="327"/>
      <c r="R222" s="327"/>
      <c r="S222" s="327"/>
      <c r="T222" s="327"/>
      <c r="U222" s="326"/>
      <c r="V222" s="326"/>
      <c r="W222" s="367"/>
      <c r="X222" s="367"/>
      <c r="Y222" s="367"/>
      <c r="Z222" s="367"/>
      <c r="AA222" s="368"/>
      <c r="AB222" s="340" t="s">
        <v>262</v>
      </c>
      <c r="AC222" s="341">
        <f t="shared" ref="AC222:AP222" si="25">SUM(AC216:AC221)+IF(AC214=0,AC215,AC214)</f>
        <v>0</v>
      </c>
      <c r="AD222" s="341">
        <f t="shared" si="25"/>
        <v>0</v>
      </c>
      <c r="AE222" s="341">
        <f t="shared" si="25"/>
        <v>0</v>
      </c>
      <c r="AF222" s="341">
        <f t="shared" si="25"/>
        <v>0</v>
      </c>
      <c r="AG222" s="341">
        <f t="shared" si="25"/>
        <v>0</v>
      </c>
      <c r="AH222" s="341">
        <f t="shared" si="25"/>
        <v>0</v>
      </c>
      <c r="AI222" s="341">
        <f t="shared" si="25"/>
        <v>0</v>
      </c>
      <c r="AJ222" s="341">
        <f t="shared" si="25"/>
        <v>0</v>
      </c>
      <c r="AK222" s="341">
        <f t="shared" si="25"/>
        <v>0</v>
      </c>
      <c r="AL222" s="341">
        <f t="shared" si="25"/>
        <v>0</v>
      </c>
      <c r="AM222" s="341">
        <f t="shared" si="25"/>
        <v>0</v>
      </c>
      <c r="AN222" s="341">
        <f t="shared" si="25"/>
        <v>0</v>
      </c>
      <c r="AO222" s="341">
        <f t="shared" si="25"/>
        <v>0</v>
      </c>
      <c r="AP222" s="341">
        <f t="shared" si="25"/>
        <v>0</v>
      </c>
      <c r="AQ222" s="315">
        <f t="shared" si="13"/>
        <v>0</v>
      </c>
      <c r="AR222" s="315">
        <f t="shared" si="13"/>
        <v>0</v>
      </c>
      <c r="AS222" s="316">
        <f t="shared" si="23"/>
        <v>0</v>
      </c>
      <c r="AT222" s="316">
        <f t="shared" si="23"/>
        <v>0</v>
      </c>
      <c r="AU222" s="316">
        <f t="shared" si="24"/>
        <v>0</v>
      </c>
      <c r="AV222" s="317"/>
      <c r="AW222" s="316"/>
      <c r="AX222" s="316"/>
      <c r="AY222" s="316"/>
      <c r="AZ222" s="316"/>
      <c r="BA222" s="316"/>
      <c r="BB222" s="317"/>
      <c r="BC222" s="316"/>
      <c r="BD222" s="316"/>
      <c r="BE222" s="316"/>
      <c r="BF222" s="316"/>
      <c r="BG222" s="334"/>
      <c r="BH222" s="335"/>
      <c r="BI222" s="335"/>
      <c r="BJ222" s="335"/>
      <c r="BK222" s="335"/>
      <c r="BL222" s="336"/>
      <c r="BP222" s="2"/>
      <c r="BQ222" s="2"/>
      <c r="BR222" s="2"/>
      <c r="BS222" s="2"/>
      <c r="BT222" s="2"/>
      <c r="BU222" s="2"/>
      <c r="BV222" s="2"/>
      <c r="BW222" s="2"/>
      <c r="BX222" s="2"/>
      <c r="BY222" s="2"/>
      <c r="BZ222" s="2"/>
      <c r="CA222" s="2"/>
      <c r="CB222" s="2"/>
      <c r="CC222" s="2"/>
      <c r="CD222" s="2"/>
      <c r="CE222" s="2"/>
      <c r="CF222" s="2"/>
      <c r="CG222" s="2"/>
    </row>
    <row r="223" spans="1:85" s="294" customFormat="1" ht="9" hidden="1" customHeight="1" thickBot="1">
      <c r="A223" s="298"/>
      <c r="B223" s="298"/>
      <c r="C223" s="298"/>
      <c r="D223" s="298"/>
      <c r="E223" s="298"/>
      <c r="F223" s="298"/>
      <c r="G223" s="299"/>
      <c r="H223" s="343"/>
      <c r="I223" s="369"/>
      <c r="J223" s="345"/>
      <c r="K223" s="345"/>
      <c r="L223" s="378"/>
      <c r="M223" s="407"/>
      <c r="N223" s="345"/>
      <c r="O223" s="408"/>
      <c r="P223" s="409"/>
      <c r="Q223" s="349"/>
      <c r="R223" s="349"/>
      <c r="S223" s="349"/>
      <c r="T223" s="349"/>
      <c r="U223" s="348"/>
      <c r="V223" s="348"/>
      <c r="W223" s="372"/>
      <c r="X223" s="372"/>
      <c r="Y223" s="372"/>
      <c r="Z223" s="372"/>
      <c r="AA223" s="373"/>
      <c r="AB223" s="354" t="s">
        <v>263</v>
      </c>
      <c r="AC223" s="355"/>
      <c r="AD223" s="355"/>
      <c r="AE223" s="355"/>
      <c r="AF223" s="355"/>
      <c r="AG223" s="355"/>
      <c r="AH223" s="355"/>
      <c r="AI223" s="355"/>
      <c r="AJ223" s="355"/>
      <c r="AK223" s="355"/>
      <c r="AL223" s="355"/>
      <c r="AM223" s="355"/>
      <c r="AN223" s="355"/>
      <c r="AO223" s="355"/>
      <c r="AP223" s="355"/>
      <c r="AQ223" s="315">
        <f t="shared" si="13"/>
        <v>0</v>
      </c>
      <c r="AR223" s="315">
        <f t="shared" si="13"/>
        <v>0</v>
      </c>
      <c r="AS223" s="316">
        <f t="shared" si="23"/>
        <v>0</v>
      </c>
      <c r="AT223" s="316">
        <f t="shared" si="23"/>
        <v>0</v>
      </c>
      <c r="AU223" s="316">
        <f t="shared" si="24"/>
        <v>0</v>
      </c>
      <c r="AV223" s="317"/>
      <c r="AW223" s="316"/>
      <c r="AX223" s="316"/>
      <c r="AY223" s="316"/>
      <c r="AZ223" s="316"/>
      <c r="BA223" s="316"/>
      <c r="BB223" s="317"/>
      <c r="BC223" s="316"/>
      <c r="BD223" s="316"/>
      <c r="BE223" s="316"/>
      <c r="BF223" s="316"/>
      <c r="BG223" s="356"/>
      <c r="BH223" s="357"/>
      <c r="BI223" s="357"/>
      <c r="BJ223" s="357"/>
      <c r="BK223" s="357"/>
      <c r="BL223" s="358"/>
      <c r="BP223" s="2"/>
      <c r="BQ223" s="2"/>
      <c r="BR223" s="2"/>
      <c r="BS223" s="2"/>
      <c r="BT223" s="2"/>
      <c r="BU223" s="2"/>
      <c r="BV223" s="2"/>
      <c r="BW223" s="2"/>
      <c r="BX223" s="2"/>
      <c r="BY223" s="2"/>
      <c r="BZ223" s="2"/>
      <c r="CA223" s="2"/>
      <c r="CB223" s="2"/>
      <c r="CC223" s="2"/>
      <c r="CD223" s="2"/>
      <c r="CE223" s="2"/>
      <c r="CF223" s="2"/>
      <c r="CG223" s="2"/>
    </row>
    <row r="224" spans="1:85" s="294" customFormat="1" ht="9" hidden="1" customHeight="1" thickBot="1">
      <c r="A224" s="298" t="s">
        <v>320</v>
      </c>
      <c r="B224" s="298" t="s">
        <v>320</v>
      </c>
      <c r="C224" s="298" t="s">
        <v>229</v>
      </c>
      <c r="D224" s="298" t="s">
        <v>230</v>
      </c>
      <c r="E224" s="298" t="s">
        <v>321</v>
      </c>
      <c r="F224" s="298" t="s">
        <v>231</v>
      </c>
      <c r="G224" s="299">
        <v>15</v>
      </c>
      <c r="H224" s="300">
        <v>876</v>
      </c>
      <c r="I224" s="359" t="s">
        <v>322</v>
      </c>
      <c r="J224" s="360"/>
      <c r="K224" s="303"/>
      <c r="L224" s="374"/>
      <c r="M224" s="399">
        <v>0</v>
      </c>
      <c r="N224" s="303" t="s">
        <v>323</v>
      </c>
      <c r="O224" s="400">
        <v>0.3</v>
      </c>
      <c r="P224" s="411">
        <v>0.17499999999999999</v>
      </c>
      <c r="Q224" s="307">
        <f>SUMIF('Actividades inversión 876'!$B$15:$B$52,'Metas inversión 876'!$B224,'Actividades inversión 876'!M$15:M$52)</f>
        <v>99720000</v>
      </c>
      <c r="R224" s="307">
        <f>SUMIF('Actividades inversión 876'!$B$15:$B$52,'Metas inversión 876'!$B224,'Actividades inversión 876'!N$15:N$52)</f>
        <v>55400000</v>
      </c>
      <c r="S224" s="307">
        <f>SUMIF('Actividades inversión 876'!$B$15:$B$52,'Metas inversión 876'!$B224,'Actividades inversión 876'!O$15:O$52)</f>
        <v>49860000</v>
      </c>
      <c r="T224" s="307">
        <f>SUMIF('Actividades inversión 876'!$B$15:$B$52,'Metas inversión 876'!$B224,'Actividades inversión 876'!P$15:P$52)</f>
        <v>0</v>
      </c>
      <c r="U224" s="306">
        <f>SUMIF('Actividades inversión 876'!$B$15:$B$52,'Metas inversión 876'!$B224,'Actividades inversión 876'!Q$15:Q$52)</f>
        <v>0</v>
      </c>
      <c r="V224" s="306">
        <f>SUMIF('Actividades inversión 876'!$B$15:$B$52,'Metas inversión 876'!$B224,'Actividades inversión 876'!R$15:R$52)</f>
        <v>0</v>
      </c>
      <c r="W224" s="363" t="s">
        <v>324</v>
      </c>
      <c r="X224" s="363" t="s">
        <v>325</v>
      </c>
      <c r="Y224" s="362" t="s">
        <v>326</v>
      </c>
      <c r="Z224" s="412" t="s">
        <v>291</v>
      </c>
      <c r="AA224" s="413" t="s">
        <v>327</v>
      </c>
      <c r="AB224" s="313" t="s">
        <v>240</v>
      </c>
      <c r="AC224" s="314"/>
      <c r="AD224" s="314"/>
      <c r="AE224" s="314"/>
      <c r="AF224" s="314"/>
      <c r="AG224" s="314"/>
      <c r="AH224" s="314"/>
      <c r="AI224" s="314"/>
      <c r="AJ224" s="314"/>
      <c r="AK224" s="314"/>
      <c r="AL224" s="314"/>
      <c r="AM224" s="314"/>
      <c r="AN224" s="314"/>
      <c r="AO224" s="314"/>
      <c r="AP224" s="314"/>
      <c r="AQ224" s="315">
        <f t="shared" si="13"/>
        <v>0</v>
      </c>
      <c r="AR224" s="315">
        <f t="shared" si="13"/>
        <v>0</v>
      </c>
      <c r="AS224" s="316">
        <f t="shared" si="23"/>
        <v>5540000</v>
      </c>
      <c r="AT224" s="316">
        <f t="shared" si="23"/>
        <v>49860000</v>
      </c>
      <c r="AU224" s="316">
        <f t="shared" si="24"/>
        <v>0</v>
      </c>
      <c r="AV224" s="317"/>
      <c r="AW224" s="316"/>
      <c r="AX224" s="316"/>
      <c r="AY224" s="316"/>
      <c r="AZ224" s="316"/>
      <c r="BA224" s="316"/>
      <c r="BB224" s="317"/>
      <c r="BC224" s="316"/>
      <c r="BD224" s="316"/>
      <c r="BE224" s="316"/>
      <c r="BF224" s="316"/>
      <c r="BG224" s="320">
        <f>SUM('[2]01-USAQUEN:99-METROPOLITANO'!N142)</f>
        <v>99720000</v>
      </c>
      <c r="BH224" s="320">
        <f>SUM('[2]01-USAQUEN:99-METROPOLITANO'!O142)</f>
        <v>55400000</v>
      </c>
      <c r="BI224" s="320">
        <f>SUM('[2]01-USAQUEN:99-METROPOLITANO'!P142)</f>
        <v>49860000</v>
      </c>
      <c r="BJ224" s="320">
        <f>SUM('[2]01-USAQUEN:99-METROPOLITANO'!Q142)</f>
        <v>0</v>
      </c>
      <c r="BK224" s="320">
        <f>SUM('[2]01-USAQUEN:99-METROPOLITANO'!R142)</f>
        <v>0</v>
      </c>
      <c r="BL224" s="320">
        <f>SUM('[2]01-USAQUEN:99-METROPOLITANO'!S142)</f>
        <v>0</v>
      </c>
      <c r="BP224" s="2"/>
      <c r="BQ224" s="2"/>
      <c r="BR224" s="2"/>
      <c r="BS224" s="2"/>
      <c r="BT224" s="2"/>
      <c r="BU224" s="2"/>
      <c r="BV224" s="2"/>
      <c r="BW224" s="2"/>
      <c r="BX224" s="2"/>
      <c r="BY224" s="2"/>
      <c r="BZ224" s="2"/>
      <c r="CA224" s="2"/>
      <c r="CB224" s="2"/>
      <c r="CC224" s="2"/>
      <c r="CD224" s="2"/>
      <c r="CE224" s="2"/>
      <c r="CF224" s="2"/>
      <c r="CG224" s="2"/>
    </row>
    <row r="225" spans="1:85" s="294" customFormat="1" ht="9" hidden="1" customHeight="1" thickBot="1">
      <c r="A225" s="298"/>
      <c r="B225" s="298"/>
      <c r="C225" s="298"/>
      <c r="D225" s="298"/>
      <c r="E225" s="298"/>
      <c r="F225" s="298"/>
      <c r="G225" s="299"/>
      <c r="H225" s="321"/>
      <c r="I225" s="364"/>
      <c r="J225" s="323"/>
      <c r="K225" s="323"/>
      <c r="L225" s="376"/>
      <c r="M225" s="403"/>
      <c r="N225" s="323"/>
      <c r="O225" s="404"/>
      <c r="P225" s="414"/>
      <c r="Q225" s="327"/>
      <c r="R225" s="327"/>
      <c r="S225" s="327"/>
      <c r="T225" s="327"/>
      <c r="U225" s="326"/>
      <c r="V225" s="326"/>
      <c r="W225" s="368"/>
      <c r="X225" s="368"/>
      <c r="Y225" s="367"/>
      <c r="Z225" s="366"/>
      <c r="AA225" s="415"/>
      <c r="AB225" s="332" t="s">
        <v>243</v>
      </c>
      <c r="AC225" s="333"/>
      <c r="AD225" s="333"/>
      <c r="AE225" s="333"/>
      <c r="AF225" s="333"/>
      <c r="AG225" s="333"/>
      <c r="AH225" s="333"/>
      <c r="AI225" s="333"/>
      <c r="AJ225" s="333"/>
      <c r="AK225" s="333"/>
      <c r="AL225" s="333"/>
      <c r="AM225" s="333"/>
      <c r="AN225" s="333"/>
      <c r="AO225" s="333"/>
      <c r="AP225" s="333"/>
      <c r="AQ225" s="315">
        <f t="shared" ref="AQ225:AR262" si="26">+AC225+AE225+AG225+AI225+AK225+AM225+AO225</f>
        <v>0</v>
      </c>
      <c r="AR225" s="315">
        <f t="shared" si="26"/>
        <v>0</v>
      </c>
      <c r="AS225" s="316">
        <f t="shared" si="23"/>
        <v>0</v>
      </c>
      <c r="AT225" s="316">
        <f t="shared" si="23"/>
        <v>0</v>
      </c>
      <c r="AU225" s="316">
        <f t="shared" si="24"/>
        <v>0</v>
      </c>
      <c r="AV225" s="317"/>
      <c r="AW225" s="316"/>
      <c r="AX225" s="316"/>
      <c r="AY225" s="316"/>
      <c r="AZ225" s="316"/>
      <c r="BA225" s="316"/>
      <c r="BB225" s="317"/>
      <c r="BC225" s="316"/>
      <c r="BD225" s="316"/>
      <c r="BE225" s="316"/>
      <c r="BF225" s="316"/>
      <c r="BG225" s="334"/>
      <c r="BH225" s="335"/>
      <c r="BI225" s="335"/>
      <c r="BJ225" s="335"/>
      <c r="BK225" s="335"/>
      <c r="BL225" s="336"/>
      <c r="BP225" s="2"/>
      <c r="BQ225" s="2"/>
      <c r="BR225" s="2"/>
      <c r="BS225" s="2"/>
      <c r="BT225" s="2"/>
      <c r="BU225" s="2"/>
      <c r="BV225" s="2"/>
      <c r="BW225" s="2"/>
      <c r="BX225" s="2"/>
      <c r="BY225" s="2"/>
      <c r="BZ225" s="2"/>
      <c r="CA225" s="2"/>
      <c r="CB225" s="2"/>
      <c r="CC225" s="2"/>
      <c r="CD225" s="2"/>
      <c r="CE225" s="2"/>
      <c r="CF225" s="2"/>
      <c r="CG225" s="2"/>
    </row>
    <row r="226" spans="1:85" s="294" customFormat="1" ht="9" hidden="1" customHeight="1" thickBot="1">
      <c r="A226" s="298"/>
      <c r="B226" s="298"/>
      <c r="C226" s="298"/>
      <c r="D226" s="298"/>
      <c r="E226" s="298"/>
      <c r="F226" s="298"/>
      <c r="G226" s="299"/>
      <c r="H226" s="321"/>
      <c r="I226" s="364"/>
      <c r="J226" s="323"/>
      <c r="K226" s="323"/>
      <c r="L226" s="376"/>
      <c r="M226" s="403"/>
      <c r="N226" s="323"/>
      <c r="O226" s="404"/>
      <c r="P226" s="414"/>
      <c r="Q226" s="327"/>
      <c r="R226" s="327"/>
      <c r="S226" s="327"/>
      <c r="T226" s="327"/>
      <c r="U226" s="326"/>
      <c r="V226" s="326"/>
      <c r="W226" s="368"/>
      <c r="X226" s="368"/>
      <c r="Y226" s="367"/>
      <c r="Z226" s="366"/>
      <c r="AA226" s="415"/>
      <c r="AB226" s="332" t="s">
        <v>246</v>
      </c>
      <c r="AC226" s="333"/>
      <c r="AD226" s="333"/>
      <c r="AE226" s="333"/>
      <c r="AF226" s="333"/>
      <c r="AG226" s="333"/>
      <c r="AH226" s="333"/>
      <c r="AI226" s="333"/>
      <c r="AJ226" s="333"/>
      <c r="AK226" s="333"/>
      <c r="AL226" s="333"/>
      <c r="AM226" s="333"/>
      <c r="AN226" s="333"/>
      <c r="AO226" s="333"/>
      <c r="AP226" s="333"/>
      <c r="AQ226" s="315">
        <f t="shared" si="26"/>
        <v>0</v>
      </c>
      <c r="AR226" s="315">
        <f t="shared" si="26"/>
        <v>0</v>
      </c>
      <c r="AS226" s="316">
        <f t="shared" si="23"/>
        <v>0</v>
      </c>
      <c r="AT226" s="316">
        <f t="shared" si="23"/>
        <v>0</v>
      </c>
      <c r="AU226" s="316">
        <f t="shared" si="24"/>
        <v>0</v>
      </c>
      <c r="AV226" s="317"/>
      <c r="AW226" s="316"/>
      <c r="AX226" s="316"/>
      <c r="AY226" s="316"/>
      <c r="AZ226" s="316"/>
      <c r="BA226" s="316"/>
      <c r="BB226" s="317"/>
      <c r="BC226" s="316"/>
      <c r="BD226" s="316"/>
      <c r="BE226" s="316"/>
      <c r="BF226" s="316"/>
      <c r="BG226" s="334"/>
      <c r="BH226" s="335"/>
      <c r="BI226" s="335"/>
      <c r="BJ226" s="335"/>
      <c r="BK226" s="335"/>
      <c r="BL226" s="336"/>
      <c r="BP226" s="2"/>
      <c r="BQ226" s="2"/>
      <c r="BR226" s="2"/>
      <c r="BS226" s="2"/>
      <c r="BT226" s="2"/>
      <c r="BU226" s="2"/>
      <c r="BV226" s="2"/>
      <c r="BW226" s="2"/>
      <c r="BX226" s="2"/>
      <c r="BY226" s="2"/>
      <c r="BZ226" s="2"/>
      <c r="CA226" s="2"/>
      <c r="CB226" s="2"/>
      <c r="CC226" s="2"/>
      <c r="CD226" s="2"/>
      <c r="CE226" s="2"/>
      <c r="CF226" s="2"/>
      <c r="CG226" s="2"/>
    </row>
    <row r="227" spans="1:85" s="294" customFormat="1" ht="9" hidden="1" customHeight="1" thickBot="1">
      <c r="A227" s="298"/>
      <c r="B227" s="298"/>
      <c r="C227" s="298"/>
      <c r="D227" s="298"/>
      <c r="E227" s="298"/>
      <c r="F227" s="298"/>
      <c r="G227" s="299"/>
      <c r="H227" s="321"/>
      <c r="I227" s="364"/>
      <c r="J227" s="323"/>
      <c r="K227" s="323"/>
      <c r="L227" s="376"/>
      <c r="M227" s="403"/>
      <c r="N227" s="323"/>
      <c r="O227" s="404"/>
      <c r="P227" s="414"/>
      <c r="Q227" s="327"/>
      <c r="R227" s="327"/>
      <c r="S227" s="327"/>
      <c r="T227" s="327"/>
      <c r="U227" s="326"/>
      <c r="V227" s="326"/>
      <c r="W227" s="368"/>
      <c r="X227" s="368"/>
      <c r="Y227" s="367"/>
      <c r="Z227" s="366"/>
      <c r="AA227" s="415"/>
      <c r="AB227" s="332" t="s">
        <v>251</v>
      </c>
      <c r="AC227" s="333"/>
      <c r="AD227" s="333"/>
      <c r="AE227" s="333"/>
      <c r="AF227" s="333"/>
      <c r="AG227" s="333"/>
      <c r="AH227" s="333"/>
      <c r="AI227" s="333"/>
      <c r="AJ227" s="333"/>
      <c r="AK227" s="333"/>
      <c r="AL227" s="333"/>
      <c r="AM227" s="333"/>
      <c r="AN227" s="333"/>
      <c r="AO227" s="333"/>
      <c r="AP227" s="333"/>
      <c r="AQ227" s="315">
        <f t="shared" si="26"/>
        <v>0</v>
      </c>
      <c r="AR227" s="315">
        <f t="shared" si="26"/>
        <v>0</v>
      </c>
      <c r="AS227" s="316">
        <f t="shared" si="23"/>
        <v>0</v>
      </c>
      <c r="AT227" s="316">
        <f t="shared" si="23"/>
        <v>0</v>
      </c>
      <c r="AU227" s="316">
        <f t="shared" si="24"/>
        <v>0</v>
      </c>
      <c r="AV227" s="317"/>
      <c r="AW227" s="316"/>
      <c r="AX227" s="316"/>
      <c r="AY227" s="316"/>
      <c r="AZ227" s="316"/>
      <c r="BA227" s="316"/>
      <c r="BB227" s="317"/>
      <c r="BC227" s="316"/>
      <c r="BD227" s="316"/>
      <c r="BE227" s="316"/>
      <c r="BF227" s="316"/>
      <c r="BG227" s="334"/>
      <c r="BH227" s="335"/>
      <c r="BI227" s="335"/>
      <c r="BJ227" s="335"/>
      <c r="BK227" s="335"/>
      <c r="BL227" s="336"/>
      <c r="BP227" s="2"/>
      <c r="BQ227" s="2"/>
      <c r="BR227" s="2"/>
      <c r="BS227" s="2"/>
      <c r="BT227" s="2"/>
      <c r="BU227" s="2"/>
      <c r="BV227" s="2"/>
      <c r="BW227" s="2"/>
      <c r="BX227" s="2"/>
      <c r="BY227" s="2"/>
      <c r="BZ227" s="2"/>
      <c r="CA227" s="2"/>
      <c r="CB227" s="2"/>
      <c r="CC227" s="2"/>
      <c r="CD227" s="2"/>
      <c r="CE227" s="2"/>
      <c r="CF227" s="2"/>
      <c r="CG227" s="2"/>
    </row>
    <row r="228" spans="1:85" s="294" customFormat="1" ht="9" hidden="1" customHeight="1" thickBot="1">
      <c r="A228" s="298"/>
      <c r="B228" s="298"/>
      <c r="C228" s="298"/>
      <c r="D228" s="298"/>
      <c r="E228" s="298"/>
      <c r="F228" s="298"/>
      <c r="G228" s="299"/>
      <c r="H228" s="321"/>
      <c r="I228" s="364"/>
      <c r="J228" s="323"/>
      <c r="K228" s="323"/>
      <c r="L228" s="376"/>
      <c r="M228" s="403"/>
      <c r="N228" s="323"/>
      <c r="O228" s="404"/>
      <c r="P228" s="414"/>
      <c r="Q228" s="327"/>
      <c r="R228" s="327"/>
      <c r="S228" s="327"/>
      <c r="T228" s="327"/>
      <c r="U228" s="326"/>
      <c r="V228" s="326"/>
      <c r="W228" s="368"/>
      <c r="X228" s="368"/>
      <c r="Y228" s="367"/>
      <c r="Z228" s="366"/>
      <c r="AA228" s="415"/>
      <c r="AB228" s="332" t="s">
        <v>252</v>
      </c>
      <c r="AC228" s="333"/>
      <c r="AD228" s="333"/>
      <c r="AE228" s="333"/>
      <c r="AF228" s="333"/>
      <c r="AG228" s="333"/>
      <c r="AH228" s="333"/>
      <c r="AI228" s="333"/>
      <c r="AJ228" s="333"/>
      <c r="AK228" s="333"/>
      <c r="AL228" s="333"/>
      <c r="AM228" s="333"/>
      <c r="AN228" s="333"/>
      <c r="AO228" s="333"/>
      <c r="AP228" s="333"/>
      <c r="AQ228" s="315">
        <f t="shared" si="26"/>
        <v>0</v>
      </c>
      <c r="AR228" s="315">
        <f t="shared" si="26"/>
        <v>0</v>
      </c>
      <c r="AS228" s="316">
        <f t="shared" si="23"/>
        <v>0</v>
      </c>
      <c r="AT228" s="316">
        <f t="shared" si="23"/>
        <v>0</v>
      </c>
      <c r="AU228" s="316">
        <f t="shared" si="24"/>
        <v>0</v>
      </c>
      <c r="AV228" s="317"/>
      <c r="AW228" s="316"/>
      <c r="AX228" s="316"/>
      <c r="AY228" s="316"/>
      <c r="AZ228" s="316"/>
      <c r="BA228" s="316"/>
      <c r="BB228" s="317"/>
      <c r="BC228" s="316"/>
      <c r="BD228" s="316"/>
      <c r="BE228" s="316"/>
      <c r="BF228" s="316"/>
      <c r="BG228" s="334"/>
      <c r="BH228" s="335"/>
      <c r="BI228" s="335"/>
      <c r="BJ228" s="335"/>
      <c r="BK228" s="335"/>
      <c r="BL228" s="336"/>
      <c r="BP228" s="2"/>
      <c r="BQ228" s="2"/>
      <c r="BR228" s="2"/>
      <c r="BS228" s="2"/>
      <c r="BT228" s="2"/>
      <c r="BU228" s="2"/>
      <c r="BV228" s="2"/>
      <c r="BW228" s="2"/>
      <c r="BX228" s="2"/>
      <c r="BY228" s="2"/>
      <c r="BZ228" s="2"/>
      <c r="CA228" s="2"/>
      <c r="CB228" s="2"/>
      <c r="CC228" s="2"/>
      <c r="CD228" s="2"/>
      <c r="CE228" s="2"/>
      <c r="CF228" s="2"/>
      <c r="CG228" s="2"/>
    </row>
    <row r="229" spans="1:85" s="294" customFormat="1" ht="9" hidden="1" customHeight="1" thickBot="1">
      <c r="A229" s="298"/>
      <c r="B229" s="298"/>
      <c r="C229" s="298"/>
      <c r="D229" s="298"/>
      <c r="E229" s="298"/>
      <c r="F229" s="298"/>
      <c r="G229" s="299"/>
      <c r="H229" s="321"/>
      <c r="I229" s="364"/>
      <c r="J229" s="323"/>
      <c r="K229" s="323"/>
      <c r="L229" s="376"/>
      <c r="M229" s="403"/>
      <c r="N229" s="323"/>
      <c r="O229" s="404"/>
      <c r="P229" s="414"/>
      <c r="Q229" s="327"/>
      <c r="R229" s="327"/>
      <c r="S229" s="327"/>
      <c r="T229" s="327"/>
      <c r="U229" s="326"/>
      <c r="V229" s="326"/>
      <c r="W229" s="368"/>
      <c r="X229" s="368"/>
      <c r="Y229" s="367"/>
      <c r="Z229" s="366"/>
      <c r="AA229" s="415"/>
      <c r="AB229" s="338" t="s">
        <v>253</v>
      </c>
      <c r="AC229" s="333"/>
      <c r="AD229" s="333"/>
      <c r="AE229" s="333"/>
      <c r="AF229" s="333"/>
      <c r="AG229" s="333"/>
      <c r="AH229" s="333"/>
      <c r="AI229" s="333"/>
      <c r="AJ229" s="333"/>
      <c r="AK229" s="333"/>
      <c r="AL229" s="333"/>
      <c r="AM229" s="333"/>
      <c r="AN229" s="333"/>
      <c r="AO229" s="333"/>
      <c r="AP229" s="333"/>
      <c r="AQ229" s="315">
        <f t="shared" si="26"/>
        <v>0</v>
      </c>
      <c r="AR229" s="315">
        <f t="shared" si="26"/>
        <v>0</v>
      </c>
      <c r="AS229" s="316">
        <f t="shared" si="23"/>
        <v>0</v>
      </c>
      <c r="AT229" s="316">
        <f t="shared" si="23"/>
        <v>0</v>
      </c>
      <c r="AU229" s="316">
        <f t="shared" si="24"/>
        <v>0</v>
      </c>
      <c r="AV229" s="317"/>
      <c r="AW229" s="316"/>
      <c r="AX229" s="316"/>
      <c r="AY229" s="316"/>
      <c r="AZ229" s="316"/>
      <c r="BA229" s="316"/>
      <c r="BB229" s="317"/>
      <c r="BC229" s="316"/>
      <c r="BD229" s="316"/>
      <c r="BE229" s="316"/>
      <c r="BF229" s="316"/>
      <c r="BG229" s="334"/>
      <c r="BH229" s="335"/>
      <c r="BI229" s="335"/>
      <c r="BJ229" s="335"/>
      <c r="BK229" s="335"/>
      <c r="BL229" s="336"/>
      <c r="BP229" s="2"/>
      <c r="BQ229" s="2"/>
      <c r="BR229" s="2"/>
      <c r="BS229" s="2"/>
      <c r="BT229" s="2"/>
      <c r="BU229" s="2"/>
      <c r="BV229" s="2"/>
      <c r="BW229" s="2"/>
      <c r="BX229" s="2"/>
      <c r="BY229" s="2"/>
      <c r="BZ229" s="2"/>
      <c r="CA229" s="2"/>
      <c r="CB229" s="2"/>
      <c r="CC229" s="2"/>
      <c r="CD229" s="2"/>
      <c r="CE229" s="2"/>
      <c r="CF229" s="2"/>
      <c r="CG229" s="2"/>
    </row>
    <row r="230" spans="1:85" s="294" customFormat="1" ht="9" hidden="1" customHeight="1" thickBot="1">
      <c r="A230" s="298"/>
      <c r="B230" s="298"/>
      <c r="C230" s="298"/>
      <c r="D230" s="298"/>
      <c r="E230" s="298"/>
      <c r="F230" s="298"/>
      <c r="G230" s="299"/>
      <c r="H230" s="321"/>
      <c r="I230" s="364"/>
      <c r="J230" s="323"/>
      <c r="K230" s="323"/>
      <c r="L230" s="376"/>
      <c r="M230" s="403"/>
      <c r="N230" s="323"/>
      <c r="O230" s="404"/>
      <c r="P230" s="414"/>
      <c r="Q230" s="327"/>
      <c r="R230" s="327"/>
      <c r="S230" s="327"/>
      <c r="T230" s="327"/>
      <c r="U230" s="326"/>
      <c r="V230" s="326"/>
      <c r="W230" s="368"/>
      <c r="X230" s="368"/>
      <c r="Y230" s="367"/>
      <c r="Z230" s="366"/>
      <c r="AA230" s="415"/>
      <c r="AB230" s="340" t="s">
        <v>254</v>
      </c>
      <c r="AC230" s="341">
        <f t="shared" ref="AC230:AP230" si="27">SUM(AC224:AC229)</f>
        <v>0</v>
      </c>
      <c r="AD230" s="341">
        <f t="shared" si="27"/>
        <v>0</v>
      </c>
      <c r="AE230" s="341">
        <f t="shared" si="27"/>
        <v>0</v>
      </c>
      <c r="AF230" s="341">
        <f t="shared" si="27"/>
        <v>0</v>
      </c>
      <c r="AG230" s="341">
        <f t="shared" si="27"/>
        <v>0</v>
      </c>
      <c r="AH230" s="341">
        <f t="shared" si="27"/>
        <v>0</v>
      </c>
      <c r="AI230" s="341">
        <f t="shared" si="27"/>
        <v>0</v>
      </c>
      <c r="AJ230" s="341">
        <f t="shared" si="27"/>
        <v>0</v>
      </c>
      <c r="AK230" s="341">
        <f t="shared" si="27"/>
        <v>0</v>
      </c>
      <c r="AL230" s="341">
        <f t="shared" si="27"/>
        <v>0</v>
      </c>
      <c r="AM230" s="341">
        <f t="shared" si="27"/>
        <v>0</v>
      </c>
      <c r="AN230" s="341">
        <f t="shared" si="27"/>
        <v>0</v>
      </c>
      <c r="AO230" s="341">
        <f t="shared" si="27"/>
        <v>0</v>
      </c>
      <c r="AP230" s="341">
        <f t="shared" si="27"/>
        <v>0</v>
      </c>
      <c r="AQ230" s="315">
        <f t="shared" si="26"/>
        <v>0</v>
      </c>
      <c r="AR230" s="315">
        <f t="shared" si="26"/>
        <v>0</v>
      </c>
      <c r="AS230" s="316">
        <f t="shared" si="23"/>
        <v>0</v>
      </c>
      <c r="AT230" s="316">
        <f t="shared" si="23"/>
        <v>0</v>
      </c>
      <c r="AU230" s="316">
        <f t="shared" si="24"/>
        <v>0</v>
      </c>
      <c r="AV230" s="317"/>
      <c r="AW230" s="316"/>
      <c r="AX230" s="316"/>
      <c r="AY230" s="316"/>
      <c r="AZ230" s="316"/>
      <c r="BA230" s="316"/>
      <c r="BB230" s="317"/>
      <c r="BC230" s="316"/>
      <c r="BD230" s="316"/>
      <c r="BE230" s="316"/>
      <c r="BF230" s="316"/>
      <c r="BG230" s="334"/>
      <c r="BH230" s="335"/>
      <c r="BI230" s="335"/>
      <c r="BJ230" s="335"/>
      <c r="BK230" s="335"/>
      <c r="BL230" s="336"/>
      <c r="BP230" s="2"/>
      <c r="BQ230" s="2"/>
      <c r="BR230" s="2"/>
      <c r="BS230" s="2"/>
      <c r="BT230" s="2"/>
      <c r="BU230" s="2"/>
      <c r="BV230" s="2"/>
      <c r="BW230" s="2"/>
      <c r="BX230" s="2"/>
      <c r="BY230" s="2"/>
      <c r="BZ230" s="2"/>
      <c r="CA230" s="2"/>
      <c r="CB230" s="2"/>
      <c r="CC230" s="2"/>
      <c r="CD230" s="2"/>
      <c r="CE230" s="2"/>
      <c r="CF230" s="2"/>
      <c r="CG230" s="2"/>
    </row>
    <row r="231" spans="1:85" s="294" customFormat="1" ht="9" hidden="1" customHeight="1" thickBot="1">
      <c r="A231" s="298"/>
      <c r="B231" s="298"/>
      <c r="C231" s="298"/>
      <c r="D231" s="298"/>
      <c r="E231" s="298"/>
      <c r="F231" s="298"/>
      <c r="G231" s="299"/>
      <c r="H231" s="321"/>
      <c r="I231" s="364"/>
      <c r="J231" s="323"/>
      <c r="K231" s="323"/>
      <c r="L231" s="376"/>
      <c r="M231" s="403"/>
      <c r="N231" s="323"/>
      <c r="O231" s="404"/>
      <c r="P231" s="414"/>
      <c r="Q231" s="327"/>
      <c r="R231" s="327"/>
      <c r="S231" s="327"/>
      <c r="T231" s="327"/>
      <c r="U231" s="326"/>
      <c r="V231" s="326"/>
      <c r="W231" s="368"/>
      <c r="X231" s="368"/>
      <c r="Y231" s="367"/>
      <c r="Z231" s="366"/>
      <c r="AA231" s="415"/>
      <c r="AB231" s="332" t="s">
        <v>255</v>
      </c>
      <c r="AC231" s="333"/>
      <c r="AD231" s="333"/>
      <c r="AE231" s="333"/>
      <c r="AF231" s="333"/>
      <c r="AG231" s="333"/>
      <c r="AH231" s="333"/>
      <c r="AI231" s="333"/>
      <c r="AJ231" s="333"/>
      <c r="AK231" s="333"/>
      <c r="AL231" s="333"/>
      <c r="AM231" s="333"/>
      <c r="AN231" s="333"/>
      <c r="AO231" s="333"/>
      <c r="AP231" s="333"/>
      <c r="AQ231" s="315">
        <f t="shared" si="26"/>
        <v>0</v>
      </c>
      <c r="AR231" s="315">
        <f t="shared" si="26"/>
        <v>0</v>
      </c>
      <c r="AS231" s="316">
        <f t="shared" si="23"/>
        <v>0</v>
      </c>
      <c r="AT231" s="316">
        <f t="shared" si="23"/>
        <v>0</v>
      </c>
      <c r="AU231" s="316">
        <f t="shared" si="24"/>
        <v>0</v>
      </c>
      <c r="AV231" s="317"/>
      <c r="AW231" s="316"/>
      <c r="AX231" s="316"/>
      <c r="AY231" s="316"/>
      <c r="AZ231" s="316"/>
      <c r="BA231" s="316"/>
      <c r="BB231" s="317"/>
      <c r="BC231" s="316"/>
      <c r="BD231" s="316"/>
      <c r="BE231" s="316"/>
      <c r="BF231" s="316"/>
      <c r="BG231" s="334"/>
      <c r="BH231" s="335"/>
      <c r="BI231" s="335"/>
      <c r="BJ231" s="335"/>
      <c r="BK231" s="335"/>
      <c r="BL231" s="336"/>
      <c r="BP231" s="2"/>
      <c r="BQ231" s="2"/>
      <c r="BR231" s="2"/>
      <c r="BS231" s="2"/>
      <c r="BT231" s="2"/>
      <c r="BU231" s="2"/>
      <c r="BV231" s="2"/>
      <c r="BW231" s="2"/>
      <c r="BX231" s="2"/>
      <c r="BY231" s="2"/>
      <c r="BZ231" s="2"/>
      <c r="CA231" s="2"/>
      <c r="CB231" s="2"/>
      <c r="CC231" s="2"/>
      <c r="CD231" s="2"/>
      <c r="CE231" s="2"/>
      <c r="CF231" s="2"/>
      <c r="CG231" s="2"/>
    </row>
    <row r="232" spans="1:85" s="294" customFormat="1" ht="9" hidden="1" customHeight="1" thickBot="1">
      <c r="A232" s="298"/>
      <c r="B232" s="298"/>
      <c r="C232" s="298"/>
      <c r="D232" s="298"/>
      <c r="E232" s="298"/>
      <c r="F232" s="298"/>
      <c r="G232" s="299"/>
      <c r="H232" s="321"/>
      <c r="I232" s="364"/>
      <c r="J232" s="323"/>
      <c r="K232" s="323"/>
      <c r="L232" s="376"/>
      <c r="M232" s="403"/>
      <c r="N232" s="323"/>
      <c r="O232" s="404"/>
      <c r="P232" s="414"/>
      <c r="Q232" s="327"/>
      <c r="R232" s="327"/>
      <c r="S232" s="327"/>
      <c r="T232" s="327"/>
      <c r="U232" s="326"/>
      <c r="V232" s="326"/>
      <c r="W232" s="368"/>
      <c r="X232" s="368"/>
      <c r="Y232" s="367"/>
      <c r="Z232" s="366"/>
      <c r="AA232" s="415"/>
      <c r="AB232" s="332" t="s">
        <v>256</v>
      </c>
      <c r="AC232" s="333"/>
      <c r="AD232" s="333"/>
      <c r="AE232" s="333"/>
      <c r="AF232" s="333"/>
      <c r="AG232" s="333"/>
      <c r="AH232" s="333"/>
      <c r="AI232" s="333"/>
      <c r="AJ232" s="333"/>
      <c r="AK232" s="333"/>
      <c r="AL232" s="333"/>
      <c r="AM232" s="333"/>
      <c r="AN232" s="333"/>
      <c r="AO232" s="333"/>
      <c r="AP232" s="333"/>
      <c r="AQ232" s="315">
        <f t="shared" si="26"/>
        <v>0</v>
      </c>
      <c r="AR232" s="315">
        <f t="shared" si="26"/>
        <v>0</v>
      </c>
      <c r="AS232" s="316">
        <f t="shared" si="23"/>
        <v>0</v>
      </c>
      <c r="AT232" s="316">
        <f t="shared" si="23"/>
        <v>0</v>
      </c>
      <c r="AU232" s="316">
        <f t="shared" si="24"/>
        <v>0</v>
      </c>
      <c r="AV232" s="317"/>
      <c r="AW232" s="316"/>
      <c r="AX232" s="316"/>
      <c r="AY232" s="316"/>
      <c r="AZ232" s="316"/>
      <c r="BA232" s="316"/>
      <c r="BB232" s="317"/>
      <c r="BC232" s="316"/>
      <c r="BD232" s="316"/>
      <c r="BE232" s="316"/>
      <c r="BF232" s="316"/>
      <c r="BG232" s="334"/>
      <c r="BH232" s="335"/>
      <c r="BI232" s="335"/>
      <c r="BJ232" s="335"/>
      <c r="BK232" s="335"/>
      <c r="BL232" s="336"/>
      <c r="BP232" s="2"/>
      <c r="BQ232" s="2"/>
      <c r="BR232" s="2"/>
      <c r="BS232" s="2"/>
      <c r="BT232" s="2"/>
      <c r="BU232" s="2"/>
      <c r="BV232" s="2"/>
      <c r="BW232" s="2"/>
      <c r="BX232" s="2"/>
      <c r="BY232" s="2"/>
      <c r="BZ232" s="2"/>
      <c r="CA232" s="2"/>
      <c r="CB232" s="2"/>
      <c r="CC232" s="2"/>
      <c r="CD232" s="2"/>
      <c r="CE232" s="2"/>
      <c r="CF232" s="2"/>
      <c r="CG232" s="2"/>
    </row>
    <row r="233" spans="1:85" s="294" customFormat="1" ht="9" hidden="1" customHeight="1" thickBot="1">
      <c r="A233" s="298"/>
      <c r="B233" s="298"/>
      <c r="C233" s="298"/>
      <c r="D233" s="298"/>
      <c r="E233" s="298"/>
      <c r="F233" s="298"/>
      <c r="G233" s="299"/>
      <c r="H233" s="321"/>
      <c r="I233" s="364"/>
      <c r="J233" s="323"/>
      <c r="K233" s="323"/>
      <c r="L233" s="376"/>
      <c r="M233" s="403"/>
      <c r="N233" s="323"/>
      <c r="O233" s="404"/>
      <c r="P233" s="414"/>
      <c r="Q233" s="327"/>
      <c r="R233" s="327"/>
      <c r="S233" s="327"/>
      <c r="T233" s="327"/>
      <c r="U233" s="326"/>
      <c r="V233" s="326"/>
      <c r="W233" s="368"/>
      <c r="X233" s="368"/>
      <c r="Y233" s="367"/>
      <c r="Z233" s="366"/>
      <c r="AA233" s="415"/>
      <c r="AB233" s="338" t="s">
        <v>257</v>
      </c>
      <c r="AC233" s="333"/>
      <c r="AD233" s="333"/>
      <c r="AE233" s="333"/>
      <c r="AF233" s="333"/>
      <c r="AG233" s="333"/>
      <c r="AH233" s="333"/>
      <c r="AI233" s="333"/>
      <c r="AJ233" s="333"/>
      <c r="AK233" s="333"/>
      <c r="AL233" s="333"/>
      <c r="AM233" s="333"/>
      <c r="AN233" s="333"/>
      <c r="AO233" s="333"/>
      <c r="AP233" s="333"/>
      <c r="AQ233" s="315">
        <f t="shared" si="26"/>
        <v>0</v>
      </c>
      <c r="AR233" s="315">
        <f t="shared" si="26"/>
        <v>0</v>
      </c>
      <c r="AS233" s="316">
        <f t="shared" si="23"/>
        <v>0</v>
      </c>
      <c r="AT233" s="316">
        <f t="shared" si="23"/>
        <v>0</v>
      </c>
      <c r="AU233" s="316">
        <f t="shared" si="24"/>
        <v>0</v>
      </c>
      <c r="AV233" s="317"/>
      <c r="AW233" s="316"/>
      <c r="AX233" s="316"/>
      <c r="AY233" s="316"/>
      <c r="AZ233" s="316"/>
      <c r="BA233" s="316"/>
      <c r="BB233" s="317"/>
      <c r="BC233" s="316"/>
      <c r="BD233" s="316"/>
      <c r="BE233" s="316"/>
      <c r="BF233" s="316"/>
      <c r="BG233" s="334"/>
      <c r="BH233" s="335"/>
      <c r="BI233" s="335"/>
      <c r="BJ233" s="335"/>
      <c r="BK233" s="335"/>
      <c r="BL233" s="336"/>
      <c r="BP233" s="2"/>
      <c r="BQ233" s="2"/>
      <c r="BR233" s="2"/>
      <c r="BS233" s="2"/>
      <c r="BT233" s="2"/>
      <c r="BU233" s="2"/>
      <c r="BV233" s="2"/>
      <c r="BW233" s="2"/>
      <c r="BX233" s="2"/>
      <c r="BY233" s="2"/>
      <c r="BZ233" s="2"/>
      <c r="CA233" s="2"/>
      <c r="CB233" s="2"/>
      <c r="CC233" s="2"/>
      <c r="CD233" s="2"/>
      <c r="CE233" s="2"/>
      <c r="CF233" s="2"/>
      <c r="CG233" s="2"/>
    </row>
    <row r="234" spans="1:85" s="294" customFormat="1" ht="9" hidden="1" customHeight="1" thickBot="1">
      <c r="A234" s="298"/>
      <c r="B234" s="298"/>
      <c r="C234" s="298"/>
      <c r="D234" s="298"/>
      <c r="E234" s="298"/>
      <c r="F234" s="298"/>
      <c r="G234" s="299"/>
      <c r="H234" s="321"/>
      <c r="I234" s="364"/>
      <c r="J234" s="323"/>
      <c r="K234" s="323"/>
      <c r="L234" s="376"/>
      <c r="M234" s="403"/>
      <c r="N234" s="323"/>
      <c r="O234" s="404"/>
      <c r="P234" s="414"/>
      <c r="Q234" s="327"/>
      <c r="R234" s="327"/>
      <c r="S234" s="327"/>
      <c r="T234" s="327"/>
      <c r="U234" s="326"/>
      <c r="V234" s="326"/>
      <c r="W234" s="368"/>
      <c r="X234" s="368"/>
      <c r="Y234" s="367"/>
      <c r="Z234" s="366"/>
      <c r="AA234" s="415"/>
      <c r="AB234" s="338" t="s">
        <v>258</v>
      </c>
      <c r="AC234" s="333"/>
      <c r="AD234" s="333"/>
      <c r="AE234" s="333"/>
      <c r="AF234" s="333"/>
      <c r="AG234" s="333"/>
      <c r="AH234" s="333"/>
      <c r="AI234" s="333"/>
      <c r="AJ234" s="333"/>
      <c r="AK234" s="333"/>
      <c r="AL234" s="333"/>
      <c r="AM234" s="333"/>
      <c r="AN234" s="333"/>
      <c r="AO234" s="333"/>
      <c r="AP234" s="333"/>
      <c r="AQ234" s="315">
        <f t="shared" si="26"/>
        <v>0</v>
      </c>
      <c r="AR234" s="315">
        <f t="shared" si="26"/>
        <v>0</v>
      </c>
      <c r="AS234" s="316">
        <f t="shared" si="23"/>
        <v>0</v>
      </c>
      <c r="AT234" s="316">
        <f t="shared" si="23"/>
        <v>0</v>
      </c>
      <c r="AU234" s="316">
        <f t="shared" si="24"/>
        <v>0</v>
      </c>
      <c r="AV234" s="317"/>
      <c r="AW234" s="316"/>
      <c r="AX234" s="316"/>
      <c r="AY234" s="316"/>
      <c r="AZ234" s="316"/>
      <c r="BA234" s="316"/>
      <c r="BB234" s="317"/>
      <c r="BC234" s="316"/>
      <c r="BD234" s="316"/>
      <c r="BE234" s="316"/>
      <c r="BF234" s="316"/>
      <c r="BG234" s="334"/>
      <c r="BH234" s="335"/>
      <c r="BI234" s="335"/>
      <c r="BJ234" s="335"/>
      <c r="BK234" s="335"/>
      <c r="BL234" s="336"/>
      <c r="BP234" s="2"/>
      <c r="BQ234" s="2"/>
      <c r="BR234" s="2"/>
      <c r="BS234" s="2"/>
      <c r="BT234" s="2"/>
      <c r="BU234" s="2"/>
      <c r="BV234" s="2"/>
      <c r="BW234" s="2"/>
      <c r="BX234" s="2"/>
      <c r="BY234" s="2"/>
      <c r="BZ234" s="2"/>
      <c r="CA234" s="2"/>
      <c r="CB234" s="2"/>
      <c r="CC234" s="2"/>
      <c r="CD234" s="2"/>
      <c r="CE234" s="2"/>
      <c r="CF234" s="2"/>
      <c r="CG234" s="2"/>
    </row>
    <row r="235" spans="1:85" s="294" customFormat="1" ht="9" hidden="1" customHeight="1" thickBot="1">
      <c r="A235" s="298"/>
      <c r="B235" s="298"/>
      <c r="C235" s="298"/>
      <c r="D235" s="298"/>
      <c r="E235" s="298"/>
      <c r="F235" s="298"/>
      <c r="G235" s="299"/>
      <c r="H235" s="321"/>
      <c r="I235" s="364"/>
      <c r="J235" s="323"/>
      <c r="K235" s="323"/>
      <c r="L235" s="376"/>
      <c r="M235" s="403"/>
      <c r="N235" s="323"/>
      <c r="O235" s="404"/>
      <c r="P235" s="414"/>
      <c r="Q235" s="327"/>
      <c r="R235" s="327"/>
      <c r="S235" s="327"/>
      <c r="T235" s="327"/>
      <c r="U235" s="326"/>
      <c r="V235" s="326"/>
      <c r="W235" s="368"/>
      <c r="X235" s="368"/>
      <c r="Y235" s="367"/>
      <c r="Z235" s="366"/>
      <c r="AA235" s="415"/>
      <c r="AB235" s="338" t="s">
        <v>259</v>
      </c>
      <c r="AC235" s="333"/>
      <c r="AD235" s="333"/>
      <c r="AE235" s="333"/>
      <c r="AF235" s="333"/>
      <c r="AG235" s="333"/>
      <c r="AH235" s="333"/>
      <c r="AI235" s="333"/>
      <c r="AJ235" s="333"/>
      <c r="AK235" s="333"/>
      <c r="AL235" s="333"/>
      <c r="AM235" s="333"/>
      <c r="AN235" s="333"/>
      <c r="AO235" s="333"/>
      <c r="AP235" s="333"/>
      <c r="AQ235" s="315">
        <f t="shared" si="26"/>
        <v>0</v>
      </c>
      <c r="AR235" s="315">
        <f t="shared" si="26"/>
        <v>0</v>
      </c>
      <c r="AS235" s="316">
        <f t="shared" si="23"/>
        <v>0</v>
      </c>
      <c r="AT235" s="316">
        <f t="shared" si="23"/>
        <v>0</v>
      </c>
      <c r="AU235" s="316">
        <f t="shared" si="24"/>
        <v>0</v>
      </c>
      <c r="AV235" s="317"/>
      <c r="AW235" s="316"/>
      <c r="AX235" s="316"/>
      <c r="AY235" s="316"/>
      <c r="AZ235" s="316"/>
      <c r="BA235" s="316"/>
      <c r="BB235" s="317"/>
      <c r="BC235" s="316"/>
      <c r="BD235" s="316"/>
      <c r="BE235" s="316"/>
      <c r="BF235" s="316"/>
      <c r="BG235" s="334"/>
      <c r="BH235" s="335"/>
      <c r="BI235" s="335"/>
      <c r="BJ235" s="335"/>
      <c r="BK235" s="335"/>
      <c r="BL235" s="336"/>
      <c r="BP235" s="2"/>
      <c r="BQ235" s="2"/>
      <c r="BR235" s="2"/>
      <c r="BS235" s="2"/>
      <c r="BT235" s="2"/>
      <c r="BU235" s="2"/>
      <c r="BV235" s="2"/>
      <c r="BW235" s="2"/>
      <c r="BX235" s="2"/>
      <c r="BY235" s="2"/>
      <c r="BZ235" s="2"/>
      <c r="CA235" s="2"/>
      <c r="CB235" s="2"/>
      <c r="CC235" s="2"/>
      <c r="CD235" s="2"/>
      <c r="CE235" s="2"/>
      <c r="CF235" s="2"/>
      <c r="CG235" s="2"/>
    </row>
    <row r="236" spans="1:85" s="294" customFormat="1" ht="9" hidden="1" customHeight="1" thickBot="1">
      <c r="A236" s="298"/>
      <c r="B236" s="298"/>
      <c r="C236" s="298"/>
      <c r="D236" s="298"/>
      <c r="E236" s="298"/>
      <c r="F236" s="298"/>
      <c r="G236" s="299"/>
      <c r="H236" s="321"/>
      <c r="I236" s="364"/>
      <c r="J236" s="323"/>
      <c r="K236" s="323"/>
      <c r="L236" s="376"/>
      <c r="M236" s="403"/>
      <c r="N236" s="323"/>
      <c r="O236" s="404"/>
      <c r="P236" s="414"/>
      <c r="Q236" s="327"/>
      <c r="R236" s="327"/>
      <c r="S236" s="327"/>
      <c r="T236" s="327"/>
      <c r="U236" s="326"/>
      <c r="V236" s="326"/>
      <c r="W236" s="368"/>
      <c r="X236" s="368"/>
      <c r="Y236" s="367"/>
      <c r="Z236" s="366"/>
      <c r="AA236" s="415"/>
      <c r="AB236" s="338" t="s">
        <v>260</v>
      </c>
      <c r="AC236" s="333"/>
      <c r="AD236" s="333"/>
      <c r="AE236" s="333"/>
      <c r="AF236" s="333"/>
      <c r="AG236" s="333"/>
      <c r="AH236" s="333"/>
      <c r="AI236" s="333"/>
      <c r="AJ236" s="333"/>
      <c r="AK236" s="333"/>
      <c r="AL236" s="333"/>
      <c r="AM236" s="333"/>
      <c r="AN236" s="333"/>
      <c r="AO236" s="333"/>
      <c r="AP236" s="333"/>
      <c r="AQ236" s="315">
        <f t="shared" si="26"/>
        <v>0</v>
      </c>
      <c r="AR236" s="315">
        <f t="shared" si="26"/>
        <v>0</v>
      </c>
      <c r="AS236" s="316">
        <f t="shared" si="23"/>
        <v>0</v>
      </c>
      <c r="AT236" s="316">
        <f t="shared" si="23"/>
        <v>0</v>
      </c>
      <c r="AU236" s="316">
        <f t="shared" si="24"/>
        <v>0</v>
      </c>
      <c r="AV236" s="317"/>
      <c r="AW236" s="316"/>
      <c r="AX236" s="316"/>
      <c r="AY236" s="316"/>
      <c r="AZ236" s="316"/>
      <c r="BA236" s="316"/>
      <c r="BB236" s="317"/>
      <c r="BC236" s="316"/>
      <c r="BD236" s="316"/>
      <c r="BE236" s="316"/>
      <c r="BF236" s="316"/>
      <c r="BG236" s="334"/>
      <c r="BH236" s="335"/>
      <c r="BI236" s="335"/>
      <c r="BJ236" s="335"/>
      <c r="BK236" s="335"/>
      <c r="BL236" s="336"/>
      <c r="BP236" s="2"/>
      <c r="BQ236" s="2"/>
      <c r="BR236" s="2"/>
      <c r="BS236" s="2"/>
      <c r="BT236" s="2"/>
      <c r="BU236" s="2"/>
      <c r="BV236" s="2"/>
      <c r="BW236" s="2"/>
      <c r="BX236" s="2"/>
      <c r="BY236" s="2"/>
      <c r="BZ236" s="2"/>
      <c r="CA236" s="2"/>
      <c r="CB236" s="2"/>
      <c r="CC236" s="2"/>
      <c r="CD236" s="2"/>
      <c r="CE236" s="2"/>
      <c r="CF236" s="2"/>
      <c r="CG236" s="2"/>
    </row>
    <row r="237" spans="1:85" s="294" customFormat="1" ht="9" hidden="1" customHeight="1" thickBot="1">
      <c r="A237" s="298"/>
      <c r="B237" s="298"/>
      <c r="C237" s="298"/>
      <c r="D237" s="298"/>
      <c r="E237" s="298"/>
      <c r="F237" s="298"/>
      <c r="G237" s="299"/>
      <c r="H237" s="321"/>
      <c r="I237" s="364"/>
      <c r="J237" s="323"/>
      <c r="K237" s="323"/>
      <c r="L237" s="376"/>
      <c r="M237" s="403"/>
      <c r="N237" s="323"/>
      <c r="O237" s="404"/>
      <c r="P237" s="414"/>
      <c r="Q237" s="327"/>
      <c r="R237" s="327"/>
      <c r="S237" s="327"/>
      <c r="T237" s="327"/>
      <c r="U237" s="326"/>
      <c r="V237" s="326"/>
      <c r="W237" s="368"/>
      <c r="X237" s="368"/>
      <c r="Y237" s="367"/>
      <c r="Z237" s="366"/>
      <c r="AA237" s="415"/>
      <c r="AB237" s="338" t="s">
        <v>261</v>
      </c>
      <c r="AC237" s="333"/>
      <c r="AD237" s="333"/>
      <c r="AE237" s="333"/>
      <c r="AF237" s="333"/>
      <c r="AG237" s="333"/>
      <c r="AH237" s="333"/>
      <c r="AI237" s="333"/>
      <c r="AJ237" s="333"/>
      <c r="AK237" s="333"/>
      <c r="AL237" s="333"/>
      <c r="AM237" s="333"/>
      <c r="AN237" s="333"/>
      <c r="AO237" s="333"/>
      <c r="AP237" s="333"/>
      <c r="AQ237" s="315">
        <f t="shared" si="26"/>
        <v>0</v>
      </c>
      <c r="AR237" s="315">
        <f t="shared" si="26"/>
        <v>0</v>
      </c>
      <c r="AS237" s="316">
        <f t="shared" si="23"/>
        <v>0</v>
      </c>
      <c r="AT237" s="316">
        <f t="shared" si="23"/>
        <v>0</v>
      </c>
      <c r="AU237" s="316">
        <f t="shared" si="24"/>
        <v>0</v>
      </c>
      <c r="AV237" s="317"/>
      <c r="AW237" s="316"/>
      <c r="AX237" s="316"/>
      <c r="AY237" s="316"/>
      <c r="AZ237" s="316"/>
      <c r="BA237" s="316"/>
      <c r="BB237" s="317"/>
      <c r="BC237" s="316"/>
      <c r="BD237" s="316"/>
      <c r="BE237" s="316"/>
      <c r="BF237" s="316"/>
      <c r="BG237" s="334"/>
      <c r="BH237" s="335"/>
      <c r="BI237" s="335"/>
      <c r="BJ237" s="335"/>
      <c r="BK237" s="335"/>
      <c r="BL237" s="336"/>
      <c r="BP237" s="2"/>
      <c r="BQ237" s="2"/>
      <c r="BR237" s="2"/>
      <c r="BS237" s="2"/>
      <c r="BT237" s="2"/>
      <c r="BU237" s="2"/>
      <c r="BV237" s="2"/>
      <c r="BW237" s="2"/>
      <c r="BX237" s="2"/>
      <c r="BY237" s="2"/>
      <c r="BZ237" s="2"/>
      <c r="CA237" s="2"/>
      <c r="CB237" s="2"/>
      <c r="CC237" s="2"/>
      <c r="CD237" s="2"/>
      <c r="CE237" s="2"/>
      <c r="CF237" s="2"/>
      <c r="CG237" s="2"/>
    </row>
    <row r="238" spans="1:85" s="294" customFormat="1" ht="9" hidden="1" customHeight="1" thickBot="1">
      <c r="A238" s="298"/>
      <c r="B238" s="298"/>
      <c r="C238" s="298"/>
      <c r="D238" s="298"/>
      <c r="E238" s="298"/>
      <c r="F238" s="298"/>
      <c r="G238" s="299"/>
      <c r="H238" s="321"/>
      <c r="I238" s="364"/>
      <c r="J238" s="323"/>
      <c r="K238" s="323"/>
      <c r="L238" s="376"/>
      <c r="M238" s="403"/>
      <c r="N238" s="323"/>
      <c r="O238" s="404"/>
      <c r="P238" s="414"/>
      <c r="Q238" s="327"/>
      <c r="R238" s="327"/>
      <c r="S238" s="327"/>
      <c r="T238" s="327"/>
      <c r="U238" s="326"/>
      <c r="V238" s="326"/>
      <c r="W238" s="368"/>
      <c r="X238" s="368"/>
      <c r="Y238" s="367"/>
      <c r="Z238" s="366"/>
      <c r="AA238" s="415"/>
      <c r="AB238" s="340" t="s">
        <v>262</v>
      </c>
      <c r="AC238" s="341">
        <f t="shared" ref="AC238:AP238" si="28">SUM(AC232:AC237)+IF(AC230=0,AC231,AC230)</f>
        <v>0</v>
      </c>
      <c r="AD238" s="341">
        <f t="shared" si="28"/>
        <v>0</v>
      </c>
      <c r="AE238" s="341">
        <f t="shared" si="28"/>
        <v>0</v>
      </c>
      <c r="AF238" s="341">
        <f t="shared" si="28"/>
        <v>0</v>
      </c>
      <c r="AG238" s="341">
        <f t="shared" si="28"/>
        <v>0</v>
      </c>
      <c r="AH238" s="341">
        <f t="shared" si="28"/>
        <v>0</v>
      </c>
      <c r="AI238" s="341">
        <f t="shared" si="28"/>
        <v>0</v>
      </c>
      <c r="AJ238" s="341">
        <f t="shared" si="28"/>
        <v>0</v>
      </c>
      <c r="AK238" s="341">
        <f t="shared" si="28"/>
        <v>0</v>
      </c>
      <c r="AL238" s="341">
        <f t="shared" si="28"/>
        <v>0</v>
      </c>
      <c r="AM238" s="341">
        <f t="shared" si="28"/>
        <v>0</v>
      </c>
      <c r="AN238" s="341">
        <f t="shared" si="28"/>
        <v>0</v>
      </c>
      <c r="AO238" s="341">
        <f t="shared" si="28"/>
        <v>0</v>
      </c>
      <c r="AP238" s="341">
        <f t="shared" si="28"/>
        <v>0</v>
      </c>
      <c r="AQ238" s="315">
        <f t="shared" si="26"/>
        <v>0</v>
      </c>
      <c r="AR238" s="315">
        <f t="shared" si="26"/>
        <v>0</v>
      </c>
      <c r="AS238" s="316">
        <f t="shared" si="23"/>
        <v>0</v>
      </c>
      <c r="AT238" s="316">
        <f t="shared" si="23"/>
        <v>0</v>
      </c>
      <c r="AU238" s="316">
        <f t="shared" si="24"/>
        <v>0</v>
      </c>
      <c r="AV238" s="317"/>
      <c r="AW238" s="316"/>
      <c r="AX238" s="316"/>
      <c r="AY238" s="316"/>
      <c r="AZ238" s="316"/>
      <c r="BA238" s="316"/>
      <c r="BB238" s="317"/>
      <c r="BC238" s="316"/>
      <c r="BD238" s="316"/>
      <c r="BE238" s="316"/>
      <c r="BF238" s="316"/>
      <c r="BG238" s="334"/>
      <c r="BH238" s="335"/>
      <c r="BI238" s="335"/>
      <c r="BJ238" s="335"/>
      <c r="BK238" s="335"/>
      <c r="BL238" s="336"/>
      <c r="BP238" s="2"/>
      <c r="BQ238" s="2"/>
      <c r="BR238" s="2"/>
      <c r="BS238" s="2"/>
      <c r="BT238" s="2"/>
      <c r="BU238" s="2"/>
      <c r="BV238" s="2"/>
      <c r="BW238" s="2"/>
      <c r="BX238" s="2"/>
      <c r="BY238" s="2"/>
      <c r="BZ238" s="2"/>
      <c r="CA238" s="2"/>
      <c r="CB238" s="2"/>
      <c r="CC238" s="2"/>
      <c r="CD238" s="2"/>
      <c r="CE238" s="2"/>
      <c r="CF238" s="2"/>
      <c r="CG238" s="2"/>
    </row>
    <row r="239" spans="1:85" s="294" customFormat="1" ht="9" hidden="1" customHeight="1" thickBot="1">
      <c r="A239" s="298"/>
      <c r="B239" s="298"/>
      <c r="C239" s="298"/>
      <c r="D239" s="298"/>
      <c r="E239" s="298"/>
      <c r="F239" s="298"/>
      <c r="G239" s="299"/>
      <c r="H239" s="321"/>
      <c r="I239" s="364"/>
      <c r="J239" s="323"/>
      <c r="K239" s="323"/>
      <c r="L239" s="376"/>
      <c r="M239" s="403"/>
      <c r="N239" s="323"/>
      <c r="O239" s="404"/>
      <c r="P239" s="414"/>
      <c r="Q239" s="327"/>
      <c r="R239" s="327"/>
      <c r="S239" s="327"/>
      <c r="T239" s="327"/>
      <c r="U239" s="326"/>
      <c r="V239" s="326"/>
      <c r="W239" s="368"/>
      <c r="X239" s="368"/>
      <c r="Y239" s="367"/>
      <c r="Z239" s="366"/>
      <c r="AA239" s="415"/>
      <c r="AB239" s="416"/>
      <c r="AC239" s="417"/>
      <c r="AD239" s="417"/>
      <c r="AE239" s="417"/>
      <c r="AF239" s="417"/>
      <c r="AG239" s="417"/>
      <c r="AH239" s="417"/>
      <c r="AI239" s="417"/>
      <c r="AJ239" s="417"/>
      <c r="AK239" s="417"/>
      <c r="AL239" s="417"/>
      <c r="AM239" s="417"/>
      <c r="AN239" s="417"/>
      <c r="AO239" s="417"/>
      <c r="AP239" s="417"/>
      <c r="AQ239" s="315">
        <f t="shared" si="26"/>
        <v>0</v>
      </c>
      <c r="AR239" s="315">
        <f t="shared" si="26"/>
        <v>0</v>
      </c>
      <c r="AS239" s="316">
        <f t="shared" si="23"/>
        <v>0</v>
      </c>
      <c r="AT239" s="316">
        <f t="shared" si="23"/>
        <v>0</v>
      </c>
      <c r="AU239" s="316">
        <f t="shared" si="24"/>
        <v>0</v>
      </c>
      <c r="AV239" s="317"/>
      <c r="AW239" s="316"/>
      <c r="AX239" s="316"/>
      <c r="AY239" s="316"/>
      <c r="AZ239" s="316"/>
      <c r="BA239" s="316"/>
      <c r="BB239" s="317"/>
      <c r="BC239" s="316"/>
      <c r="BD239" s="316"/>
      <c r="BE239" s="316"/>
      <c r="BF239" s="316"/>
      <c r="BG239" s="334"/>
      <c r="BH239" s="335"/>
      <c r="BI239" s="335"/>
      <c r="BJ239" s="335"/>
      <c r="BK239" s="335"/>
      <c r="BL239" s="336"/>
      <c r="BP239" s="2"/>
      <c r="BQ239" s="2"/>
      <c r="BR239" s="2"/>
      <c r="BS239" s="2"/>
      <c r="BT239" s="2"/>
      <c r="BU239" s="2"/>
      <c r="BV239" s="2"/>
      <c r="BW239" s="2"/>
      <c r="BX239" s="2"/>
      <c r="BY239" s="2"/>
      <c r="BZ239" s="2"/>
      <c r="CA239" s="2"/>
      <c r="CB239" s="2"/>
      <c r="CC239" s="2"/>
      <c r="CD239" s="2"/>
      <c r="CE239" s="2"/>
      <c r="CF239" s="2"/>
      <c r="CG239" s="2"/>
    </row>
    <row r="240" spans="1:85" s="294" customFormat="1" ht="9" hidden="1" customHeight="1" thickBot="1">
      <c r="A240" s="298"/>
      <c r="B240" s="298"/>
      <c r="C240" s="298"/>
      <c r="D240" s="298"/>
      <c r="E240" s="298"/>
      <c r="F240" s="298"/>
      <c r="G240" s="299"/>
      <c r="H240" s="343"/>
      <c r="I240" s="369"/>
      <c r="J240" s="345"/>
      <c r="K240" s="345"/>
      <c r="L240" s="378"/>
      <c r="M240" s="407"/>
      <c r="N240" s="345"/>
      <c r="O240" s="408"/>
      <c r="P240" s="418"/>
      <c r="Q240" s="349"/>
      <c r="R240" s="349"/>
      <c r="S240" s="349"/>
      <c r="T240" s="349"/>
      <c r="U240" s="348"/>
      <c r="V240" s="348"/>
      <c r="W240" s="373"/>
      <c r="X240" s="373"/>
      <c r="Y240" s="372"/>
      <c r="Z240" s="371"/>
      <c r="AA240" s="419"/>
      <c r="AB240" s="354" t="s">
        <v>263</v>
      </c>
      <c r="AC240" s="355"/>
      <c r="AD240" s="355"/>
      <c r="AE240" s="355"/>
      <c r="AF240" s="355"/>
      <c r="AG240" s="355"/>
      <c r="AH240" s="355"/>
      <c r="AI240" s="355"/>
      <c r="AJ240" s="355"/>
      <c r="AK240" s="355"/>
      <c r="AL240" s="355"/>
      <c r="AM240" s="355"/>
      <c r="AN240" s="355"/>
      <c r="AO240" s="355"/>
      <c r="AP240" s="355"/>
      <c r="AQ240" s="315">
        <f t="shared" si="26"/>
        <v>0</v>
      </c>
      <c r="AR240" s="315">
        <f t="shared" si="26"/>
        <v>0</v>
      </c>
      <c r="AS240" s="316">
        <f t="shared" si="23"/>
        <v>0</v>
      </c>
      <c r="AT240" s="316">
        <f t="shared" si="23"/>
        <v>0</v>
      </c>
      <c r="AU240" s="316">
        <f t="shared" si="24"/>
        <v>0</v>
      </c>
      <c r="AV240" s="317"/>
      <c r="AW240" s="316"/>
      <c r="AX240" s="316"/>
      <c r="AY240" s="316"/>
      <c r="AZ240" s="316"/>
      <c r="BA240" s="316"/>
      <c r="BB240" s="317"/>
      <c r="BC240" s="316"/>
      <c r="BD240" s="316"/>
      <c r="BE240" s="316"/>
      <c r="BF240" s="316"/>
      <c r="BG240" s="356"/>
      <c r="BH240" s="357"/>
      <c r="BI240" s="357"/>
      <c r="BJ240" s="357"/>
      <c r="BK240" s="357"/>
      <c r="BL240" s="358"/>
      <c r="BP240" s="2"/>
      <c r="BQ240" s="2"/>
      <c r="BR240" s="2"/>
      <c r="BS240" s="2"/>
      <c r="BT240" s="2"/>
      <c r="BU240" s="2"/>
      <c r="BV240" s="2"/>
      <c r="BW240" s="2"/>
      <c r="BX240" s="2"/>
      <c r="BY240" s="2"/>
      <c r="BZ240" s="2"/>
      <c r="CA240" s="2"/>
      <c r="CB240" s="2"/>
      <c r="CC240" s="2"/>
      <c r="CD240" s="2"/>
      <c r="CE240" s="2"/>
      <c r="CF240" s="2"/>
      <c r="CG240" s="2"/>
    </row>
    <row r="241" spans="1:85" s="294" customFormat="1" ht="20.25" hidden="1" customHeight="1" thickBot="1">
      <c r="A241" s="298" t="s">
        <v>320</v>
      </c>
      <c r="B241" s="298" t="s">
        <v>328</v>
      </c>
      <c r="C241" s="298" t="s">
        <v>229</v>
      </c>
      <c r="D241" s="298" t="s">
        <v>230</v>
      </c>
      <c r="E241" s="298" t="s">
        <v>321</v>
      </c>
      <c r="F241" s="298" t="s">
        <v>231</v>
      </c>
      <c r="G241" s="299">
        <v>15</v>
      </c>
      <c r="H241" s="300">
        <v>876</v>
      </c>
      <c r="I241" s="359" t="s">
        <v>329</v>
      </c>
      <c r="J241" s="360"/>
      <c r="K241" s="303"/>
      <c r="L241" s="374"/>
      <c r="M241" s="399">
        <v>0</v>
      </c>
      <c r="N241" s="303" t="s">
        <v>330</v>
      </c>
      <c r="O241" s="400">
        <v>0.3</v>
      </c>
      <c r="P241" s="411">
        <v>0.17499999999999999</v>
      </c>
      <c r="Q241" s="307">
        <f>SUMIF('Actividades inversión 876'!$B$15:$B$52,'Metas inversión 876'!$B241,'Actividades inversión 876'!M$15:M$52)</f>
        <v>1079400000</v>
      </c>
      <c r="R241" s="307">
        <f>SUMIF('Actividades inversión 876'!$B$15:$B$52,'Metas inversión 876'!$B241,'Actividades inversión 876'!N$15:N$52)</f>
        <v>1090480000</v>
      </c>
      <c r="S241" s="307">
        <f>SUMIF('Actividades inversión 876'!$B$15:$B$52,'Metas inversión 876'!$B241,'Actividades inversión 876'!O$15:O$52)</f>
        <v>1090480000</v>
      </c>
      <c r="T241" s="307">
        <f>SUMIF('Actividades inversión 876'!$B$15:$B$52,'Metas inversión 876'!$B241,'Actividades inversión 876'!P$15:P$52)</f>
        <v>11080000</v>
      </c>
      <c r="U241" s="306">
        <f>SUMIF('Actividades inversión 876'!$B$15:$B$52,'Metas inversión 876'!$B241,'Actividades inversión 876'!Q$15:Q$52)</f>
        <v>14666100</v>
      </c>
      <c r="V241" s="306">
        <f>SUMIF('Actividades inversión 876'!$B$15:$B$52,'Metas inversión 876'!$B241,'Actividades inversión 876'!R$15:R$52)</f>
        <v>14666100</v>
      </c>
      <c r="W241" s="363" t="s">
        <v>331</v>
      </c>
      <c r="X241" s="420" t="s">
        <v>332</v>
      </c>
      <c r="Y241" s="362" t="s">
        <v>333</v>
      </c>
      <c r="Z241" s="363" t="s">
        <v>291</v>
      </c>
      <c r="AA241" s="421"/>
      <c r="AB241" s="313" t="s">
        <v>240</v>
      </c>
      <c r="AC241" s="314"/>
      <c r="AD241" s="314"/>
      <c r="AE241" s="314"/>
      <c r="AF241" s="314"/>
      <c r="AG241" s="314"/>
      <c r="AH241" s="314"/>
      <c r="AI241" s="314"/>
      <c r="AJ241" s="314"/>
      <c r="AK241" s="314"/>
      <c r="AL241" s="314"/>
      <c r="AM241" s="314"/>
      <c r="AN241" s="314"/>
      <c r="AO241" s="314"/>
      <c r="AP241" s="314"/>
      <c r="AQ241" s="315">
        <f t="shared" si="26"/>
        <v>0</v>
      </c>
      <c r="AR241" s="315">
        <f t="shared" si="26"/>
        <v>0</v>
      </c>
      <c r="AS241" s="316">
        <f t="shared" si="23"/>
        <v>0</v>
      </c>
      <c r="AT241" s="316">
        <f t="shared" si="23"/>
        <v>1079400000</v>
      </c>
      <c r="AU241" s="316">
        <f t="shared" si="24"/>
        <v>0</v>
      </c>
      <c r="AV241" s="317"/>
      <c r="AW241" s="316"/>
      <c r="AX241" s="316"/>
      <c r="AY241" s="316"/>
      <c r="AZ241" s="316"/>
      <c r="BA241" s="316"/>
      <c r="BB241" s="317"/>
      <c r="BC241" s="316"/>
      <c r="BD241" s="316"/>
      <c r="BE241" s="316"/>
      <c r="BF241" s="316"/>
      <c r="BG241" s="320">
        <f>SUM('[2]01-USAQUEN:99-METROPOLITANO'!N158)</f>
        <v>1079400000</v>
      </c>
      <c r="BH241" s="320">
        <f>SUM('[2]01-USAQUEN:99-METROPOLITANO'!O158)</f>
        <v>1090480000</v>
      </c>
      <c r="BI241" s="320">
        <f>SUM('[2]01-USAQUEN:99-METROPOLITANO'!P158)</f>
        <v>1090480000</v>
      </c>
      <c r="BJ241" s="320">
        <f>SUM('[2]01-USAQUEN:99-METROPOLITANO'!Q158)</f>
        <v>11080000</v>
      </c>
      <c r="BK241" s="320">
        <f>SUM('[2]01-USAQUEN:99-METROPOLITANO'!R158)</f>
        <v>14666100</v>
      </c>
      <c r="BL241" s="320">
        <f>SUM('[2]01-USAQUEN:99-METROPOLITANO'!S158)</f>
        <v>14666100</v>
      </c>
      <c r="BP241" s="2"/>
      <c r="BQ241" s="2"/>
      <c r="BR241" s="2"/>
      <c r="BS241" s="2"/>
      <c r="BT241" s="2"/>
      <c r="BU241" s="2"/>
      <c r="BV241" s="2"/>
      <c r="BW241" s="2"/>
      <c r="BX241" s="2"/>
      <c r="BY241" s="2"/>
      <c r="BZ241" s="2"/>
      <c r="CA241" s="2"/>
      <c r="CB241" s="2"/>
      <c r="CC241" s="2"/>
      <c r="CD241" s="2"/>
      <c r="CE241" s="2"/>
      <c r="CF241" s="2"/>
      <c r="CG241" s="2"/>
    </row>
    <row r="242" spans="1:85" s="294" customFormat="1" ht="9" hidden="1" customHeight="1" thickBot="1">
      <c r="A242" s="298"/>
      <c r="B242" s="298"/>
      <c r="C242" s="298"/>
      <c r="D242" s="298"/>
      <c r="E242" s="298"/>
      <c r="F242" s="298"/>
      <c r="G242" s="299"/>
      <c r="H242" s="321"/>
      <c r="I242" s="364"/>
      <c r="J242" s="323"/>
      <c r="K242" s="323"/>
      <c r="L242" s="376"/>
      <c r="M242" s="403"/>
      <c r="N242" s="323"/>
      <c r="O242" s="404"/>
      <c r="P242" s="414"/>
      <c r="Q242" s="327"/>
      <c r="R242" s="327"/>
      <c r="S242" s="327"/>
      <c r="T242" s="327"/>
      <c r="U242" s="326"/>
      <c r="V242" s="326"/>
      <c r="W242" s="368"/>
      <c r="X242" s="422"/>
      <c r="Y242" s="367"/>
      <c r="Z242" s="368"/>
      <c r="AA242" s="415"/>
      <c r="AB242" s="332" t="s">
        <v>243</v>
      </c>
      <c r="AC242" s="333"/>
      <c r="AD242" s="333"/>
      <c r="AE242" s="333"/>
      <c r="AF242" s="333"/>
      <c r="AG242" s="333"/>
      <c r="AH242" s="333"/>
      <c r="AI242" s="333"/>
      <c r="AJ242" s="333"/>
      <c r="AK242" s="333"/>
      <c r="AL242" s="333"/>
      <c r="AM242" s="333"/>
      <c r="AN242" s="333"/>
      <c r="AO242" s="333"/>
      <c r="AP242" s="333"/>
      <c r="AQ242" s="315">
        <f t="shared" si="26"/>
        <v>0</v>
      </c>
      <c r="AR242" s="315">
        <f t="shared" si="26"/>
        <v>0</v>
      </c>
      <c r="AS242" s="316">
        <f t="shared" si="23"/>
        <v>0</v>
      </c>
      <c r="AT242" s="316">
        <f t="shared" si="23"/>
        <v>0</v>
      </c>
      <c r="AU242" s="316">
        <f t="shared" si="24"/>
        <v>0</v>
      </c>
      <c r="AV242" s="317"/>
      <c r="AW242" s="316"/>
      <c r="AX242" s="316"/>
      <c r="AY242" s="316"/>
      <c r="AZ242" s="316"/>
      <c r="BA242" s="316"/>
      <c r="BB242" s="317"/>
      <c r="BC242" s="316"/>
      <c r="BD242" s="316"/>
      <c r="BE242" s="316"/>
      <c r="BF242" s="316"/>
      <c r="BG242" s="334"/>
      <c r="BH242" s="335"/>
      <c r="BI242" s="335"/>
      <c r="BJ242" s="335"/>
      <c r="BK242" s="335"/>
      <c r="BL242" s="336"/>
      <c r="BP242" s="2"/>
      <c r="BQ242" s="2"/>
      <c r="BR242" s="2"/>
      <c r="BS242" s="2"/>
      <c r="BT242" s="2"/>
      <c r="BU242" s="2"/>
      <c r="BV242" s="2"/>
      <c r="BW242" s="2"/>
      <c r="BX242" s="2"/>
      <c r="BY242" s="2"/>
      <c r="BZ242" s="2"/>
      <c r="CA242" s="2"/>
      <c r="CB242" s="2"/>
      <c r="CC242" s="2"/>
      <c r="CD242" s="2"/>
      <c r="CE242" s="2"/>
      <c r="CF242" s="2"/>
      <c r="CG242" s="2"/>
    </row>
    <row r="243" spans="1:85" s="294" customFormat="1" ht="9" hidden="1" customHeight="1" thickBot="1">
      <c r="A243" s="298"/>
      <c r="B243" s="298"/>
      <c r="C243" s="298"/>
      <c r="D243" s="298"/>
      <c r="E243" s="298"/>
      <c r="F243" s="298"/>
      <c r="G243" s="299"/>
      <c r="H243" s="321"/>
      <c r="I243" s="364"/>
      <c r="J243" s="323"/>
      <c r="K243" s="323"/>
      <c r="L243" s="376"/>
      <c r="M243" s="403"/>
      <c r="N243" s="323"/>
      <c r="O243" s="404"/>
      <c r="P243" s="414"/>
      <c r="Q243" s="327"/>
      <c r="R243" s="327"/>
      <c r="S243" s="327"/>
      <c r="T243" s="327"/>
      <c r="U243" s="326"/>
      <c r="V243" s="326"/>
      <c r="W243" s="368"/>
      <c r="X243" s="422"/>
      <c r="Y243" s="367"/>
      <c r="Z243" s="368"/>
      <c r="AA243" s="415"/>
      <c r="AB243" s="332" t="s">
        <v>246</v>
      </c>
      <c r="AC243" s="333"/>
      <c r="AD243" s="333"/>
      <c r="AE243" s="333"/>
      <c r="AF243" s="333"/>
      <c r="AG243" s="333"/>
      <c r="AH243" s="333"/>
      <c r="AI243" s="333"/>
      <c r="AJ243" s="333"/>
      <c r="AK243" s="333"/>
      <c r="AL243" s="333"/>
      <c r="AM243" s="333"/>
      <c r="AN243" s="333"/>
      <c r="AO243" s="333"/>
      <c r="AP243" s="333"/>
      <c r="AQ243" s="315">
        <f t="shared" si="26"/>
        <v>0</v>
      </c>
      <c r="AR243" s="315">
        <f t="shared" si="26"/>
        <v>0</v>
      </c>
      <c r="AS243" s="316">
        <f t="shared" si="23"/>
        <v>0</v>
      </c>
      <c r="AT243" s="316">
        <f t="shared" si="23"/>
        <v>0</v>
      </c>
      <c r="AU243" s="316">
        <f t="shared" si="24"/>
        <v>0</v>
      </c>
      <c r="AV243" s="317"/>
      <c r="AW243" s="316"/>
      <c r="AX243" s="316"/>
      <c r="AY243" s="316"/>
      <c r="AZ243" s="316"/>
      <c r="BA243" s="316"/>
      <c r="BB243" s="317"/>
      <c r="BC243" s="316"/>
      <c r="BD243" s="316"/>
      <c r="BE243" s="316"/>
      <c r="BF243" s="316"/>
      <c r="BG243" s="334"/>
      <c r="BH243" s="335"/>
      <c r="BI243" s="335"/>
      <c r="BJ243" s="335"/>
      <c r="BK243" s="335"/>
      <c r="BL243" s="336"/>
      <c r="BP243" s="2"/>
      <c r="BQ243" s="2"/>
      <c r="BR243" s="2"/>
      <c r="BS243" s="2"/>
      <c r="BT243" s="2"/>
      <c r="BU243" s="2"/>
      <c r="BV243" s="2"/>
      <c r="BW243" s="2"/>
      <c r="BX243" s="2"/>
      <c r="BY243" s="2"/>
      <c r="BZ243" s="2"/>
      <c r="CA243" s="2"/>
      <c r="CB243" s="2"/>
      <c r="CC243" s="2"/>
      <c r="CD243" s="2"/>
      <c r="CE243" s="2"/>
      <c r="CF243" s="2"/>
      <c r="CG243" s="2"/>
    </row>
    <row r="244" spans="1:85" s="294" customFormat="1" ht="9" hidden="1" customHeight="1" thickBot="1">
      <c r="A244" s="298"/>
      <c r="B244" s="298"/>
      <c r="C244" s="298"/>
      <c r="D244" s="298"/>
      <c r="E244" s="298"/>
      <c r="F244" s="298"/>
      <c r="G244" s="299"/>
      <c r="H244" s="321"/>
      <c r="I244" s="364"/>
      <c r="J244" s="323"/>
      <c r="K244" s="323"/>
      <c r="L244" s="376"/>
      <c r="M244" s="403"/>
      <c r="N244" s="323"/>
      <c r="O244" s="404"/>
      <c r="P244" s="414"/>
      <c r="Q244" s="327"/>
      <c r="R244" s="327"/>
      <c r="S244" s="327"/>
      <c r="T244" s="327"/>
      <c r="U244" s="326"/>
      <c r="V244" s="326"/>
      <c r="W244" s="368"/>
      <c r="X244" s="422"/>
      <c r="Y244" s="367"/>
      <c r="Z244" s="368"/>
      <c r="AA244" s="415"/>
      <c r="AB244" s="332" t="s">
        <v>251</v>
      </c>
      <c r="AC244" s="333"/>
      <c r="AD244" s="333"/>
      <c r="AE244" s="333"/>
      <c r="AF244" s="333"/>
      <c r="AG244" s="333"/>
      <c r="AH244" s="333"/>
      <c r="AI244" s="333"/>
      <c r="AJ244" s="333"/>
      <c r="AK244" s="333"/>
      <c r="AL244" s="333"/>
      <c r="AM244" s="333"/>
      <c r="AN244" s="333"/>
      <c r="AO244" s="333"/>
      <c r="AP244" s="333"/>
      <c r="AQ244" s="315">
        <f t="shared" si="26"/>
        <v>0</v>
      </c>
      <c r="AR244" s="315">
        <f t="shared" si="26"/>
        <v>0</v>
      </c>
      <c r="AS244" s="316">
        <f t="shared" si="23"/>
        <v>0</v>
      </c>
      <c r="AT244" s="316">
        <f t="shared" si="23"/>
        <v>0</v>
      </c>
      <c r="AU244" s="316">
        <f t="shared" si="24"/>
        <v>0</v>
      </c>
      <c r="AV244" s="317"/>
      <c r="AW244" s="316"/>
      <c r="AX244" s="316"/>
      <c r="AY244" s="316"/>
      <c r="AZ244" s="316"/>
      <c r="BA244" s="316"/>
      <c r="BB244" s="317"/>
      <c r="BC244" s="316"/>
      <c r="BD244" s="316"/>
      <c r="BE244" s="316"/>
      <c r="BF244" s="316"/>
      <c r="BG244" s="334"/>
      <c r="BH244" s="335"/>
      <c r="BI244" s="335"/>
      <c r="BJ244" s="335"/>
      <c r="BK244" s="335"/>
      <c r="BL244" s="336"/>
      <c r="BP244" s="2"/>
      <c r="BQ244" s="2"/>
      <c r="BR244" s="2"/>
      <c r="BS244" s="2"/>
      <c r="BT244" s="2"/>
      <c r="BU244" s="2"/>
      <c r="BV244" s="2"/>
      <c r="BW244" s="2"/>
      <c r="BX244" s="2"/>
      <c r="BY244" s="2"/>
      <c r="BZ244" s="2"/>
      <c r="CA244" s="2"/>
      <c r="CB244" s="2"/>
      <c r="CC244" s="2"/>
      <c r="CD244" s="2"/>
      <c r="CE244" s="2"/>
      <c r="CF244" s="2"/>
      <c r="CG244" s="2"/>
    </row>
    <row r="245" spans="1:85" s="294" customFormat="1" ht="9" hidden="1" customHeight="1" thickBot="1">
      <c r="A245" s="298"/>
      <c r="B245" s="298"/>
      <c r="C245" s="298"/>
      <c r="D245" s="298"/>
      <c r="E245" s="298"/>
      <c r="F245" s="298"/>
      <c r="G245" s="299"/>
      <c r="H245" s="321"/>
      <c r="I245" s="364"/>
      <c r="J245" s="323"/>
      <c r="K245" s="323"/>
      <c r="L245" s="376"/>
      <c r="M245" s="403"/>
      <c r="N245" s="323"/>
      <c r="O245" s="404"/>
      <c r="P245" s="414"/>
      <c r="Q245" s="327"/>
      <c r="R245" s="327"/>
      <c r="S245" s="327"/>
      <c r="T245" s="327"/>
      <c r="U245" s="326"/>
      <c r="V245" s="326"/>
      <c r="W245" s="368"/>
      <c r="X245" s="422"/>
      <c r="Y245" s="367"/>
      <c r="Z245" s="368"/>
      <c r="AA245" s="415"/>
      <c r="AB245" s="332" t="s">
        <v>252</v>
      </c>
      <c r="AC245" s="333"/>
      <c r="AD245" s="333"/>
      <c r="AE245" s="333"/>
      <c r="AF245" s="333"/>
      <c r="AG245" s="333"/>
      <c r="AH245" s="333"/>
      <c r="AI245" s="333"/>
      <c r="AJ245" s="333"/>
      <c r="AK245" s="333"/>
      <c r="AL245" s="333"/>
      <c r="AM245" s="333"/>
      <c r="AN245" s="333"/>
      <c r="AO245" s="333"/>
      <c r="AP245" s="333"/>
      <c r="AQ245" s="315">
        <f t="shared" si="26"/>
        <v>0</v>
      </c>
      <c r="AR245" s="315">
        <f t="shared" si="26"/>
        <v>0</v>
      </c>
      <c r="AS245" s="316">
        <f t="shared" si="23"/>
        <v>0</v>
      </c>
      <c r="AT245" s="316">
        <f t="shared" si="23"/>
        <v>0</v>
      </c>
      <c r="AU245" s="316">
        <f t="shared" si="24"/>
        <v>0</v>
      </c>
      <c r="AV245" s="317"/>
      <c r="AW245" s="316"/>
      <c r="AX245" s="316"/>
      <c r="AY245" s="316"/>
      <c r="AZ245" s="316"/>
      <c r="BA245" s="316"/>
      <c r="BB245" s="317"/>
      <c r="BC245" s="316"/>
      <c r="BD245" s="316"/>
      <c r="BE245" s="316"/>
      <c r="BF245" s="316"/>
      <c r="BG245" s="334"/>
      <c r="BH245" s="335"/>
      <c r="BI245" s="335"/>
      <c r="BJ245" s="335"/>
      <c r="BK245" s="335"/>
      <c r="BL245" s="336"/>
      <c r="BP245" s="2"/>
      <c r="BQ245" s="2"/>
      <c r="BR245" s="2"/>
      <c r="BS245" s="2"/>
      <c r="BT245" s="2"/>
      <c r="BU245" s="2"/>
      <c r="BV245" s="2"/>
      <c r="BW245" s="2"/>
      <c r="BX245" s="2"/>
      <c r="BY245" s="2"/>
      <c r="BZ245" s="2"/>
      <c r="CA245" s="2"/>
      <c r="CB245" s="2"/>
      <c r="CC245" s="2"/>
      <c r="CD245" s="2"/>
      <c r="CE245" s="2"/>
      <c r="CF245" s="2"/>
      <c r="CG245" s="2"/>
    </row>
    <row r="246" spans="1:85" s="294" customFormat="1" ht="9" hidden="1" customHeight="1" thickBot="1">
      <c r="A246" s="298"/>
      <c r="B246" s="298"/>
      <c r="C246" s="298"/>
      <c r="D246" s="298"/>
      <c r="E246" s="298"/>
      <c r="F246" s="298"/>
      <c r="G246" s="299"/>
      <c r="H246" s="321"/>
      <c r="I246" s="364"/>
      <c r="J246" s="323"/>
      <c r="K246" s="323"/>
      <c r="L246" s="376"/>
      <c r="M246" s="403"/>
      <c r="N246" s="323"/>
      <c r="O246" s="404"/>
      <c r="P246" s="414"/>
      <c r="Q246" s="327"/>
      <c r="R246" s="327"/>
      <c r="S246" s="327"/>
      <c r="T246" s="327"/>
      <c r="U246" s="326"/>
      <c r="V246" s="326"/>
      <c r="W246" s="368"/>
      <c r="X246" s="422"/>
      <c r="Y246" s="367"/>
      <c r="Z246" s="368"/>
      <c r="AA246" s="415"/>
      <c r="AB246" s="338" t="s">
        <v>253</v>
      </c>
      <c r="AC246" s="333"/>
      <c r="AD246" s="333"/>
      <c r="AE246" s="333"/>
      <c r="AF246" s="333"/>
      <c r="AG246" s="333"/>
      <c r="AH246" s="333"/>
      <c r="AI246" s="333"/>
      <c r="AJ246" s="333"/>
      <c r="AK246" s="333"/>
      <c r="AL246" s="333"/>
      <c r="AM246" s="333"/>
      <c r="AN246" s="333"/>
      <c r="AO246" s="333"/>
      <c r="AP246" s="333"/>
      <c r="AQ246" s="315">
        <f t="shared" si="26"/>
        <v>0</v>
      </c>
      <c r="AR246" s="315">
        <f t="shared" si="26"/>
        <v>0</v>
      </c>
      <c r="AS246" s="316">
        <f t="shared" si="23"/>
        <v>0</v>
      </c>
      <c r="AT246" s="316">
        <f t="shared" si="23"/>
        <v>0</v>
      </c>
      <c r="AU246" s="316">
        <f t="shared" si="24"/>
        <v>0</v>
      </c>
      <c r="AV246" s="317"/>
      <c r="AW246" s="316"/>
      <c r="AX246" s="316"/>
      <c r="AY246" s="316"/>
      <c r="AZ246" s="316"/>
      <c r="BA246" s="316"/>
      <c r="BB246" s="317"/>
      <c r="BC246" s="316"/>
      <c r="BD246" s="316"/>
      <c r="BE246" s="316"/>
      <c r="BF246" s="316"/>
      <c r="BG246" s="334"/>
      <c r="BH246" s="335"/>
      <c r="BI246" s="335"/>
      <c r="BJ246" s="335"/>
      <c r="BK246" s="335"/>
      <c r="BL246" s="336"/>
      <c r="BP246" s="2"/>
      <c r="BQ246" s="2"/>
      <c r="BR246" s="2"/>
      <c r="BS246" s="2"/>
      <c r="BT246" s="2"/>
      <c r="BU246" s="2"/>
      <c r="BV246" s="2"/>
      <c r="BW246" s="2"/>
      <c r="BX246" s="2"/>
      <c r="BY246" s="2"/>
      <c r="BZ246" s="2"/>
      <c r="CA246" s="2"/>
      <c r="CB246" s="2"/>
      <c r="CC246" s="2"/>
      <c r="CD246" s="2"/>
      <c r="CE246" s="2"/>
      <c r="CF246" s="2"/>
      <c r="CG246" s="2"/>
    </row>
    <row r="247" spans="1:85" s="294" customFormat="1" ht="9" hidden="1" customHeight="1" thickBot="1">
      <c r="A247" s="298"/>
      <c r="B247" s="298"/>
      <c r="C247" s="298"/>
      <c r="D247" s="298"/>
      <c r="E247" s="298"/>
      <c r="F247" s="298"/>
      <c r="G247" s="299"/>
      <c r="H247" s="321"/>
      <c r="I247" s="364"/>
      <c r="J247" s="323"/>
      <c r="K247" s="323"/>
      <c r="L247" s="376"/>
      <c r="M247" s="403"/>
      <c r="N247" s="323"/>
      <c r="O247" s="404"/>
      <c r="P247" s="414"/>
      <c r="Q247" s="327"/>
      <c r="R247" s="327"/>
      <c r="S247" s="327"/>
      <c r="T247" s="327"/>
      <c r="U247" s="326"/>
      <c r="V247" s="326"/>
      <c r="W247" s="368"/>
      <c r="X247" s="422"/>
      <c r="Y247" s="367"/>
      <c r="Z247" s="368"/>
      <c r="AA247" s="415"/>
      <c r="AB247" s="340" t="s">
        <v>254</v>
      </c>
      <c r="AC247" s="341">
        <f t="shared" ref="AC247:AP247" si="29">SUM(AC241:AC246)</f>
        <v>0</v>
      </c>
      <c r="AD247" s="341">
        <f t="shared" si="29"/>
        <v>0</v>
      </c>
      <c r="AE247" s="341">
        <f t="shared" si="29"/>
        <v>0</v>
      </c>
      <c r="AF247" s="341">
        <f t="shared" si="29"/>
        <v>0</v>
      </c>
      <c r="AG247" s="341">
        <f t="shared" si="29"/>
        <v>0</v>
      </c>
      <c r="AH247" s="341">
        <f t="shared" si="29"/>
        <v>0</v>
      </c>
      <c r="AI247" s="341">
        <f t="shared" si="29"/>
        <v>0</v>
      </c>
      <c r="AJ247" s="341">
        <f t="shared" si="29"/>
        <v>0</v>
      </c>
      <c r="AK247" s="341">
        <f t="shared" si="29"/>
        <v>0</v>
      </c>
      <c r="AL247" s="341">
        <f t="shared" si="29"/>
        <v>0</v>
      </c>
      <c r="AM247" s="341">
        <f t="shared" si="29"/>
        <v>0</v>
      </c>
      <c r="AN247" s="341">
        <f t="shared" si="29"/>
        <v>0</v>
      </c>
      <c r="AO247" s="341">
        <f t="shared" si="29"/>
        <v>0</v>
      </c>
      <c r="AP247" s="341">
        <f t="shared" si="29"/>
        <v>0</v>
      </c>
      <c r="AQ247" s="315">
        <f t="shared" si="26"/>
        <v>0</v>
      </c>
      <c r="AR247" s="315">
        <f t="shared" si="26"/>
        <v>0</v>
      </c>
      <c r="AS247" s="316">
        <f t="shared" si="23"/>
        <v>0</v>
      </c>
      <c r="AT247" s="316">
        <f t="shared" si="23"/>
        <v>0</v>
      </c>
      <c r="AU247" s="316">
        <f t="shared" si="24"/>
        <v>0</v>
      </c>
      <c r="AV247" s="317"/>
      <c r="AW247" s="316"/>
      <c r="AX247" s="316"/>
      <c r="AY247" s="316"/>
      <c r="AZ247" s="316"/>
      <c r="BA247" s="316"/>
      <c r="BB247" s="317"/>
      <c r="BC247" s="316"/>
      <c r="BD247" s="316"/>
      <c r="BE247" s="316"/>
      <c r="BF247" s="316"/>
      <c r="BG247" s="334"/>
      <c r="BH247" s="335"/>
      <c r="BI247" s="335"/>
      <c r="BJ247" s="335"/>
      <c r="BK247" s="335"/>
      <c r="BL247" s="336"/>
      <c r="BP247" s="2"/>
      <c r="BQ247" s="2"/>
      <c r="BR247" s="2"/>
      <c r="BS247" s="2"/>
      <c r="BT247" s="2"/>
      <c r="BU247" s="2"/>
      <c r="BV247" s="2"/>
      <c r="BW247" s="2"/>
      <c r="BX247" s="2"/>
      <c r="BY247" s="2"/>
      <c r="BZ247" s="2"/>
      <c r="CA247" s="2"/>
      <c r="CB247" s="2"/>
      <c r="CC247" s="2"/>
      <c r="CD247" s="2"/>
      <c r="CE247" s="2"/>
      <c r="CF247" s="2"/>
      <c r="CG247" s="2"/>
    </row>
    <row r="248" spans="1:85" s="294" customFormat="1" ht="9" hidden="1" customHeight="1" thickBot="1">
      <c r="A248" s="298"/>
      <c r="B248" s="298"/>
      <c r="C248" s="298"/>
      <c r="D248" s="298"/>
      <c r="E248" s="298"/>
      <c r="F248" s="298"/>
      <c r="G248" s="299"/>
      <c r="H248" s="321"/>
      <c r="I248" s="364"/>
      <c r="J248" s="323"/>
      <c r="K248" s="323"/>
      <c r="L248" s="376"/>
      <c r="M248" s="403"/>
      <c r="N248" s="323"/>
      <c r="O248" s="404"/>
      <c r="P248" s="414"/>
      <c r="Q248" s="327"/>
      <c r="R248" s="327"/>
      <c r="S248" s="327"/>
      <c r="T248" s="327"/>
      <c r="U248" s="326"/>
      <c r="V248" s="326"/>
      <c r="W248" s="368"/>
      <c r="X248" s="422"/>
      <c r="Y248" s="367"/>
      <c r="Z248" s="368"/>
      <c r="AA248" s="415"/>
      <c r="AB248" s="332" t="s">
        <v>255</v>
      </c>
      <c r="AC248" s="333"/>
      <c r="AD248" s="333"/>
      <c r="AE248" s="333"/>
      <c r="AF248" s="333"/>
      <c r="AG248" s="333"/>
      <c r="AH248" s="333"/>
      <c r="AI248" s="333"/>
      <c r="AJ248" s="333"/>
      <c r="AK248" s="333"/>
      <c r="AL248" s="333"/>
      <c r="AM248" s="333"/>
      <c r="AN248" s="333"/>
      <c r="AO248" s="333"/>
      <c r="AP248" s="333"/>
      <c r="AQ248" s="315">
        <f t="shared" si="26"/>
        <v>0</v>
      </c>
      <c r="AR248" s="315">
        <f t="shared" si="26"/>
        <v>0</v>
      </c>
      <c r="AS248" s="316">
        <f t="shared" si="23"/>
        <v>0</v>
      </c>
      <c r="AT248" s="316">
        <f t="shared" si="23"/>
        <v>0</v>
      </c>
      <c r="AU248" s="316">
        <f t="shared" si="24"/>
        <v>0</v>
      </c>
      <c r="AV248" s="317"/>
      <c r="AW248" s="316"/>
      <c r="AX248" s="316"/>
      <c r="AY248" s="316"/>
      <c r="AZ248" s="316"/>
      <c r="BA248" s="316"/>
      <c r="BB248" s="317"/>
      <c r="BC248" s="316"/>
      <c r="BD248" s="316"/>
      <c r="BE248" s="316"/>
      <c r="BF248" s="316"/>
      <c r="BG248" s="334"/>
      <c r="BH248" s="335"/>
      <c r="BI248" s="335"/>
      <c r="BJ248" s="335"/>
      <c r="BK248" s="335"/>
      <c r="BL248" s="336"/>
      <c r="BP248" s="2"/>
      <c r="BQ248" s="2"/>
      <c r="BR248" s="2"/>
      <c r="BS248" s="2"/>
      <c r="BT248" s="2"/>
      <c r="BU248" s="2"/>
      <c r="BV248" s="2"/>
      <c r="BW248" s="2"/>
      <c r="BX248" s="2"/>
      <c r="BY248" s="2"/>
      <c r="BZ248" s="2"/>
      <c r="CA248" s="2"/>
      <c r="CB248" s="2"/>
      <c r="CC248" s="2"/>
      <c r="CD248" s="2"/>
      <c r="CE248" s="2"/>
      <c r="CF248" s="2"/>
      <c r="CG248" s="2"/>
    </row>
    <row r="249" spans="1:85" s="294" customFormat="1" ht="9" hidden="1" customHeight="1" thickBot="1">
      <c r="A249" s="298"/>
      <c r="B249" s="298"/>
      <c r="C249" s="298"/>
      <c r="D249" s="298"/>
      <c r="E249" s="298"/>
      <c r="F249" s="298"/>
      <c r="G249" s="299"/>
      <c r="H249" s="321"/>
      <c r="I249" s="364"/>
      <c r="J249" s="323"/>
      <c r="K249" s="323"/>
      <c r="L249" s="376"/>
      <c r="M249" s="403"/>
      <c r="N249" s="323"/>
      <c r="O249" s="404"/>
      <c r="P249" s="414"/>
      <c r="Q249" s="327"/>
      <c r="R249" s="327"/>
      <c r="S249" s="327"/>
      <c r="T249" s="327"/>
      <c r="U249" s="326"/>
      <c r="V249" s="326"/>
      <c r="W249" s="368"/>
      <c r="X249" s="423" t="s">
        <v>334</v>
      </c>
      <c r="Y249" s="367"/>
      <c r="Z249" s="368"/>
      <c r="AA249" s="415"/>
      <c r="AB249" s="332" t="s">
        <v>256</v>
      </c>
      <c r="AC249" s="333"/>
      <c r="AD249" s="333"/>
      <c r="AE249" s="333"/>
      <c r="AF249" s="333"/>
      <c r="AG249" s="333"/>
      <c r="AH249" s="333"/>
      <c r="AI249" s="333"/>
      <c r="AJ249" s="333"/>
      <c r="AK249" s="333"/>
      <c r="AL249" s="333"/>
      <c r="AM249" s="333"/>
      <c r="AN249" s="333"/>
      <c r="AO249" s="333"/>
      <c r="AP249" s="333"/>
      <c r="AQ249" s="315">
        <f t="shared" si="26"/>
        <v>0</v>
      </c>
      <c r="AR249" s="315">
        <f t="shared" si="26"/>
        <v>0</v>
      </c>
      <c r="AS249" s="316">
        <f t="shared" si="23"/>
        <v>0</v>
      </c>
      <c r="AT249" s="316">
        <f t="shared" si="23"/>
        <v>0</v>
      </c>
      <c r="AU249" s="316">
        <f t="shared" si="24"/>
        <v>0</v>
      </c>
      <c r="AV249" s="317"/>
      <c r="AW249" s="316"/>
      <c r="AX249" s="316"/>
      <c r="AY249" s="316"/>
      <c r="AZ249" s="316"/>
      <c r="BA249" s="316"/>
      <c r="BB249" s="317"/>
      <c r="BC249" s="316"/>
      <c r="BD249" s="316"/>
      <c r="BE249" s="316"/>
      <c r="BF249" s="316"/>
      <c r="BG249" s="334"/>
      <c r="BH249" s="335"/>
      <c r="BI249" s="335"/>
      <c r="BJ249" s="335"/>
      <c r="BK249" s="335"/>
      <c r="BL249" s="336"/>
      <c r="BP249" s="2"/>
      <c r="BQ249" s="2"/>
      <c r="BR249" s="2"/>
      <c r="BS249" s="2"/>
      <c r="BT249" s="2"/>
      <c r="BU249" s="2"/>
      <c r="BV249" s="2"/>
      <c r="BW249" s="2"/>
      <c r="BX249" s="2"/>
      <c r="BY249" s="2"/>
      <c r="BZ249" s="2"/>
      <c r="CA249" s="2"/>
      <c r="CB249" s="2"/>
      <c r="CC249" s="2"/>
      <c r="CD249" s="2"/>
      <c r="CE249" s="2"/>
      <c r="CF249" s="2"/>
      <c r="CG249" s="2"/>
    </row>
    <row r="250" spans="1:85" s="294" customFormat="1" ht="9" hidden="1" customHeight="1" thickBot="1">
      <c r="A250" s="298"/>
      <c r="B250" s="298"/>
      <c r="C250" s="298"/>
      <c r="D250" s="298"/>
      <c r="E250" s="298"/>
      <c r="F250" s="298"/>
      <c r="G250" s="299"/>
      <c r="H250" s="321"/>
      <c r="I250" s="364"/>
      <c r="J250" s="323"/>
      <c r="K250" s="323"/>
      <c r="L250" s="376"/>
      <c r="M250" s="403"/>
      <c r="N250" s="323"/>
      <c r="O250" s="404"/>
      <c r="P250" s="414"/>
      <c r="Q250" s="327"/>
      <c r="R250" s="327"/>
      <c r="S250" s="327"/>
      <c r="T250" s="327"/>
      <c r="U250" s="326"/>
      <c r="V250" s="326"/>
      <c r="W250" s="368"/>
      <c r="X250" s="424" t="s">
        <v>335</v>
      </c>
      <c r="Y250" s="367"/>
      <c r="Z250" s="368"/>
      <c r="AA250" s="415"/>
      <c r="AB250" s="338" t="s">
        <v>257</v>
      </c>
      <c r="AC250" s="333"/>
      <c r="AD250" s="333"/>
      <c r="AE250" s="333"/>
      <c r="AF250" s="333"/>
      <c r="AG250" s="333"/>
      <c r="AH250" s="333"/>
      <c r="AI250" s="333"/>
      <c r="AJ250" s="333"/>
      <c r="AK250" s="333"/>
      <c r="AL250" s="333"/>
      <c r="AM250" s="333"/>
      <c r="AN250" s="333"/>
      <c r="AO250" s="333"/>
      <c r="AP250" s="333"/>
      <c r="AQ250" s="315">
        <f t="shared" si="26"/>
        <v>0</v>
      </c>
      <c r="AR250" s="315">
        <f t="shared" si="26"/>
        <v>0</v>
      </c>
      <c r="AS250" s="316">
        <f t="shared" si="23"/>
        <v>0</v>
      </c>
      <c r="AT250" s="316">
        <f t="shared" si="23"/>
        <v>0</v>
      </c>
      <c r="AU250" s="316">
        <f t="shared" si="24"/>
        <v>0</v>
      </c>
      <c r="AV250" s="317"/>
      <c r="AW250" s="316"/>
      <c r="AX250" s="316"/>
      <c r="AY250" s="316"/>
      <c r="AZ250" s="316"/>
      <c r="BA250" s="316"/>
      <c r="BB250" s="317"/>
      <c r="BC250" s="316"/>
      <c r="BD250" s="316"/>
      <c r="BE250" s="316"/>
      <c r="BF250" s="316"/>
      <c r="BG250" s="334"/>
      <c r="BH250" s="335"/>
      <c r="BI250" s="335"/>
      <c r="BJ250" s="335"/>
      <c r="BK250" s="335"/>
      <c r="BL250" s="336"/>
      <c r="BP250" s="2"/>
      <c r="BQ250" s="2"/>
      <c r="BR250" s="2"/>
      <c r="BS250" s="2"/>
      <c r="BT250" s="2"/>
      <c r="BU250" s="2"/>
      <c r="BV250" s="2"/>
      <c r="BW250" s="2"/>
      <c r="BX250" s="2"/>
      <c r="BY250" s="2"/>
      <c r="BZ250" s="2"/>
      <c r="CA250" s="2"/>
      <c r="CB250" s="2"/>
      <c r="CC250" s="2"/>
      <c r="CD250" s="2"/>
      <c r="CE250" s="2"/>
      <c r="CF250" s="2"/>
      <c r="CG250" s="2"/>
    </row>
    <row r="251" spans="1:85" s="294" customFormat="1" ht="9" hidden="1" customHeight="1" thickBot="1">
      <c r="A251" s="298"/>
      <c r="B251" s="298"/>
      <c r="C251" s="298"/>
      <c r="D251" s="298"/>
      <c r="E251" s="298"/>
      <c r="F251" s="298"/>
      <c r="G251" s="299"/>
      <c r="H251" s="321"/>
      <c r="I251" s="364"/>
      <c r="J251" s="323"/>
      <c r="K251" s="323"/>
      <c r="L251" s="376"/>
      <c r="M251" s="403"/>
      <c r="N251" s="323"/>
      <c r="O251" s="404"/>
      <c r="P251" s="414"/>
      <c r="Q251" s="327"/>
      <c r="R251" s="327"/>
      <c r="S251" s="327"/>
      <c r="T251" s="327"/>
      <c r="U251" s="326"/>
      <c r="V251" s="326"/>
      <c r="W251" s="368"/>
      <c r="X251" s="424"/>
      <c r="Y251" s="367"/>
      <c r="Z251" s="368"/>
      <c r="AA251" s="415"/>
      <c r="AB251" s="338" t="s">
        <v>258</v>
      </c>
      <c r="AC251" s="333"/>
      <c r="AD251" s="333"/>
      <c r="AE251" s="333"/>
      <c r="AF251" s="333"/>
      <c r="AG251" s="333"/>
      <c r="AH251" s="333"/>
      <c r="AI251" s="333"/>
      <c r="AJ251" s="333"/>
      <c r="AK251" s="333"/>
      <c r="AL251" s="333"/>
      <c r="AM251" s="333"/>
      <c r="AN251" s="333"/>
      <c r="AO251" s="333"/>
      <c r="AP251" s="333"/>
      <c r="AQ251" s="315">
        <f t="shared" si="26"/>
        <v>0</v>
      </c>
      <c r="AR251" s="315">
        <f t="shared" si="26"/>
        <v>0</v>
      </c>
      <c r="AS251" s="316">
        <f t="shared" si="23"/>
        <v>0</v>
      </c>
      <c r="AT251" s="316">
        <f t="shared" si="23"/>
        <v>0</v>
      </c>
      <c r="AU251" s="316">
        <f t="shared" si="24"/>
        <v>0</v>
      </c>
      <c r="AV251" s="317"/>
      <c r="AW251" s="316"/>
      <c r="AX251" s="316"/>
      <c r="AY251" s="316"/>
      <c r="AZ251" s="316"/>
      <c r="BA251" s="316"/>
      <c r="BB251" s="317"/>
      <c r="BC251" s="316"/>
      <c r="BD251" s="316"/>
      <c r="BE251" s="316"/>
      <c r="BF251" s="316"/>
      <c r="BG251" s="334"/>
      <c r="BH251" s="335"/>
      <c r="BI251" s="335"/>
      <c r="BJ251" s="335"/>
      <c r="BK251" s="335"/>
      <c r="BL251" s="336"/>
      <c r="BP251" s="2"/>
      <c r="BQ251" s="2"/>
      <c r="BR251" s="2"/>
      <c r="BS251" s="2"/>
      <c r="BT251" s="2"/>
      <c r="BU251" s="2"/>
      <c r="BV251" s="2"/>
      <c r="BW251" s="2"/>
      <c r="BX251" s="2"/>
      <c r="BY251" s="2"/>
      <c r="BZ251" s="2"/>
      <c r="CA251" s="2"/>
      <c r="CB251" s="2"/>
      <c r="CC251" s="2"/>
      <c r="CD251" s="2"/>
      <c r="CE251" s="2"/>
      <c r="CF251" s="2"/>
      <c r="CG251" s="2"/>
    </row>
    <row r="252" spans="1:85" s="294" customFormat="1" ht="9" hidden="1" customHeight="1" thickBot="1">
      <c r="A252" s="298"/>
      <c r="B252" s="298"/>
      <c r="C252" s="298"/>
      <c r="D252" s="298"/>
      <c r="E252" s="298"/>
      <c r="F252" s="298"/>
      <c r="G252" s="299"/>
      <c r="H252" s="321"/>
      <c r="I252" s="364"/>
      <c r="J252" s="323"/>
      <c r="K252" s="323"/>
      <c r="L252" s="376"/>
      <c r="M252" s="403"/>
      <c r="N252" s="323"/>
      <c r="O252" s="404"/>
      <c r="P252" s="414"/>
      <c r="Q252" s="327"/>
      <c r="R252" s="327"/>
      <c r="S252" s="327"/>
      <c r="T252" s="327"/>
      <c r="U252" s="326"/>
      <c r="V252" s="326"/>
      <c r="W252" s="368"/>
      <c r="X252" s="424"/>
      <c r="Y252" s="367"/>
      <c r="Z252" s="368"/>
      <c r="AA252" s="415"/>
      <c r="AB252" s="338" t="s">
        <v>259</v>
      </c>
      <c r="AC252" s="333"/>
      <c r="AD252" s="333"/>
      <c r="AE252" s="333"/>
      <c r="AF252" s="333"/>
      <c r="AG252" s="333"/>
      <c r="AH252" s="333"/>
      <c r="AI252" s="333"/>
      <c r="AJ252" s="333"/>
      <c r="AK252" s="333"/>
      <c r="AL252" s="333"/>
      <c r="AM252" s="333"/>
      <c r="AN252" s="333"/>
      <c r="AO252" s="333"/>
      <c r="AP252" s="333"/>
      <c r="AQ252" s="315">
        <f t="shared" si="26"/>
        <v>0</v>
      </c>
      <c r="AR252" s="315">
        <f t="shared" si="26"/>
        <v>0</v>
      </c>
      <c r="AS252" s="316">
        <f t="shared" si="23"/>
        <v>0</v>
      </c>
      <c r="AT252" s="316">
        <f t="shared" si="23"/>
        <v>0</v>
      </c>
      <c r="AU252" s="316">
        <f t="shared" si="24"/>
        <v>0</v>
      </c>
      <c r="AV252" s="317"/>
      <c r="AW252" s="316"/>
      <c r="AX252" s="316"/>
      <c r="AY252" s="316"/>
      <c r="AZ252" s="316"/>
      <c r="BA252" s="316"/>
      <c r="BB252" s="317"/>
      <c r="BC252" s="316"/>
      <c r="BD252" s="316"/>
      <c r="BE252" s="316"/>
      <c r="BF252" s="316"/>
      <c r="BG252" s="334"/>
      <c r="BH252" s="335"/>
      <c r="BI252" s="335"/>
      <c r="BJ252" s="335"/>
      <c r="BK252" s="335"/>
      <c r="BL252" s="336"/>
      <c r="BP252" s="2"/>
      <c r="BQ252" s="2"/>
      <c r="BR252" s="2"/>
      <c r="BS252" s="2"/>
      <c r="BT252" s="2"/>
      <c r="BU252" s="2"/>
      <c r="BV252" s="2"/>
      <c r="BW252" s="2"/>
      <c r="BX252" s="2"/>
      <c r="BY252" s="2"/>
      <c r="BZ252" s="2"/>
      <c r="CA252" s="2"/>
      <c r="CB252" s="2"/>
      <c r="CC252" s="2"/>
      <c r="CD252" s="2"/>
      <c r="CE252" s="2"/>
      <c r="CF252" s="2"/>
      <c r="CG252" s="2"/>
    </row>
    <row r="253" spans="1:85" s="294" customFormat="1" ht="9" hidden="1" customHeight="1" thickBot="1">
      <c r="A253" s="298"/>
      <c r="B253" s="298"/>
      <c r="C253" s="298"/>
      <c r="D253" s="298"/>
      <c r="E253" s="298"/>
      <c r="F253" s="298"/>
      <c r="G253" s="299"/>
      <c r="H253" s="321"/>
      <c r="I253" s="364"/>
      <c r="J253" s="323"/>
      <c r="K253" s="323"/>
      <c r="L253" s="376"/>
      <c r="M253" s="403"/>
      <c r="N253" s="323"/>
      <c r="O253" s="404"/>
      <c r="P253" s="414"/>
      <c r="Q253" s="327"/>
      <c r="R253" s="327"/>
      <c r="S253" s="327"/>
      <c r="T253" s="327"/>
      <c r="U253" s="326"/>
      <c r="V253" s="326"/>
      <c r="W253" s="368"/>
      <c r="X253" s="424"/>
      <c r="Y253" s="367"/>
      <c r="Z253" s="368"/>
      <c r="AA253" s="415"/>
      <c r="AB253" s="338" t="s">
        <v>260</v>
      </c>
      <c r="AC253" s="333"/>
      <c r="AD253" s="333"/>
      <c r="AE253" s="333"/>
      <c r="AF253" s="333"/>
      <c r="AG253" s="333"/>
      <c r="AH253" s="333"/>
      <c r="AI253" s="333"/>
      <c r="AJ253" s="333"/>
      <c r="AK253" s="333"/>
      <c r="AL253" s="333"/>
      <c r="AM253" s="333"/>
      <c r="AN253" s="333"/>
      <c r="AO253" s="333"/>
      <c r="AP253" s="333"/>
      <c r="AQ253" s="315">
        <f t="shared" si="26"/>
        <v>0</v>
      </c>
      <c r="AR253" s="315">
        <f t="shared" si="26"/>
        <v>0</v>
      </c>
      <c r="AS253" s="316">
        <f t="shared" si="23"/>
        <v>0</v>
      </c>
      <c r="AT253" s="316">
        <f t="shared" si="23"/>
        <v>0</v>
      </c>
      <c r="AU253" s="316">
        <f t="shared" si="24"/>
        <v>0</v>
      </c>
      <c r="AV253" s="317"/>
      <c r="AW253" s="316"/>
      <c r="AX253" s="316"/>
      <c r="AY253" s="316"/>
      <c r="AZ253" s="316"/>
      <c r="BA253" s="316"/>
      <c r="BB253" s="317"/>
      <c r="BC253" s="316"/>
      <c r="BD253" s="316"/>
      <c r="BE253" s="316"/>
      <c r="BF253" s="316"/>
      <c r="BG253" s="334"/>
      <c r="BH253" s="335"/>
      <c r="BI253" s="335"/>
      <c r="BJ253" s="335"/>
      <c r="BK253" s="335"/>
      <c r="BL253" s="336"/>
      <c r="BP253" s="2"/>
      <c r="BQ253" s="2"/>
      <c r="BR253" s="2"/>
      <c r="BS253" s="2"/>
      <c r="BT253" s="2"/>
      <c r="BU253" s="2"/>
      <c r="BV253" s="2"/>
      <c r="BW253" s="2"/>
      <c r="BX253" s="2"/>
      <c r="BY253" s="2"/>
      <c r="BZ253" s="2"/>
      <c r="CA253" s="2"/>
      <c r="CB253" s="2"/>
      <c r="CC253" s="2"/>
      <c r="CD253" s="2"/>
      <c r="CE253" s="2"/>
      <c r="CF253" s="2"/>
      <c r="CG253" s="2"/>
    </row>
    <row r="254" spans="1:85" s="294" customFormat="1" ht="9" hidden="1" customHeight="1" thickBot="1">
      <c r="A254" s="298"/>
      <c r="B254" s="298"/>
      <c r="C254" s="298"/>
      <c r="D254" s="298"/>
      <c r="E254" s="298"/>
      <c r="F254" s="298"/>
      <c r="G254" s="299"/>
      <c r="H254" s="321"/>
      <c r="I254" s="364"/>
      <c r="J254" s="323"/>
      <c r="K254" s="323"/>
      <c r="L254" s="376"/>
      <c r="M254" s="403"/>
      <c r="N254" s="323"/>
      <c r="O254" s="404"/>
      <c r="P254" s="414"/>
      <c r="Q254" s="327"/>
      <c r="R254" s="327"/>
      <c r="S254" s="327"/>
      <c r="T254" s="327"/>
      <c r="U254" s="326"/>
      <c r="V254" s="326"/>
      <c r="W254" s="368"/>
      <c r="X254" s="424" t="s">
        <v>336</v>
      </c>
      <c r="Y254" s="367"/>
      <c r="Z254" s="368"/>
      <c r="AA254" s="415"/>
      <c r="AB254" s="338" t="s">
        <v>261</v>
      </c>
      <c r="AC254" s="333"/>
      <c r="AD254" s="333"/>
      <c r="AE254" s="333"/>
      <c r="AF254" s="333"/>
      <c r="AG254" s="333"/>
      <c r="AH254" s="333"/>
      <c r="AI254" s="333"/>
      <c r="AJ254" s="333"/>
      <c r="AK254" s="333"/>
      <c r="AL254" s="333"/>
      <c r="AM254" s="333"/>
      <c r="AN254" s="333"/>
      <c r="AO254" s="333"/>
      <c r="AP254" s="333"/>
      <c r="AQ254" s="315">
        <f t="shared" si="26"/>
        <v>0</v>
      </c>
      <c r="AR254" s="315">
        <f t="shared" si="26"/>
        <v>0</v>
      </c>
      <c r="AS254" s="316">
        <f t="shared" si="23"/>
        <v>0</v>
      </c>
      <c r="AT254" s="316">
        <f t="shared" si="23"/>
        <v>0</v>
      </c>
      <c r="AU254" s="316">
        <f t="shared" si="24"/>
        <v>0</v>
      </c>
      <c r="AV254" s="317"/>
      <c r="AW254" s="316"/>
      <c r="AX254" s="316"/>
      <c r="AY254" s="316"/>
      <c r="AZ254" s="316"/>
      <c r="BA254" s="316"/>
      <c r="BB254" s="317"/>
      <c r="BC254" s="316"/>
      <c r="BD254" s="316"/>
      <c r="BE254" s="316"/>
      <c r="BF254" s="316"/>
      <c r="BG254" s="334"/>
      <c r="BH254" s="335"/>
      <c r="BI254" s="335"/>
      <c r="BJ254" s="335"/>
      <c r="BK254" s="335"/>
      <c r="BL254" s="336"/>
      <c r="BP254" s="2"/>
      <c r="BQ254" s="2"/>
      <c r="BR254" s="2"/>
      <c r="BS254" s="2"/>
      <c r="BT254" s="2"/>
      <c r="BU254" s="2"/>
      <c r="BV254" s="2"/>
      <c r="BW254" s="2"/>
      <c r="BX254" s="2"/>
      <c r="BY254" s="2"/>
      <c r="BZ254" s="2"/>
      <c r="CA254" s="2"/>
      <c r="CB254" s="2"/>
      <c r="CC254" s="2"/>
      <c r="CD254" s="2"/>
      <c r="CE254" s="2"/>
      <c r="CF254" s="2"/>
      <c r="CG254" s="2"/>
    </row>
    <row r="255" spans="1:85" s="294" customFormat="1" ht="9" hidden="1" customHeight="1" thickBot="1">
      <c r="A255" s="298"/>
      <c r="B255" s="298"/>
      <c r="C255" s="298"/>
      <c r="D255" s="298"/>
      <c r="E255" s="298"/>
      <c r="F255" s="298"/>
      <c r="G255" s="299"/>
      <c r="H255" s="321"/>
      <c r="I255" s="364"/>
      <c r="J255" s="323"/>
      <c r="K255" s="323"/>
      <c r="L255" s="376"/>
      <c r="M255" s="403"/>
      <c r="N255" s="323"/>
      <c r="O255" s="404"/>
      <c r="P255" s="414"/>
      <c r="Q255" s="327"/>
      <c r="R255" s="327"/>
      <c r="S255" s="327"/>
      <c r="T255" s="327"/>
      <c r="U255" s="326"/>
      <c r="V255" s="326"/>
      <c r="W255" s="368"/>
      <c r="X255" s="425"/>
      <c r="Y255" s="367"/>
      <c r="Z255" s="368"/>
      <c r="AA255" s="415"/>
      <c r="AB255" s="340" t="s">
        <v>262</v>
      </c>
      <c r="AC255" s="341">
        <f t="shared" ref="AC255:AP255" si="30">SUM(AC249:AC254)+IF(AC247=0,AC248,AC247)</f>
        <v>0</v>
      </c>
      <c r="AD255" s="341">
        <f t="shared" si="30"/>
        <v>0</v>
      </c>
      <c r="AE255" s="341">
        <f t="shared" si="30"/>
        <v>0</v>
      </c>
      <c r="AF255" s="341">
        <f t="shared" si="30"/>
        <v>0</v>
      </c>
      <c r="AG255" s="341">
        <f t="shared" si="30"/>
        <v>0</v>
      </c>
      <c r="AH255" s="341">
        <f t="shared" si="30"/>
        <v>0</v>
      </c>
      <c r="AI255" s="341">
        <f t="shared" si="30"/>
        <v>0</v>
      </c>
      <c r="AJ255" s="341">
        <f t="shared" si="30"/>
        <v>0</v>
      </c>
      <c r="AK255" s="341">
        <f t="shared" si="30"/>
        <v>0</v>
      </c>
      <c r="AL255" s="341">
        <f t="shared" si="30"/>
        <v>0</v>
      </c>
      <c r="AM255" s="341">
        <f t="shared" si="30"/>
        <v>0</v>
      </c>
      <c r="AN255" s="341">
        <f t="shared" si="30"/>
        <v>0</v>
      </c>
      <c r="AO255" s="341">
        <f t="shared" si="30"/>
        <v>0</v>
      </c>
      <c r="AP255" s="341">
        <f t="shared" si="30"/>
        <v>0</v>
      </c>
      <c r="AQ255" s="315">
        <f t="shared" si="26"/>
        <v>0</v>
      </c>
      <c r="AR255" s="315">
        <f t="shared" si="26"/>
        <v>0</v>
      </c>
      <c r="AS255" s="316">
        <f t="shared" si="23"/>
        <v>0</v>
      </c>
      <c r="AT255" s="316">
        <f t="shared" si="23"/>
        <v>0</v>
      </c>
      <c r="AU255" s="316">
        <f t="shared" si="24"/>
        <v>0</v>
      </c>
      <c r="AV255" s="317"/>
      <c r="AW255" s="316"/>
      <c r="AX255" s="316"/>
      <c r="AY255" s="316"/>
      <c r="AZ255" s="316"/>
      <c r="BA255" s="316"/>
      <c r="BB255" s="317"/>
      <c r="BC255" s="316"/>
      <c r="BD255" s="316"/>
      <c r="BE255" s="316"/>
      <c r="BF255" s="316"/>
      <c r="BG255" s="334"/>
      <c r="BH255" s="335"/>
      <c r="BI255" s="335"/>
      <c r="BJ255" s="335"/>
      <c r="BK255" s="335"/>
      <c r="BL255" s="336"/>
      <c r="BP255" s="2"/>
      <c r="BQ255" s="2"/>
      <c r="BR255" s="2"/>
      <c r="BS255" s="2"/>
      <c r="BT255" s="2"/>
      <c r="BU255" s="2"/>
      <c r="BV255" s="2"/>
      <c r="BW255" s="2"/>
      <c r="BX255" s="2"/>
      <c r="BY255" s="2"/>
      <c r="BZ255" s="2"/>
      <c r="CA255" s="2"/>
      <c r="CB255" s="2"/>
      <c r="CC255" s="2"/>
      <c r="CD255" s="2"/>
      <c r="CE255" s="2"/>
      <c r="CF255" s="2"/>
      <c r="CG255" s="2"/>
    </row>
    <row r="256" spans="1:85" s="294" customFormat="1" ht="9" hidden="1" customHeight="1" thickBot="1">
      <c r="A256" s="298"/>
      <c r="B256" s="298"/>
      <c r="C256" s="298"/>
      <c r="D256" s="298"/>
      <c r="E256" s="298"/>
      <c r="F256" s="298"/>
      <c r="G256" s="299"/>
      <c r="H256" s="321"/>
      <c r="I256" s="364"/>
      <c r="J256" s="323"/>
      <c r="K256" s="323"/>
      <c r="L256" s="376"/>
      <c r="M256" s="403"/>
      <c r="N256" s="323"/>
      <c r="O256" s="404"/>
      <c r="P256" s="414"/>
      <c r="Q256" s="327"/>
      <c r="R256" s="327"/>
      <c r="S256" s="327"/>
      <c r="T256" s="327"/>
      <c r="U256" s="326"/>
      <c r="V256" s="326"/>
      <c r="W256" s="368"/>
      <c r="X256" s="425"/>
      <c r="Y256" s="367"/>
      <c r="Z256" s="368"/>
      <c r="AA256" s="415"/>
      <c r="AB256" s="416"/>
      <c r="AC256" s="417"/>
      <c r="AD256" s="417"/>
      <c r="AE256" s="417"/>
      <c r="AF256" s="417"/>
      <c r="AG256" s="417"/>
      <c r="AH256" s="417"/>
      <c r="AI256" s="417"/>
      <c r="AJ256" s="417"/>
      <c r="AK256" s="417"/>
      <c r="AL256" s="417"/>
      <c r="AM256" s="417"/>
      <c r="AN256" s="417"/>
      <c r="AO256" s="417"/>
      <c r="AP256" s="417"/>
      <c r="AQ256" s="315">
        <f t="shared" si="26"/>
        <v>0</v>
      </c>
      <c r="AR256" s="315">
        <f t="shared" si="26"/>
        <v>0</v>
      </c>
      <c r="AS256" s="316">
        <f t="shared" si="23"/>
        <v>0</v>
      </c>
      <c r="AT256" s="316">
        <f t="shared" si="23"/>
        <v>0</v>
      </c>
      <c r="AU256" s="316">
        <f t="shared" si="24"/>
        <v>0</v>
      </c>
      <c r="AV256" s="317"/>
      <c r="AW256" s="316"/>
      <c r="AX256" s="316"/>
      <c r="AY256" s="316"/>
      <c r="AZ256" s="316"/>
      <c r="BA256" s="316"/>
      <c r="BB256" s="317"/>
      <c r="BC256" s="316"/>
      <c r="BD256" s="316"/>
      <c r="BE256" s="316"/>
      <c r="BF256" s="316"/>
      <c r="BG256" s="334"/>
      <c r="BH256" s="335"/>
      <c r="BI256" s="335"/>
      <c r="BJ256" s="335"/>
      <c r="BK256" s="335"/>
      <c r="BL256" s="336"/>
      <c r="BP256" s="2"/>
      <c r="BQ256" s="2"/>
      <c r="BR256" s="2"/>
      <c r="BS256" s="2"/>
      <c r="BT256" s="2"/>
      <c r="BU256" s="2"/>
      <c r="BV256" s="2"/>
      <c r="BW256" s="2"/>
      <c r="BX256" s="2"/>
      <c r="BY256" s="2"/>
      <c r="BZ256" s="2"/>
      <c r="CA256" s="2"/>
      <c r="CB256" s="2"/>
      <c r="CC256" s="2"/>
      <c r="CD256" s="2"/>
      <c r="CE256" s="2"/>
      <c r="CF256" s="2"/>
      <c r="CG256" s="2"/>
    </row>
    <row r="257" spans="1:85" s="294" customFormat="1" ht="9" hidden="1" customHeight="1" thickBot="1">
      <c r="A257" s="298"/>
      <c r="B257" s="298"/>
      <c r="C257" s="298"/>
      <c r="D257" s="298"/>
      <c r="E257" s="298"/>
      <c r="F257" s="298"/>
      <c r="G257" s="299"/>
      <c r="H257" s="343"/>
      <c r="I257" s="369"/>
      <c r="J257" s="345"/>
      <c r="K257" s="345"/>
      <c r="L257" s="378"/>
      <c r="M257" s="407"/>
      <c r="N257" s="345"/>
      <c r="O257" s="408"/>
      <c r="P257" s="418"/>
      <c r="Q257" s="349"/>
      <c r="R257" s="349"/>
      <c r="S257" s="349"/>
      <c r="T257" s="349"/>
      <c r="U257" s="348"/>
      <c r="V257" s="348"/>
      <c r="W257" s="373"/>
      <c r="X257" s="426"/>
      <c r="Y257" s="372"/>
      <c r="Z257" s="373"/>
      <c r="AA257" s="419"/>
      <c r="AB257" s="354" t="s">
        <v>263</v>
      </c>
      <c r="AC257" s="355"/>
      <c r="AD257" s="355"/>
      <c r="AE257" s="355"/>
      <c r="AF257" s="355"/>
      <c r="AG257" s="355"/>
      <c r="AH257" s="355"/>
      <c r="AI257" s="355"/>
      <c r="AJ257" s="355"/>
      <c r="AK257" s="355"/>
      <c r="AL257" s="355"/>
      <c r="AM257" s="355"/>
      <c r="AN257" s="355"/>
      <c r="AO257" s="355"/>
      <c r="AP257" s="355"/>
      <c r="AQ257" s="315">
        <f t="shared" si="26"/>
        <v>0</v>
      </c>
      <c r="AR257" s="315">
        <f t="shared" si="26"/>
        <v>0</v>
      </c>
      <c r="AS257" s="316">
        <f t="shared" si="23"/>
        <v>0</v>
      </c>
      <c r="AT257" s="316">
        <f t="shared" si="23"/>
        <v>0</v>
      </c>
      <c r="AU257" s="316">
        <f t="shared" si="24"/>
        <v>0</v>
      </c>
      <c r="AV257" s="317"/>
      <c r="AW257" s="316"/>
      <c r="AX257" s="316"/>
      <c r="AY257" s="316"/>
      <c r="AZ257" s="316"/>
      <c r="BA257" s="316"/>
      <c r="BB257" s="317"/>
      <c r="BC257" s="316"/>
      <c r="BD257" s="316"/>
      <c r="BE257" s="316"/>
      <c r="BF257" s="316"/>
      <c r="BG257" s="356"/>
      <c r="BH257" s="357"/>
      <c r="BI257" s="357"/>
      <c r="BJ257" s="357"/>
      <c r="BK257" s="357"/>
      <c r="BL257" s="358"/>
      <c r="BP257" s="2"/>
      <c r="BQ257" s="2"/>
      <c r="BR257" s="2"/>
      <c r="BS257" s="2"/>
      <c r="BT257" s="2"/>
      <c r="BU257" s="2"/>
      <c r="BV257" s="2"/>
      <c r="BW257" s="2"/>
      <c r="BX257" s="2"/>
      <c r="BY257" s="2"/>
      <c r="BZ257" s="2"/>
      <c r="CA257" s="2"/>
      <c r="CB257" s="2"/>
      <c r="CC257" s="2"/>
      <c r="CD257" s="2"/>
      <c r="CE257" s="2"/>
      <c r="CF257" s="2"/>
      <c r="CG257" s="2"/>
    </row>
    <row r="258" spans="1:85" s="294" customFormat="1" ht="105" customHeight="1" thickBot="1">
      <c r="A258" s="298" t="s">
        <v>337</v>
      </c>
      <c r="B258" s="298" t="s">
        <v>337</v>
      </c>
      <c r="C258" s="298"/>
      <c r="D258" s="298"/>
      <c r="E258" s="298"/>
      <c r="F258" s="298"/>
      <c r="G258" s="299"/>
      <c r="H258" s="427"/>
      <c r="I258" s="428" t="s">
        <v>338</v>
      </c>
      <c r="J258" s="429"/>
      <c r="K258" s="429"/>
      <c r="L258" s="378"/>
      <c r="M258" s="430">
        <v>0</v>
      </c>
      <c r="N258" s="378" t="s">
        <v>339</v>
      </c>
      <c r="O258" s="431">
        <v>0.27</v>
      </c>
      <c r="P258" s="432">
        <v>0.1492</v>
      </c>
      <c r="Q258" s="433">
        <f>SUMIF('Actividades inversión 876'!$B$15:$B$52,'Metas inversión 876'!$B258,'Actividades inversión 876'!M$15:M$52)</f>
        <v>127468122400</v>
      </c>
      <c r="R258" s="433">
        <f>SUMIF('Actividades inversión 876'!$B$15:$B$52,'Metas inversión 876'!$B258,'Actividades inversión 876'!N$15:N$52)</f>
        <v>122237320480</v>
      </c>
      <c r="S258" s="433">
        <f>SUMIF('Actividades inversión 876'!$B$15:$B$52,'Metas inversión 876'!$B258,'Actividades inversión 876'!O$15:O$52)</f>
        <v>181920480</v>
      </c>
      <c r="T258" s="433">
        <f>SUMIF('Actividades inversión 876'!$B$15:$B$52,'Metas inversión 876'!$B258,'Actividades inversión 876'!P$15:P$52)</f>
        <v>52138540</v>
      </c>
      <c r="U258" s="434">
        <f>SUMIF('Actividades inversión 876'!$B$15:$B$52,'Metas inversión 876'!$B258,'Actividades inversión 876'!Q$15:Q$52)</f>
        <v>10502022716</v>
      </c>
      <c r="V258" s="434">
        <f>SUMIF('Actividades inversión 876'!$B$15:$B$52,'Metas inversión 876'!$B258,'Actividades inversión 876'!R$15:R$52)</f>
        <v>1692997924</v>
      </c>
      <c r="W258" s="351" t="s">
        <v>340</v>
      </c>
      <c r="X258" s="435" t="s">
        <v>341</v>
      </c>
      <c r="Y258" s="351" t="s">
        <v>342</v>
      </c>
      <c r="Z258" s="351" t="s">
        <v>343</v>
      </c>
      <c r="AA258" s="436" t="s">
        <v>344</v>
      </c>
      <c r="AB258" s="437"/>
      <c r="AC258" s="438"/>
      <c r="AD258" s="438"/>
      <c r="AE258" s="438"/>
      <c r="AF258" s="438"/>
      <c r="AG258" s="438"/>
      <c r="AH258" s="438"/>
      <c r="AI258" s="438"/>
      <c r="AJ258" s="438"/>
      <c r="AK258" s="438"/>
      <c r="AL258" s="438"/>
      <c r="AM258" s="438"/>
      <c r="AN258" s="438"/>
      <c r="AO258" s="438"/>
      <c r="AP258" s="438"/>
      <c r="AQ258" s="315">
        <f t="shared" si="26"/>
        <v>0</v>
      </c>
      <c r="AR258" s="315">
        <f t="shared" si="26"/>
        <v>0</v>
      </c>
      <c r="AS258" s="316">
        <f t="shared" si="23"/>
        <v>122055400000</v>
      </c>
      <c r="AT258" s="316">
        <f t="shared" si="23"/>
        <v>129781940</v>
      </c>
      <c r="AU258" s="316">
        <f t="shared" si="24"/>
        <v>8809024792</v>
      </c>
      <c r="AV258" s="317"/>
      <c r="AW258" s="316"/>
      <c r="AX258" s="316"/>
      <c r="AY258" s="316"/>
      <c r="AZ258" s="316"/>
      <c r="BA258" s="316"/>
      <c r="BB258" s="317"/>
      <c r="BC258" s="316"/>
      <c r="BD258" s="316"/>
      <c r="BE258" s="316"/>
      <c r="BF258" s="316"/>
      <c r="BG258" s="320">
        <f>SUM('[2]01-USAQUEN:99-METROPOLITANO'!N174)</f>
        <v>127468122400</v>
      </c>
      <c r="BH258" s="320">
        <f>SUM('[2]01-USAQUEN:99-METROPOLITANO'!O174)</f>
        <v>122237320480</v>
      </c>
      <c r="BI258" s="320">
        <f>SUM('[2]01-USAQUEN:99-METROPOLITANO'!P174)</f>
        <v>181920480</v>
      </c>
      <c r="BJ258" s="320">
        <f>SUM('[2]01-USAQUEN:99-METROPOLITANO'!Q174)</f>
        <v>52138540</v>
      </c>
      <c r="BK258" s="320">
        <f>SUM('[2]01-USAQUEN:99-METROPOLITANO'!R174)</f>
        <v>10502022716</v>
      </c>
      <c r="BL258" s="320">
        <f>SUM('[2]01-USAQUEN:99-METROPOLITANO'!S174)</f>
        <v>1692997924</v>
      </c>
      <c r="BN258" s="317">
        <f>+R258</f>
        <v>122237320480</v>
      </c>
      <c r="BO258" s="317">
        <f>+R258-BH258</f>
        <v>0</v>
      </c>
      <c r="BP258" s="2"/>
      <c r="BQ258" s="2"/>
      <c r="BR258" s="2"/>
      <c r="BS258" s="2"/>
      <c r="BT258" s="2"/>
      <c r="BU258" s="2"/>
      <c r="BV258" s="2"/>
      <c r="BW258" s="2"/>
      <c r="BX258" s="2"/>
      <c r="BY258" s="2"/>
      <c r="BZ258" s="2"/>
      <c r="CA258" s="2"/>
      <c r="CB258" s="2"/>
      <c r="CC258" s="2"/>
      <c r="CD258" s="2"/>
      <c r="CE258" s="2"/>
      <c r="CF258" s="2"/>
      <c r="CG258" s="2"/>
    </row>
    <row r="259" spans="1:85" s="294" customFormat="1" ht="95.25" customHeight="1">
      <c r="A259" s="298" t="s">
        <v>345</v>
      </c>
      <c r="B259" s="298" t="s">
        <v>345</v>
      </c>
      <c r="C259" s="298"/>
      <c r="D259" s="298"/>
      <c r="E259" s="298"/>
      <c r="F259" s="298"/>
      <c r="G259" s="299"/>
      <c r="H259" s="427"/>
      <c r="I259" s="428" t="s">
        <v>346</v>
      </c>
      <c r="J259" s="429"/>
      <c r="K259" s="429"/>
      <c r="L259" s="378"/>
      <c r="M259" s="430">
        <v>0</v>
      </c>
      <c r="N259" s="378" t="s">
        <v>347</v>
      </c>
      <c r="O259" s="431">
        <v>0.3</v>
      </c>
      <c r="P259" s="439">
        <v>0.17499999999999999</v>
      </c>
      <c r="Q259" s="433">
        <f>SUMIF('Actividades inversión 876'!$B$15:$B$52,'Metas inversión 876'!$B259,'Actividades inversión 876'!M$15:M$52)</f>
        <v>0</v>
      </c>
      <c r="R259" s="433">
        <f>SUMIF('Actividades inversión 876'!$B$15:$B$52,'Metas inversión 876'!$B259,'Actividades inversión 876'!N$15:N$52)</f>
        <v>0</v>
      </c>
      <c r="S259" s="433">
        <f>SUMIF('Actividades inversión 876'!$B$15:$B$52,'Metas inversión 876'!$B259,'Actividades inversión 876'!O$15:O$52)</f>
        <v>0</v>
      </c>
      <c r="T259" s="433">
        <f>SUMIF('Actividades inversión 876'!$B$15:$B$52,'Metas inversión 876'!$B259,'Actividades inversión 876'!P$15:P$52)</f>
        <v>0</v>
      </c>
      <c r="U259" s="434">
        <f>SUMIF('Actividades inversión 876'!$B$15:$B$52,'Metas inversión 876'!$B259,'Actividades inversión 876'!Q$15:Q$52)</f>
        <v>0</v>
      </c>
      <c r="V259" s="434">
        <f>SUMIF('Actividades inversión 876'!$B$15:$B$52,'Metas inversión 876'!$B259,'Actividades inversión 876'!R$15:R$52)</f>
        <v>0</v>
      </c>
      <c r="W259" s="351" t="s">
        <v>348</v>
      </c>
      <c r="X259" s="436" t="s">
        <v>349</v>
      </c>
      <c r="Y259" s="436" t="s">
        <v>350</v>
      </c>
      <c r="Z259" s="351" t="s">
        <v>291</v>
      </c>
      <c r="AA259" s="350" t="s">
        <v>291</v>
      </c>
      <c r="AB259" s="437"/>
      <c r="AC259" s="438"/>
      <c r="AD259" s="438"/>
      <c r="AE259" s="438"/>
      <c r="AF259" s="438"/>
      <c r="AG259" s="438"/>
      <c r="AH259" s="438"/>
      <c r="AI259" s="438"/>
      <c r="AJ259" s="438"/>
      <c r="AK259" s="438"/>
      <c r="AL259" s="438"/>
      <c r="AM259" s="438"/>
      <c r="AN259" s="438"/>
      <c r="AO259" s="438"/>
      <c r="AP259" s="438"/>
      <c r="AQ259" s="315">
        <f t="shared" si="26"/>
        <v>0</v>
      </c>
      <c r="AR259" s="315">
        <f t="shared" si="26"/>
        <v>0</v>
      </c>
      <c r="AS259" s="316">
        <f t="shared" si="23"/>
        <v>0</v>
      </c>
      <c r="AT259" s="316">
        <f t="shared" si="23"/>
        <v>0</v>
      </c>
      <c r="AU259" s="316">
        <f t="shared" si="24"/>
        <v>0</v>
      </c>
      <c r="AV259" s="317"/>
      <c r="AW259" s="316"/>
      <c r="AX259" s="316"/>
      <c r="AY259" s="316"/>
      <c r="AZ259" s="316"/>
      <c r="BA259" s="316"/>
      <c r="BB259" s="317"/>
      <c r="BC259" s="316"/>
      <c r="BD259" s="316"/>
      <c r="BE259" s="316"/>
      <c r="BF259" s="316"/>
      <c r="BG259" s="320">
        <f>SUM('[2]01-USAQUEN:99-METROPOLITANO'!N190)</f>
        <v>0</v>
      </c>
      <c r="BH259" s="320">
        <f>SUM('[2]01-USAQUEN:99-METROPOLITANO'!O190)</f>
        <v>0</v>
      </c>
      <c r="BI259" s="320">
        <f>SUM('[2]01-USAQUEN:99-METROPOLITANO'!P190)</f>
        <v>0</v>
      </c>
      <c r="BJ259" s="320">
        <f>SUM('[2]01-USAQUEN:99-METROPOLITANO'!Q190)</f>
        <v>0</v>
      </c>
      <c r="BK259" s="320">
        <f>SUM('[2]01-USAQUEN:99-METROPOLITANO'!R190)</f>
        <v>0</v>
      </c>
      <c r="BL259" s="320">
        <f>SUM('[2]01-USAQUEN:99-METROPOLITANO'!S190)</f>
        <v>0</v>
      </c>
      <c r="BP259" s="2"/>
      <c r="BQ259" s="2"/>
      <c r="BR259" s="2"/>
      <c r="BS259" s="2"/>
      <c r="BT259" s="2"/>
      <c r="BU259" s="2"/>
      <c r="BV259" s="2"/>
      <c r="BW259" s="2"/>
      <c r="BX259" s="2"/>
      <c r="BY259" s="2"/>
      <c r="BZ259" s="2"/>
      <c r="CA259" s="2"/>
      <c r="CB259" s="2"/>
      <c r="CC259" s="2"/>
      <c r="CD259" s="2"/>
      <c r="CE259" s="2"/>
      <c r="CF259" s="2"/>
      <c r="CG259" s="2"/>
    </row>
    <row r="260" spans="1:85" s="294" customFormat="1" ht="80.25" hidden="1" customHeight="1" thickBot="1">
      <c r="A260" s="298" t="s">
        <v>351</v>
      </c>
      <c r="B260" s="298" t="s">
        <v>351</v>
      </c>
      <c r="C260" s="298"/>
      <c r="D260" s="298"/>
      <c r="E260" s="298"/>
      <c r="F260" s="298"/>
      <c r="G260" s="299"/>
      <c r="H260" s="427"/>
      <c r="I260" s="428" t="s">
        <v>352</v>
      </c>
      <c r="J260" s="429"/>
      <c r="K260" s="429"/>
      <c r="L260" s="378"/>
      <c r="M260" s="430" t="s">
        <v>353</v>
      </c>
      <c r="N260" s="378" t="s">
        <v>354</v>
      </c>
      <c r="O260" s="431">
        <v>0.24</v>
      </c>
      <c r="P260" s="439">
        <v>0.186</v>
      </c>
      <c r="Q260" s="433">
        <f>SUMIF('Actividades inversión 876'!$B$15:$B$52,'Metas inversión 876'!$B260,'Actividades inversión 876'!M$15:M$52)</f>
        <v>393620000</v>
      </c>
      <c r="R260" s="433">
        <f>SUMIF('Actividades inversión 876'!$B$15:$B$52,'Metas inversión 876'!$B260,'Actividades inversión 876'!N$15:N$52)</f>
        <v>409344000</v>
      </c>
      <c r="S260" s="433">
        <f>SUMIF('Actividades inversión 876'!$B$15:$B$52,'Metas inversión 876'!$B260,'Actividades inversión 876'!O$15:O$52)</f>
        <v>120000000</v>
      </c>
      <c r="T260" s="433">
        <f>SUMIF('Actividades inversión 876'!$B$15:$B$52,'Metas inversión 876'!$B260,'Actividades inversión 876'!P$15:P$52)</f>
        <v>0</v>
      </c>
      <c r="U260" s="434">
        <f>SUMIF('Actividades inversión 876'!$B$15:$B$52,'Metas inversión 876'!$B260,'Actividades inversión 876'!Q$15:Q$52)</f>
        <v>60270153</v>
      </c>
      <c r="V260" s="434">
        <f>SUMIF('Actividades inversión 876'!$B$15:$B$52,'Metas inversión 876'!$B260,'Actividades inversión 876'!R$15:R$52)</f>
        <v>60270153</v>
      </c>
      <c r="W260" s="436" t="s">
        <v>355</v>
      </c>
      <c r="X260" s="436" t="s">
        <v>356</v>
      </c>
      <c r="Y260" s="351" t="s">
        <v>357</v>
      </c>
      <c r="Z260" s="351" t="s">
        <v>358</v>
      </c>
      <c r="AA260" s="351" t="s">
        <v>359</v>
      </c>
      <c r="AB260" s="437"/>
      <c r="AC260" s="438"/>
      <c r="AD260" s="438"/>
      <c r="AE260" s="438"/>
      <c r="AF260" s="438"/>
      <c r="AG260" s="438"/>
      <c r="AH260" s="438"/>
      <c r="AI260" s="438"/>
      <c r="AJ260" s="438"/>
      <c r="AK260" s="438"/>
      <c r="AL260" s="438"/>
      <c r="AM260" s="438"/>
      <c r="AN260" s="438"/>
      <c r="AO260" s="438"/>
      <c r="AP260" s="438"/>
      <c r="AQ260" s="315">
        <f t="shared" si="26"/>
        <v>0</v>
      </c>
      <c r="AR260" s="315">
        <f t="shared" si="26"/>
        <v>0</v>
      </c>
      <c r="AS260" s="316">
        <f t="shared" si="23"/>
        <v>289344000</v>
      </c>
      <c r="AT260" s="316">
        <f t="shared" si="23"/>
        <v>120000000</v>
      </c>
      <c r="AU260" s="316">
        <f t="shared" si="24"/>
        <v>0</v>
      </c>
      <c r="AV260" s="317"/>
      <c r="AW260" s="316"/>
      <c r="AX260" s="316"/>
      <c r="AY260" s="316"/>
      <c r="AZ260" s="316"/>
      <c r="BA260" s="316"/>
      <c r="BB260" s="317"/>
      <c r="BC260" s="316"/>
      <c r="BD260" s="316"/>
      <c r="BE260" s="316"/>
      <c r="BF260" s="316"/>
      <c r="BG260" s="320">
        <f>SUM('[2]01-USAQUEN:99-METROPOLITANO'!N206)</f>
        <v>393620000</v>
      </c>
      <c r="BH260" s="320">
        <f>SUM('[2]01-USAQUEN:99-METROPOLITANO'!O206)</f>
        <v>409344000</v>
      </c>
      <c r="BI260" s="320">
        <f>SUM('[2]01-USAQUEN:99-METROPOLITANO'!P206)</f>
        <v>120000000</v>
      </c>
      <c r="BJ260" s="320">
        <f>SUM('[2]01-USAQUEN:99-METROPOLITANO'!Q206)</f>
        <v>0</v>
      </c>
      <c r="BK260" s="320">
        <f>SUM('[2]01-USAQUEN:99-METROPOLITANO'!R206)</f>
        <v>60270153</v>
      </c>
      <c r="BL260" s="320">
        <f>SUM('[2]01-USAQUEN:99-METROPOLITANO'!S206)</f>
        <v>60270153</v>
      </c>
      <c r="BP260" s="2"/>
      <c r="BQ260" s="2"/>
      <c r="BR260" s="2"/>
      <c r="BS260" s="2"/>
      <c r="BT260" s="2"/>
      <c r="BU260" s="2"/>
      <c r="BV260" s="2"/>
      <c r="BW260" s="2"/>
      <c r="BX260" s="2"/>
      <c r="BY260" s="2"/>
      <c r="BZ260" s="2"/>
      <c r="CA260" s="2"/>
      <c r="CB260" s="2"/>
      <c r="CC260" s="2"/>
      <c r="CD260" s="2"/>
      <c r="CE260" s="2"/>
      <c r="CF260" s="2"/>
      <c r="CG260" s="2"/>
    </row>
    <row r="261" spans="1:85" s="294" customFormat="1" ht="96.75" hidden="1" customHeight="1" thickBot="1">
      <c r="A261" s="298" t="s">
        <v>360</v>
      </c>
      <c r="B261" s="298" t="s">
        <v>360</v>
      </c>
      <c r="C261" s="298"/>
      <c r="D261" s="298"/>
      <c r="E261" s="298"/>
      <c r="F261" s="298"/>
      <c r="G261" s="299"/>
      <c r="H261" s="427"/>
      <c r="I261" s="428" t="s">
        <v>361</v>
      </c>
      <c r="J261" s="429"/>
      <c r="K261" s="429"/>
      <c r="L261" s="378"/>
      <c r="M261" s="430" t="s">
        <v>362</v>
      </c>
      <c r="N261" s="378" t="s">
        <v>363</v>
      </c>
      <c r="O261" s="440">
        <v>21</v>
      </c>
      <c r="P261" s="441" t="s">
        <v>364</v>
      </c>
      <c r="Q261" s="433">
        <f>SUMIF('Actividades inversión 876'!$B$15:$B$52,'Metas inversión 876'!$B261,'Actividades inversión 876'!M$15:M$52)</f>
        <v>495450000</v>
      </c>
      <c r="R261" s="433">
        <f>SUMIF('Actividades inversión 876'!$B$15:$B$52,'Metas inversión 876'!$B261,'Actividades inversión 876'!N$15:N$52)</f>
        <v>574540000</v>
      </c>
      <c r="S261" s="433">
        <f>SUMIF('Actividades inversión 876'!$B$15:$B$52,'Metas inversión 876'!$B261,'Actividades inversión 876'!O$15:O$52)</f>
        <v>469314000</v>
      </c>
      <c r="T261" s="433">
        <f>SUMIF('Actividades inversión 876'!$B$15:$B$52,'Metas inversión 876'!$B261,'Actividades inversión 876'!P$15:P$52)</f>
        <v>110835666</v>
      </c>
      <c r="U261" s="434">
        <f>SUMIF('Actividades inversión 876'!$B$15:$B$52,'Metas inversión 876'!$B261,'Actividades inversión 876'!Q$15:Q$52)</f>
        <v>68960132</v>
      </c>
      <c r="V261" s="434">
        <f>SUMIF('Actividades inversión 876'!$B$15:$B$52,'Metas inversión 876'!$B261,'Actividades inversión 876'!R$15:R$52)</f>
        <v>68960132</v>
      </c>
      <c r="W261" s="351" t="s">
        <v>365</v>
      </c>
      <c r="X261" s="436" t="s">
        <v>366</v>
      </c>
      <c r="Y261" s="351" t="s">
        <v>367</v>
      </c>
      <c r="Z261" s="351" t="s">
        <v>368</v>
      </c>
      <c r="AA261" s="436" t="s">
        <v>291</v>
      </c>
      <c r="AB261" s="437"/>
      <c r="AC261" s="438"/>
      <c r="AD261" s="438"/>
      <c r="AE261" s="438"/>
      <c r="AF261" s="438"/>
      <c r="AG261" s="438"/>
      <c r="AH261" s="438"/>
      <c r="AI261" s="438"/>
      <c r="AJ261" s="438"/>
      <c r="AK261" s="438"/>
      <c r="AL261" s="438"/>
      <c r="AM261" s="438"/>
      <c r="AN261" s="438"/>
      <c r="AO261" s="438"/>
      <c r="AP261" s="438"/>
      <c r="AQ261" s="315">
        <f t="shared" si="26"/>
        <v>0</v>
      </c>
      <c r="AR261" s="315">
        <f t="shared" si="26"/>
        <v>0</v>
      </c>
      <c r="AS261" s="316">
        <f t="shared" si="23"/>
        <v>105226000</v>
      </c>
      <c r="AT261" s="316">
        <f t="shared" si="23"/>
        <v>358478334</v>
      </c>
      <c r="AU261" s="316">
        <f t="shared" si="24"/>
        <v>0</v>
      </c>
      <c r="AV261" s="317"/>
      <c r="AW261" s="316"/>
      <c r="AX261" s="316"/>
      <c r="AY261" s="316"/>
      <c r="AZ261" s="316"/>
      <c r="BA261" s="316"/>
      <c r="BB261" s="317"/>
      <c r="BC261" s="316"/>
      <c r="BD261" s="316"/>
      <c r="BE261" s="316"/>
      <c r="BF261" s="316"/>
      <c r="BG261" s="320">
        <f>SUM('[2]01-USAQUEN:99-METROPOLITANO'!N222)</f>
        <v>495450000</v>
      </c>
      <c r="BH261" s="320">
        <f>SUM('[2]01-USAQUEN:99-METROPOLITANO'!O222)</f>
        <v>574540000</v>
      </c>
      <c r="BI261" s="320">
        <f>SUM('[2]01-USAQUEN:99-METROPOLITANO'!P222)</f>
        <v>469314000</v>
      </c>
      <c r="BJ261" s="320">
        <f>SUM('[2]01-USAQUEN:99-METROPOLITANO'!Q222)</f>
        <v>110835666</v>
      </c>
      <c r="BK261" s="320">
        <f>SUM('[2]01-USAQUEN:99-METROPOLITANO'!R222)</f>
        <v>68960132</v>
      </c>
      <c r="BL261" s="320">
        <f>SUM('[2]01-USAQUEN:99-METROPOLITANO'!S222)</f>
        <v>68960132</v>
      </c>
      <c r="BP261" s="2"/>
      <c r="BQ261" s="2"/>
      <c r="BR261" s="2"/>
      <c r="BS261" s="2"/>
      <c r="BT261" s="2"/>
      <c r="BU261" s="2"/>
      <c r="BV261" s="2"/>
      <c r="BW261" s="2"/>
      <c r="BX261" s="2"/>
      <c r="BY261" s="2"/>
      <c r="BZ261" s="2"/>
      <c r="CA261" s="2"/>
      <c r="CB261" s="2"/>
      <c r="CC261" s="2"/>
      <c r="CD261" s="2"/>
      <c r="CE261" s="2"/>
      <c r="CF261" s="2"/>
      <c r="CG261" s="2"/>
    </row>
    <row r="262" spans="1:85" s="294" customFormat="1" ht="126" hidden="1" customHeight="1">
      <c r="A262" s="298" t="s">
        <v>369</v>
      </c>
      <c r="B262" s="298" t="s">
        <v>369</v>
      </c>
      <c r="C262" s="298"/>
      <c r="D262" s="298"/>
      <c r="E262" s="298"/>
      <c r="F262" s="298"/>
      <c r="G262" s="299"/>
      <c r="H262" s="427"/>
      <c r="I262" s="428" t="s">
        <v>370</v>
      </c>
      <c r="J262" s="429"/>
      <c r="K262" s="429"/>
      <c r="L262" s="378"/>
      <c r="M262" s="430">
        <v>0</v>
      </c>
      <c r="N262" s="378" t="s">
        <v>371</v>
      </c>
      <c r="O262" s="442">
        <v>0.215</v>
      </c>
      <c r="P262" s="443">
        <v>0.1399</v>
      </c>
      <c r="Q262" s="433">
        <f>SUMIF('Actividades inversión 876'!$B$15:$B$52,'Metas inversión 876'!$B262,'Actividades inversión 876'!M$15:M$52)</f>
        <v>298800000</v>
      </c>
      <c r="R262" s="433">
        <f>SUMIF('Actividades inversión 876'!$B$15:$B$52,'Metas inversión 876'!$B262,'Actividades inversión 876'!N$15:N$52)</f>
        <v>318560000</v>
      </c>
      <c r="S262" s="433">
        <f>SUMIF('Actividades inversión 876'!$B$15:$B$52,'Metas inversión 876'!$B262,'Actividades inversión 876'!O$15:O$52)</f>
        <v>318560000</v>
      </c>
      <c r="T262" s="433">
        <f>SUMIF('Actividades inversión 876'!$B$15:$B$52,'Metas inversión 876'!$B262,'Actividades inversión 876'!P$15:P$52)</f>
        <v>29351833</v>
      </c>
      <c r="U262" s="434">
        <f>SUMIF('Actividades inversión 876'!$B$15:$B$52,'Metas inversión 876'!$B262,'Actividades inversión 876'!Q$15:Q$52)</f>
        <v>17931933</v>
      </c>
      <c r="V262" s="434">
        <f>SUMIF('Actividades inversión 876'!$B$15:$B$52,'Metas inversión 876'!$B262,'Actividades inversión 876'!R$15:R$52)</f>
        <v>17931933</v>
      </c>
      <c r="W262" s="351" t="s">
        <v>372</v>
      </c>
      <c r="X262" s="436" t="s">
        <v>373</v>
      </c>
      <c r="Y262" s="351" t="s">
        <v>374</v>
      </c>
      <c r="Z262" s="351" t="s">
        <v>291</v>
      </c>
      <c r="AA262" s="444"/>
      <c r="AB262" s="437"/>
      <c r="AC262" s="438"/>
      <c r="AD262" s="438"/>
      <c r="AE262" s="438"/>
      <c r="AF262" s="438"/>
      <c r="AG262" s="438"/>
      <c r="AH262" s="438"/>
      <c r="AI262" s="438"/>
      <c r="AJ262" s="438"/>
      <c r="AK262" s="438"/>
      <c r="AL262" s="438"/>
      <c r="AM262" s="438"/>
      <c r="AN262" s="438"/>
      <c r="AO262" s="438"/>
      <c r="AP262" s="438"/>
      <c r="AQ262" s="315">
        <f t="shared" si="26"/>
        <v>0</v>
      </c>
      <c r="AR262" s="315">
        <f t="shared" si="26"/>
        <v>0</v>
      </c>
      <c r="AS262" s="316">
        <f t="shared" si="23"/>
        <v>0</v>
      </c>
      <c r="AT262" s="316">
        <f t="shared" si="23"/>
        <v>289208167</v>
      </c>
      <c r="AU262" s="316">
        <f t="shared" si="24"/>
        <v>0</v>
      </c>
      <c r="AV262" s="317"/>
      <c r="AW262" s="316"/>
      <c r="AX262" s="316"/>
      <c r="AY262" s="316"/>
      <c r="AZ262" s="316"/>
      <c r="BA262" s="316"/>
      <c r="BB262" s="317"/>
      <c r="BC262" s="316"/>
      <c r="BD262" s="316"/>
      <c r="BE262" s="316"/>
      <c r="BF262" s="316"/>
      <c r="BG262" s="320">
        <f>SUM('[2]01-USAQUEN:99-METROPOLITANO'!N238)</f>
        <v>298800000</v>
      </c>
      <c r="BH262" s="320">
        <f>SUM('[2]01-USAQUEN:99-METROPOLITANO'!O238)</f>
        <v>318560000</v>
      </c>
      <c r="BI262" s="320">
        <f>SUM('[2]01-USAQUEN:99-METROPOLITANO'!P238)</f>
        <v>318560000</v>
      </c>
      <c r="BJ262" s="320">
        <f>SUM('[2]01-USAQUEN:99-METROPOLITANO'!Q238)</f>
        <v>29351833</v>
      </c>
      <c r="BK262" s="320">
        <f>SUM('[2]01-USAQUEN:99-METROPOLITANO'!R238)</f>
        <v>17931933</v>
      </c>
      <c r="BL262" s="320">
        <f>SUM('[2]01-USAQUEN:99-METROPOLITANO'!S238)</f>
        <v>17931933</v>
      </c>
      <c r="BP262" s="2"/>
      <c r="BQ262" s="2"/>
      <c r="BR262" s="2"/>
      <c r="BS262" s="2"/>
      <c r="BT262" s="2"/>
      <c r="BU262" s="2"/>
      <c r="BV262" s="2"/>
      <c r="BW262" s="2"/>
      <c r="BX262" s="2"/>
      <c r="BY262" s="2"/>
      <c r="BZ262" s="2"/>
      <c r="CA262" s="2"/>
      <c r="CB262" s="2"/>
      <c r="CC262" s="2"/>
      <c r="CD262" s="2"/>
      <c r="CE262" s="2"/>
      <c r="CF262" s="2"/>
      <c r="CG262" s="2"/>
    </row>
    <row r="263" spans="1:85" s="445" customFormat="1" ht="13.5" customHeight="1">
      <c r="G263" s="446"/>
      <c r="H263" s="446"/>
      <c r="I263" s="446"/>
      <c r="J263" s="446"/>
      <c r="K263" s="446"/>
      <c r="L263" s="446"/>
      <c r="M263" s="446"/>
      <c r="N263" s="446"/>
      <c r="O263" s="446"/>
      <c r="P263" s="446"/>
      <c r="Q263" s="447">
        <f t="shared" ref="Q263:V263" si="31">SUM(Q18:Q262)</f>
        <v>195214202000</v>
      </c>
      <c r="R263" s="447">
        <f t="shared" si="31"/>
        <v>192044202000</v>
      </c>
      <c r="S263" s="447">
        <f t="shared" si="31"/>
        <v>50259245027</v>
      </c>
      <c r="T263" s="447">
        <f t="shared" si="31"/>
        <v>989922901</v>
      </c>
      <c r="U263" s="447">
        <f t="shared" si="31"/>
        <v>19286301244</v>
      </c>
      <c r="V263" s="447">
        <f t="shared" si="31"/>
        <v>7124792309</v>
      </c>
      <c r="W263" s="446"/>
      <c r="X263" s="446"/>
      <c r="Y263" s="446"/>
      <c r="Z263" s="446"/>
      <c r="AA263" s="446"/>
      <c r="AB263" s="446"/>
      <c r="AC263" s="446"/>
      <c r="AD263" s="446"/>
      <c r="AE263" s="446"/>
      <c r="AF263" s="446"/>
      <c r="AG263" s="446"/>
      <c r="AH263" s="446"/>
      <c r="AI263" s="446"/>
      <c r="AJ263" s="446"/>
      <c r="AK263" s="446"/>
      <c r="AL263" s="446"/>
      <c r="AM263" s="446"/>
      <c r="AN263" s="446"/>
      <c r="AO263" s="446"/>
      <c r="AP263" s="446"/>
      <c r="AQ263" s="446"/>
      <c r="AR263" s="446"/>
      <c r="AS263" s="316">
        <f t="shared" si="23"/>
        <v>141784956973</v>
      </c>
      <c r="AT263" s="316">
        <f t="shared" si="23"/>
        <v>49269322126</v>
      </c>
      <c r="AU263" s="316">
        <f t="shared" si="24"/>
        <v>12161508935</v>
      </c>
      <c r="AV263" s="317"/>
      <c r="AW263" s="316"/>
      <c r="AX263" s="316"/>
      <c r="AY263" s="316"/>
      <c r="AZ263" s="316"/>
      <c r="BA263" s="316"/>
      <c r="BB263" s="317"/>
      <c r="BC263" s="316"/>
      <c r="BD263" s="316"/>
      <c r="BE263" s="316"/>
      <c r="BF263" s="316"/>
      <c r="BG263" s="448">
        <f t="shared" ref="BG263:BL263" si="32">SUM(BG18:BG262)</f>
        <v>195214202000</v>
      </c>
      <c r="BH263" s="448">
        <f t="shared" si="32"/>
        <v>192044202000</v>
      </c>
      <c r="BI263" s="448">
        <f t="shared" si="32"/>
        <v>50259245027</v>
      </c>
      <c r="BJ263" s="448">
        <f t="shared" si="32"/>
        <v>989922901</v>
      </c>
      <c r="BK263" s="448">
        <f t="shared" si="32"/>
        <v>19286301244</v>
      </c>
      <c r="BL263" s="448">
        <f t="shared" si="32"/>
        <v>7124792309</v>
      </c>
    </row>
    <row r="264" spans="1:85" ht="14.25" customHeight="1">
      <c r="Q264" s="449">
        <v>195214202000</v>
      </c>
      <c r="R264" s="449">
        <v>195214202000</v>
      </c>
      <c r="S264" s="449">
        <v>867384000</v>
      </c>
      <c r="T264" s="449">
        <v>0</v>
      </c>
      <c r="U264" s="449">
        <v>19286301244</v>
      </c>
      <c r="V264" s="449">
        <v>569777298</v>
      </c>
      <c r="AB264" s="2"/>
      <c r="AC264" s="2"/>
      <c r="AD264" s="2"/>
      <c r="AE264" s="2"/>
      <c r="AF264" s="2"/>
      <c r="AG264" s="2"/>
      <c r="AH264" s="2"/>
      <c r="AI264" s="2"/>
      <c r="AJ264" s="2"/>
      <c r="AK264" s="2"/>
      <c r="AL264" s="2"/>
      <c r="AM264" s="2"/>
      <c r="AN264" s="2"/>
      <c r="AO264" s="2"/>
      <c r="AP264" s="2"/>
      <c r="AQ264" s="2"/>
      <c r="AR264" s="2"/>
      <c r="AS264" s="2"/>
      <c r="AT264" s="2"/>
      <c r="AU264" s="2"/>
      <c r="AW264" s="2"/>
      <c r="AX264" s="2"/>
      <c r="AY264" s="2"/>
      <c r="AZ264" s="2"/>
      <c r="BA264" s="2"/>
      <c r="BC264" s="2"/>
      <c r="BD264" s="2"/>
      <c r="BE264" s="2"/>
      <c r="BF264" s="2"/>
      <c r="BG264" s="2"/>
      <c r="BH264" s="335"/>
      <c r="BI264" s="335"/>
      <c r="BJ264" s="335"/>
      <c r="BK264" s="335"/>
      <c r="BL264" s="450">
        <v>2905927653</v>
      </c>
      <c r="BM264" s="451"/>
    </row>
    <row r="265" spans="1:85" ht="15">
      <c r="Q265" s="451">
        <f t="shared" ref="Q265:V265" si="33">+Q263-Q264</f>
        <v>0</v>
      </c>
      <c r="R265" s="451">
        <f t="shared" si="33"/>
        <v>-3170000000</v>
      </c>
      <c r="S265" s="451">
        <f t="shared" si="33"/>
        <v>49391861027</v>
      </c>
      <c r="T265" s="451">
        <f t="shared" si="33"/>
        <v>989922901</v>
      </c>
      <c r="U265" s="451">
        <f t="shared" si="33"/>
        <v>0</v>
      </c>
      <c r="V265" s="451">
        <f t="shared" si="33"/>
        <v>6555015011</v>
      </c>
      <c r="AB265" s="2"/>
      <c r="AC265" s="2"/>
      <c r="AD265" s="2"/>
      <c r="AE265" s="2"/>
      <c r="AF265" s="2"/>
      <c r="AG265" s="2"/>
      <c r="AH265" s="2"/>
      <c r="AI265" s="2"/>
      <c r="AJ265" s="2"/>
      <c r="AK265" s="2"/>
      <c r="AL265" s="2"/>
      <c r="AM265" s="2"/>
      <c r="AN265" s="2"/>
      <c r="AO265" s="2"/>
      <c r="AP265" s="2"/>
      <c r="AQ265" s="2"/>
      <c r="AR265" s="2"/>
      <c r="AS265" s="2"/>
      <c r="AT265" s="2"/>
      <c r="AU265" s="2"/>
      <c r="AW265" s="2"/>
      <c r="AX265" s="2"/>
      <c r="AY265" s="2"/>
      <c r="AZ265" s="2"/>
      <c r="BA265" s="2"/>
      <c r="BC265" s="2"/>
      <c r="BD265" s="2"/>
      <c r="BE265" s="2"/>
      <c r="BF265" s="2"/>
      <c r="BG265" s="2"/>
    </row>
    <row r="266" spans="1:85" ht="9" customHeight="1">
      <c r="T266" s="452"/>
      <c r="AB266" s="2"/>
      <c r="AC266" s="2"/>
      <c r="AD266" s="2"/>
      <c r="AE266" s="2"/>
      <c r="AF266" s="2"/>
      <c r="AG266" s="2"/>
      <c r="AH266" s="2"/>
      <c r="AI266" s="2"/>
      <c r="AJ266" s="2"/>
      <c r="AK266" s="2"/>
      <c r="AL266" s="2"/>
      <c r="AM266" s="2"/>
      <c r="AN266" s="2"/>
      <c r="AO266" s="2"/>
      <c r="AP266" s="2"/>
      <c r="AQ266" s="2"/>
      <c r="AR266" s="2"/>
      <c r="AS266" s="2"/>
      <c r="AT266" s="2"/>
      <c r="AU266" s="2"/>
      <c r="AW266" s="2"/>
      <c r="AX266" s="2"/>
      <c r="AY266" s="2"/>
      <c r="AZ266" s="2"/>
      <c r="BA266" s="2"/>
      <c r="BC266" s="2"/>
      <c r="BD266" s="2"/>
      <c r="BE266" s="2"/>
      <c r="BF266" s="2"/>
      <c r="BG266" s="453"/>
      <c r="BH266" s="453"/>
      <c r="BI266" s="453"/>
      <c r="BJ266" s="453"/>
      <c r="BK266" s="453"/>
      <c r="BL266" s="453"/>
    </row>
    <row r="267" spans="1:85" ht="9" customHeight="1">
      <c r="R267" s="454"/>
      <c r="AB267" s="2"/>
      <c r="AC267" s="2"/>
      <c r="AD267" s="2"/>
      <c r="AE267" s="2"/>
      <c r="AF267" s="2"/>
      <c r="AG267" s="2"/>
      <c r="AH267" s="2"/>
      <c r="AI267" s="2"/>
      <c r="AJ267" s="2"/>
      <c r="AK267" s="2"/>
      <c r="AL267" s="2"/>
      <c r="AM267" s="2"/>
      <c r="AN267" s="2"/>
      <c r="AO267" s="2"/>
      <c r="AP267" s="2"/>
      <c r="AQ267" s="2"/>
      <c r="AR267" s="2"/>
      <c r="AS267" s="2"/>
      <c r="AT267" s="2"/>
      <c r="AU267" s="2"/>
      <c r="AW267" s="2"/>
      <c r="AX267" s="2"/>
      <c r="AY267" s="2"/>
      <c r="AZ267" s="2"/>
      <c r="BA267" s="2"/>
      <c r="BC267" s="2"/>
      <c r="BD267" s="2"/>
      <c r="BE267" s="2"/>
      <c r="BF267" s="2"/>
      <c r="BG267" s="453"/>
      <c r="BH267" s="453"/>
      <c r="BI267" s="453"/>
      <c r="BJ267" s="453"/>
      <c r="BK267" s="453"/>
      <c r="BL267" s="453"/>
    </row>
    <row r="268" spans="1:85" ht="21.75" customHeight="1">
      <c r="T268" s="451"/>
      <c r="AB268" s="2"/>
      <c r="AC268" s="2"/>
      <c r="AD268" s="2"/>
      <c r="AE268" s="2"/>
      <c r="AF268" s="2"/>
      <c r="AG268" s="2"/>
      <c r="AH268" s="2"/>
      <c r="AI268" s="2"/>
      <c r="AJ268" s="2"/>
      <c r="AK268" s="2"/>
      <c r="AL268" s="2"/>
      <c r="AM268" s="2"/>
      <c r="AN268" s="2"/>
      <c r="AO268" s="2"/>
      <c r="AP268" s="2"/>
      <c r="AQ268" s="2"/>
      <c r="AR268" s="2"/>
      <c r="AS268" s="2"/>
      <c r="AT268" s="2"/>
      <c r="AU268" s="2"/>
      <c r="AW268" s="2"/>
      <c r="AX268" s="2"/>
      <c r="AY268" s="2"/>
      <c r="AZ268" s="2"/>
      <c r="BA268" s="2"/>
      <c r="BC268" s="2"/>
      <c r="BD268" s="2"/>
      <c r="BE268" s="2"/>
      <c r="BF268" s="2"/>
      <c r="BG268" s="453"/>
      <c r="BH268" s="453"/>
      <c r="BI268" s="453"/>
      <c r="BJ268" s="453"/>
      <c r="BK268" s="453"/>
      <c r="BL268" s="453"/>
    </row>
    <row r="269" spans="1:85" ht="9" customHeight="1">
      <c r="R269" s="455"/>
      <c r="S269" s="456"/>
      <c r="T269" s="316"/>
      <c r="AB269" s="2"/>
      <c r="AC269" s="2"/>
      <c r="AD269" s="2"/>
      <c r="AE269" s="2"/>
      <c r="AF269" s="2"/>
      <c r="AG269" s="2"/>
      <c r="AH269" s="2"/>
      <c r="AI269" s="2"/>
      <c r="AJ269" s="2"/>
      <c r="AK269" s="2"/>
      <c r="AL269" s="2"/>
      <c r="AM269" s="2"/>
      <c r="AN269" s="2"/>
      <c r="AO269" s="2"/>
      <c r="AP269" s="2"/>
      <c r="AQ269" s="2"/>
      <c r="AR269" s="2"/>
      <c r="AS269" s="2"/>
      <c r="AT269" s="2"/>
      <c r="AU269" s="2"/>
      <c r="AW269" s="2"/>
      <c r="AX269" s="2"/>
      <c r="AY269" s="2"/>
      <c r="AZ269" s="2"/>
      <c r="BA269" s="2"/>
      <c r="BC269" s="2"/>
      <c r="BD269" s="2"/>
      <c r="BE269" s="2"/>
      <c r="BF269" s="2"/>
      <c r="BG269" s="2"/>
    </row>
    <row r="270" spans="1:85" ht="9" customHeight="1">
      <c r="R270" s="455"/>
      <c r="S270" s="456"/>
      <c r="T270" s="451"/>
      <c r="AB270" s="2"/>
      <c r="AC270" s="2"/>
      <c r="AD270" s="2"/>
      <c r="AE270" s="2"/>
      <c r="AF270" s="2"/>
      <c r="AG270" s="2"/>
      <c r="AH270" s="2"/>
      <c r="AI270" s="2"/>
      <c r="AJ270" s="2"/>
      <c r="AK270" s="2"/>
      <c r="AL270" s="2"/>
      <c r="AM270" s="2"/>
      <c r="AN270" s="2"/>
      <c r="AO270" s="2"/>
      <c r="AP270" s="2"/>
      <c r="AQ270" s="2"/>
      <c r="AR270" s="2"/>
      <c r="AS270" s="2"/>
      <c r="AT270" s="2"/>
      <c r="AU270" s="2"/>
      <c r="AW270" s="2"/>
      <c r="AX270" s="2"/>
      <c r="AY270" s="2"/>
      <c r="AZ270" s="2"/>
      <c r="BA270" s="2"/>
      <c r="BC270" s="2"/>
      <c r="BD270" s="2"/>
      <c r="BE270" s="2"/>
      <c r="BF270" s="2"/>
      <c r="BG270" s="2"/>
    </row>
    <row r="271" spans="1:85" ht="9" customHeight="1">
      <c r="R271" s="455"/>
      <c r="S271" s="456"/>
      <c r="AB271" s="2"/>
      <c r="AC271" s="2"/>
      <c r="AD271" s="2"/>
      <c r="AE271" s="2"/>
      <c r="AF271" s="2"/>
      <c r="AG271" s="2"/>
      <c r="AH271" s="2"/>
      <c r="AI271" s="2"/>
      <c r="AJ271" s="2"/>
      <c r="AK271" s="2"/>
      <c r="AL271" s="2"/>
      <c r="AM271" s="2"/>
      <c r="AN271" s="2"/>
      <c r="AO271" s="2"/>
      <c r="AP271" s="2"/>
      <c r="AQ271" s="2"/>
      <c r="AR271" s="2"/>
      <c r="AS271" s="2"/>
      <c r="AT271" s="2"/>
      <c r="AU271" s="2"/>
      <c r="AW271" s="2"/>
      <c r="AX271" s="2"/>
      <c r="AY271" s="2"/>
      <c r="AZ271" s="2"/>
      <c r="BA271" s="2"/>
      <c r="BC271" s="2"/>
      <c r="BD271" s="2"/>
      <c r="BE271" s="2"/>
      <c r="BF271" s="2"/>
      <c r="BG271" s="2"/>
    </row>
    <row r="272" spans="1:85" ht="27.75" customHeight="1">
      <c r="R272" s="455"/>
      <c r="S272" s="456"/>
      <c r="U272" s="451"/>
      <c r="AB272" s="2"/>
      <c r="AC272" s="2"/>
      <c r="AD272" s="2"/>
      <c r="AE272" s="2"/>
      <c r="AF272" s="2"/>
      <c r="AG272" s="2"/>
      <c r="AH272" s="2"/>
      <c r="AI272" s="2"/>
      <c r="AJ272" s="2"/>
      <c r="AK272" s="2"/>
      <c r="AL272" s="2"/>
      <c r="AM272" s="2"/>
      <c r="AN272" s="2"/>
      <c r="AO272" s="2"/>
      <c r="AP272" s="2"/>
      <c r="AQ272" s="2"/>
      <c r="AR272" s="2"/>
      <c r="AS272" s="2"/>
      <c r="AT272" s="2"/>
      <c r="AU272" s="2"/>
      <c r="AW272" s="2"/>
      <c r="AX272" s="2"/>
      <c r="AY272" s="2"/>
      <c r="AZ272" s="2"/>
      <c r="BA272" s="2"/>
      <c r="BC272" s="2"/>
      <c r="BD272" s="2"/>
      <c r="BE272" s="2"/>
      <c r="BF272" s="2"/>
      <c r="BG272" s="2"/>
    </row>
    <row r="273" spans="18:59" ht="9" customHeight="1">
      <c r="R273" s="455"/>
      <c r="S273" s="456"/>
      <c r="AB273" s="2"/>
      <c r="AC273" s="2"/>
      <c r="AD273" s="2"/>
      <c r="AE273" s="2"/>
      <c r="AF273" s="2"/>
      <c r="AG273" s="2"/>
      <c r="AH273" s="2"/>
      <c r="AI273" s="2"/>
      <c r="AJ273" s="2"/>
      <c r="AK273" s="2"/>
      <c r="AL273" s="2"/>
      <c r="AM273" s="2"/>
      <c r="AN273" s="2"/>
      <c r="AO273" s="2"/>
      <c r="AP273" s="2"/>
      <c r="AQ273" s="2"/>
      <c r="AR273" s="2"/>
      <c r="AS273" s="2"/>
      <c r="AT273" s="2"/>
      <c r="AU273" s="2"/>
      <c r="AW273" s="2"/>
      <c r="AX273" s="2"/>
      <c r="AY273" s="2"/>
      <c r="AZ273" s="2"/>
      <c r="BA273" s="2"/>
      <c r="BC273" s="2"/>
      <c r="BD273" s="2"/>
      <c r="BE273" s="2"/>
      <c r="BF273" s="2"/>
      <c r="BG273" s="2"/>
    </row>
    <row r="274" spans="18:59" ht="9" customHeight="1">
      <c r="R274" s="455"/>
      <c r="S274" s="456"/>
      <c r="U274" s="454"/>
      <c r="AB274" s="2"/>
      <c r="AC274" s="2"/>
      <c r="AD274" s="2"/>
      <c r="AE274" s="2"/>
      <c r="AF274" s="2"/>
      <c r="AG274" s="2"/>
      <c r="AH274" s="2"/>
      <c r="AI274" s="2"/>
      <c r="AJ274" s="2"/>
      <c r="AK274" s="2"/>
      <c r="AL274" s="2"/>
      <c r="AM274" s="2"/>
      <c r="AN274" s="2"/>
      <c r="AO274" s="2"/>
      <c r="AP274" s="2"/>
      <c r="AQ274" s="2"/>
      <c r="AR274" s="2"/>
      <c r="AS274" s="2"/>
      <c r="AT274" s="2"/>
      <c r="AU274" s="2"/>
      <c r="AW274" s="2"/>
      <c r="AX274" s="2"/>
      <c r="AY274" s="2"/>
      <c r="AZ274" s="2"/>
      <c r="BA274" s="2"/>
      <c r="BC274" s="2"/>
      <c r="BD274" s="2"/>
      <c r="BE274" s="2"/>
      <c r="BF274" s="2"/>
      <c r="BG274" s="2"/>
    </row>
    <row r="275" spans="18:59" ht="9" customHeight="1">
      <c r="R275" s="455"/>
      <c r="S275" s="456"/>
      <c r="U275" s="454"/>
      <c r="V275" s="457"/>
      <c r="X275" s="458"/>
      <c r="AB275" s="2"/>
      <c r="AC275" s="2"/>
      <c r="AD275" s="2"/>
      <c r="AE275" s="2"/>
      <c r="AF275" s="2"/>
      <c r="AG275" s="2"/>
      <c r="AH275" s="2"/>
      <c r="AI275" s="2"/>
      <c r="AJ275" s="2"/>
      <c r="AK275" s="2"/>
      <c r="AL275" s="2"/>
      <c r="AM275" s="2"/>
      <c r="AN275" s="2"/>
      <c r="AO275" s="2"/>
      <c r="AP275" s="2"/>
      <c r="AQ275" s="2"/>
      <c r="AR275" s="2"/>
      <c r="AS275" s="2"/>
      <c r="AT275" s="2"/>
      <c r="AU275" s="2"/>
      <c r="AW275" s="2"/>
      <c r="AX275" s="2"/>
      <c r="AY275" s="2"/>
      <c r="AZ275" s="2"/>
      <c r="BA275" s="2"/>
      <c r="BC275" s="2"/>
      <c r="BD275" s="2"/>
      <c r="BE275" s="2"/>
      <c r="BF275" s="2"/>
      <c r="BG275" s="2"/>
    </row>
    <row r="276" spans="18:59" ht="9" customHeight="1">
      <c r="R276" s="455"/>
      <c r="U276" s="454"/>
      <c r="V276" s="457"/>
      <c r="X276" s="458"/>
      <c r="AB276" s="2"/>
      <c r="AC276" s="2"/>
      <c r="AD276" s="2"/>
      <c r="AE276" s="2"/>
      <c r="AF276" s="2"/>
      <c r="AG276" s="2"/>
      <c r="AH276" s="2"/>
      <c r="AI276" s="2"/>
      <c r="AJ276" s="2"/>
      <c r="AK276" s="2"/>
      <c r="AL276" s="2"/>
      <c r="AM276" s="2"/>
      <c r="AN276" s="2"/>
      <c r="AO276" s="2"/>
      <c r="AP276" s="2"/>
      <c r="AQ276" s="2"/>
      <c r="AR276" s="2"/>
      <c r="AS276" s="2"/>
      <c r="AT276" s="2"/>
      <c r="AU276" s="2"/>
      <c r="AW276" s="2"/>
      <c r="AX276" s="2"/>
      <c r="AY276" s="2"/>
      <c r="AZ276" s="2"/>
      <c r="BA276" s="2"/>
      <c r="BC276" s="2"/>
      <c r="BD276" s="2"/>
      <c r="BE276" s="2"/>
      <c r="BF276" s="2"/>
      <c r="BG276" s="2"/>
    </row>
    <row r="277" spans="18:59" ht="9" customHeight="1">
      <c r="R277" s="455"/>
      <c r="U277" s="454"/>
      <c r="V277" s="457"/>
      <c r="X277" s="458"/>
      <c r="AB277" s="2"/>
      <c r="AC277" s="2"/>
      <c r="AD277" s="2"/>
      <c r="AE277" s="2"/>
      <c r="AF277" s="2"/>
      <c r="AG277" s="2"/>
      <c r="AH277" s="2"/>
      <c r="AI277" s="2"/>
      <c r="AJ277" s="2"/>
      <c r="AK277" s="2"/>
      <c r="AL277" s="2"/>
      <c r="AM277" s="2"/>
      <c r="AN277" s="2"/>
      <c r="AO277" s="2"/>
      <c r="AP277" s="2"/>
      <c r="AQ277" s="2"/>
      <c r="AR277" s="2"/>
      <c r="AS277" s="2"/>
      <c r="AT277" s="2"/>
      <c r="AU277" s="2"/>
      <c r="AW277" s="2"/>
      <c r="AX277" s="2"/>
      <c r="AY277" s="2"/>
      <c r="AZ277" s="2"/>
      <c r="BA277" s="2"/>
      <c r="BC277" s="2"/>
      <c r="BD277" s="2"/>
      <c r="BE277" s="2"/>
      <c r="BF277" s="2"/>
      <c r="BG277" s="2"/>
    </row>
    <row r="278" spans="18:59" ht="9" customHeight="1">
      <c r="R278" s="455"/>
      <c r="U278" s="454"/>
      <c r="V278" s="457"/>
      <c r="X278" s="458"/>
      <c r="AB278" s="2"/>
      <c r="AC278" s="2"/>
      <c r="AD278" s="2"/>
      <c r="AE278" s="2"/>
      <c r="AF278" s="2"/>
      <c r="AG278" s="2"/>
      <c r="AH278" s="2"/>
      <c r="AI278" s="2"/>
      <c r="AJ278" s="2"/>
      <c r="AK278" s="2"/>
      <c r="AL278" s="2"/>
      <c r="AM278" s="2"/>
      <c r="AN278" s="2"/>
      <c r="AO278" s="2"/>
      <c r="AP278" s="2"/>
      <c r="AQ278" s="2"/>
      <c r="AR278" s="2"/>
      <c r="AS278" s="2"/>
      <c r="AT278" s="2"/>
      <c r="AU278" s="2"/>
      <c r="AW278" s="2"/>
      <c r="AX278" s="2"/>
      <c r="AY278" s="2"/>
      <c r="AZ278" s="2"/>
      <c r="BA278" s="2"/>
      <c r="BC278" s="2"/>
      <c r="BD278" s="2"/>
      <c r="BE278" s="2"/>
      <c r="BF278" s="2"/>
      <c r="BG278" s="2"/>
    </row>
    <row r="279" spans="18:59" ht="9" customHeight="1">
      <c r="U279" s="454"/>
      <c r="V279" s="457"/>
      <c r="X279" s="458"/>
      <c r="AB279" s="2"/>
      <c r="AC279" s="2"/>
      <c r="AD279" s="2"/>
      <c r="AE279" s="2"/>
      <c r="AF279" s="2"/>
      <c r="AG279" s="2"/>
      <c r="AH279" s="2"/>
      <c r="AI279" s="2"/>
      <c r="AJ279" s="2"/>
      <c r="AK279" s="2"/>
      <c r="AL279" s="2"/>
      <c r="AM279" s="2"/>
      <c r="AN279" s="2"/>
      <c r="AO279" s="2"/>
      <c r="AP279" s="2"/>
      <c r="AQ279" s="2"/>
      <c r="AR279" s="2"/>
      <c r="AS279" s="2"/>
      <c r="AT279" s="2"/>
      <c r="AU279" s="2"/>
      <c r="AW279" s="2"/>
      <c r="AX279" s="2"/>
      <c r="AY279" s="2"/>
      <c r="AZ279" s="2"/>
      <c r="BA279" s="2"/>
      <c r="BC279" s="2"/>
      <c r="BD279" s="2"/>
      <c r="BE279" s="2"/>
      <c r="BF279" s="2"/>
      <c r="BG279" s="2"/>
    </row>
    <row r="280" spans="18:59" ht="9" customHeight="1">
      <c r="U280" s="454"/>
      <c r="V280" s="457"/>
      <c r="X280" s="458"/>
      <c r="AB280" s="2"/>
      <c r="AC280" s="2"/>
      <c r="AD280" s="2"/>
      <c r="AE280" s="2"/>
      <c r="AF280" s="2"/>
      <c r="AG280" s="2"/>
      <c r="AH280" s="2"/>
      <c r="AI280" s="2"/>
      <c r="AJ280" s="2"/>
      <c r="AK280" s="2"/>
      <c r="AL280" s="2"/>
      <c r="AM280" s="2"/>
      <c r="AN280" s="2"/>
      <c r="AO280" s="2"/>
      <c r="AP280" s="2"/>
      <c r="AQ280" s="2"/>
      <c r="AR280" s="2"/>
      <c r="AS280" s="2"/>
      <c r="AT280" s="2"/>
      <c r="AU280" s="2"/>
      <c r="AW280" s="2"/>
      <c r="AX280" s="2"/>
      <c r="AY280" s="2"/>
      <c r="AZ280" s="2"/>
      <c r="BA280" s="2"/>
      <c r="BC280" s="2"/>
      <c r="BD280" s="2"/>
      <c r="BE280" s="2"/>
      <c r="BF280" s="2"/>
      <c r="BG280" s="2"/>
    </row>
    <row r="281" spans="18:59" ht="9" customHeight="1">
      <c r="U281" s="454"/>
      <c r="V281" s="457"/>
      <c r="W281" s="459"/>
      <c r="X281" s="458"/>
      <c r="AB281" s="2"/>
      <c r="AC281" s="2"/>
      <c r="AD281" s="2"/>
      <c r="AE281" s="2"/>
      <c r="AF281" s="2"/>
      <c r="AG281" s="2"/>
      <c r="AH281" s="2"/>
      <c r="AI281" s="2"/>
      <c r="AJ281" s="2"/>
      <c r="AK281" s="2"/>
      <c r="AL281" s="2"/>
      <c r="AM281" s="2"/>
      <c r="AN281" s="2"/>
      <c r="AO281" s="2"/>
      <c r="AP281" s="2"/>
      <c r="AQ281" s="2"/>
      <c r="AR281" s="2"/>
      <c r="AS281" s="2"/>
      <c r="AT281" s="2"/>
      <c r="AU281" s="2"/>
      <c r="AW281" s="2"/>
      <c r="AX281" s="2"/>
      <c r="AY281" s="2"/>
      <c r="AZ281" s="2"/>
      <c r="BA281" s="2"/>
      <c r="BC281" s="2"/>
      <c r="BD281" s="2"/>
      <c r="BE281" s="2"/>
      <c r="BF281" s="2"/>
      <c r="BG281" s="2"/>
    </row>
    <row r="282" spans="18:59" ht="9" customHeight="1">
      <c r="U282" s="454"/>
      <c r="V282" s="457"/>
      <c r="W282" s="459"/>
      <c r="X282" s="458"/>
      <c r="AB282" s="2"/>
      <c r="AC282" s="2"/>
      <c r="AD282" s="2"/>
      <c r="AE282" s="2"/>
      <c r="AF282" s="2"/>
      <c r="AG282" s="2"/>
      <c r="AH282" s="2"/>
      <c r="AI282" s="2"/>
      <c r="AJ282" s="2"/>
      <c r="AK282" s="2"/>
      <c r="AL282" s="2"/>
      <c r="AM282" s="2"/>
      <c r="AN282" s="2"/>
      <c r="AO282" s="2"/>
      <c r="AP282" s="2"/>
      <c r="AQ282" s="2"/>
      <c r="AR282" s="2"/>
      <c r="AS282" s="2"/>
      <c r="AT282" s="2"/>
      <c r="AU282" s="2"/>
      <c r="AW282" s="2"/>
      <c r="AX282" s="2"/>
      <c r="AY282" s="2"/>
      <c r="AZ282" s="2"/>
      <c r="BA282" s="2"/>
      <c r="BC282" s="2"/>
      <c r="BD282" s="2"/>
      <c r="BE282" s="2"/>
      <c r="BF282" s="2"/>
      <c r="BG282" s="2"/>
    </row>
    <row r="283" spans="18:59" ht="9" customHeight="1">
      <c r="R283" s="454"/>
      <c r="U283" s="454"/>
      <c r="V283" s="457"/>
      <c r="W283" s="459"/>
      <c r="X283" s="458"/>
      <c r="AB283" s="2"/>
      <c r="AC283" s="2"/>
      <c r="AD283" s="2"/>
      <c r="AE283" s="2"/>
      <c r="AF283" s="2"/>
      <c r="AG283" s="2"/>
      <c r="AH283" s="2"/>
      <c r="AI283" s="2"/>
      <c r="AJ283" s="2"/>
      <c r="AK283" s="2"/>
      <c r="AL283" s="2"/>
      <c r="AM283" s="2"/>
      <c r="AN283" s="2"/>
      <c r="AO283" s="2"/>
      <c r="AP283" s="2"/>
      <c r="AQ283" s="2"/>
      <c r="AR283" s="2"/>
      <c r="AS283" s="2"/>
      <c r="AT283" s="2"/>
      <c r="AU283" s="2"/>
      <c r="AW283" s="2"/>
      <c r="AX283" s="2"/>
      <c r="AY283" s="2"/>
      <c r="AZ283" s="2"/>
      <c r="BA283" s="2"/>
      <c r="BC283" s="2"/>
      <c r="BD283" s="2"/>
      <c r="BE283" s="2"/>
      <c r="BF283" s="2"/>
      <c r="BG283" s="2"/>
    </row>
    <row r="284" spans="18:59" ht="9" customHeight="1">
      <c r="U284" s="454"/>
      <c r="V284" s="457"/>
      <c r="W284" s="459"/>
      <c r="X284" s="458"/>
      <c r="AB284" s="2"/>
      <c r="AC284" s="2"/>
      <c r="AD284" s="2"/>
      <c r="AE284" s="2"/>
      <c r="AF284" s="2"/>
      <c r="AG284" s="2"/>
      <c r="AH284" s="2"/>
      <c r="AI284" s="2"/>
      <c r="AJ284" s="2"/>
      <c r="AK284" s="2"/>
      <c r="AL284" s="2"/>
      <c r="AM284" s="2"/>
      <c r="AN284" s="2"/>
      <c r="AO284" s="2"/>
      <c r="AP284" s="2"/>
      <c r="AQ284" s="2"/>
      <c r="AR284" s="2"/>
      <c r="AS284" s="2"/>
      <c r="AT284" s="2"/>
      <c r="AU284" s="2"/>
      <c r="AW284" s="2"/>
      <c r="AX284" s="2"/>
      <c r="AY284" s="2"/>
      <c r="AZ284" s="2"/>
      <c r="BA284" s="2"/>
      <c r="BC284" s="2"/>
      <c r="BD284" s="2"/>
      <c r="BE284" s="2"/>
      <c r="BF284" s="2"/>
      <c r="BG284" s="2"/>
    </row>
    <row r="285" spans="18:59" ht="9" customHeight="1">
      <c r="U285" s="454"/>
      <c r="V285" s="457"/>
      <c r="W285" s="459"/>
      <c r="X285" s="458"/>
      <c r="AB285" s="2"/>
      <c r="AC285" s="2"/>
      <c r="AD285" s="2"/>
      <c r="AE285" s="2"/>
      <c r="AF285" s="2"/>
      <c r="AG285" s="2"/>
      <c r="AH285" s="2"/>
      <c r="AI285" s="2"/>
      <c r="AJ285" s="2"/>
      <c r="AK285" s="2"/>
      <c r="AL285" s="2"/>
      <c r="AM285" s="2"/>
      <c r="AN285" s="2"/>
      <c r="AO285" s="2"/>
      <c r="AP285" s="2"/>
      <c r="AQ285" s="2"/>
      <c r="AR285" s="2"/>
      <c r="AS285" s="2"/>
      <c r="AT285" s="2"/>
      <c r="AU285" s="2"/>
      <c r="AW285" s="2"/>
      <c r="AX285" s="2"/>
      <c r="AY285" s="2"/>
      <c r="AZ285" s="2"/>
      <c r="BA285" s="2"/>
      <c r="BC285" s="2"/>
      <c r="BD285" s="2"/>
      <c r="BE285" s="2"/>
      <c r="BF285" s="2"/>
      <c r="BG285" s="2"/>
    </row>
    <row r="286" spans="18:59" ht="9" customHeight="1">
      <c r="R286" s="460"/>
      <c r="U286" s="454"/>
      <c r="V286" s="457"/>
      <c r="W286" s="459"/>
      <c r="X286" s="458"/>
      <c r="AB286" s="2"/>
      <c r="AC286" s="2"/>
      <c r="AD286" s="2"/>
      <c r="AE286" s="2"/>
      <c r="AF286" s="2"/>
      <c r="AG286" s="2"/>
      <c r="AH286" s="2"/>
      <c r="AI286" s="2"/>
      <c r="AJ286" s="2"/>
      <c r="AK286" s="2"/>
      <c r="AL286" s="2"/>
      <c r="AM286" s="2"/>
      <c r="AN286" s="2"/>
      <c r="AO286" s="2"/>
      <c r="AP286" s="2"/>
      <c r="AQ286" s="2"/>
      <c r="AR286" s="2"/>
      <c r="AS286" s="2"/>
      <c r="AT286" s="2"/>
      <c r="AU286" s="2"/>
      <c r="AW286" s="2"/>
      <c r="AX286" s="2"/>
      <c r="AY286" s="2"/>
      <c r="AZ286" s="2"/>
      <c r="BA286" s="2"/>
      <c r="BC286" s="2"/>
      <c r="BD286" s="2"/>
      <c r="BE286" s="2"/>
      <c r="BF286" s="2"/>
      <c r="BG286" s="2"/>
    </row>
    <row r="287" spans="18:59" ht="9" customHeight="1">
      <c r="U287" s="454"/>
      <c r="V287" s="457"/>
      <c r="W287" s="459"/>
      <c r="X287" s="458"/>
      <c r="AB287" s="2"/>
      <c r="AC287" s="2"/>
      <c r="AD287" s="2"/>
      <c r="AE287" s="2"/>
      <c r="AF287" s="2"/>
      <c r="AG287" s="2"/>
      <c r="AH287" s="2"/>
      <c r="AI287" s="2"/>
      <c r="AJ287" s="2"/>
      <c r="AK287" s="2"/>
      <c r="AL287" s="2"/>
      <c r="AM287" s="2"/>
      <c r="AN287" s="2"/>
      <c r="AO287" s="2"/>
      <c r="AP287" s="2"/>
      <c r="AQ287" s="2"/>
      <c r="AR287" s="2"/>
      <c r="AS287" s="2"/>
      <c r="AT287" s="2"/>
      <c r="AU287" s="2"/>
      <c r="AW287" s="2"/>
      <c r="AX287" s="2"/>
      <c r="AY287" s="2"/>
      <c r="AZ287" s="2"/>
      <c r="BA287" s="2"/>
      <c r="BC287" s="2"/>
      <c r="BD287" s="2"/>
      <c r="BE287" s="2"/>
      <c r="BF287" s="2"/>
      <c r="BG287" s="2"/>
    </row>
    <row r="288" spans="18:59" ht="9" customHeight="1">
      <c r="U288" s="454"/>
      <c r="V288" s="457"/>
      <c r="W288" s="459"/>
      <c r="X288" s="458"/>
      <c r="AB288" s="2"/>
      <c r="AC288" s="2"/>
      <c r="AD288" s="2"/>
      <c r="AE288" s="2"/>
      <c r="AF288" s="2"/>
      <c r="AG288" s="2"/>
      <c r="AH288" s="2"/>
      <c r="AI288" s="2"/>
      <c r="AJ288" s="2"/>
      <c r="AK288" s="2"/>
      <c r="AL288" s="2"/>
      <c r="AM288" s="2"/>
      <c r="AN288" s="2"/>
      <c r="AO288" s="2"/>
      <c r="AP288" s="2"/>
      <c r="AQ288" s="2"/>
      <c r="AR288" s="2"/>
      <c r="AS288" s="2"/>
      <c r="AT288" s="2"/>
      <c r="AU288" s="2"/>
      <c r="AW288" s="2"/>
      <c r="AX288" s="2"/>
      <c r="AY288" s="2"/>
      <c r="AZ288" s="2"/>
      <c r="BA288" s="2"/>
      <c r="BC288" s="2"/>
      <c r="BD288" s="2"/>
      <c r="BE288" s="2"/>
      <c r="BF288" s="2"/>
      <c r="BG288" s="2"/>
    </row>
    <row r="289" spans="18:64" ht="9" customHeight="1">
      <c r="U289" s="454"/>
      <c r="V289" s="457"/>
      <c r="W289" s="459"/>
      <c r="X289" s="458"/>
      <c r="AB289" s="2"/>
      <c r="AC289" s="2"/>
      <c r="AD289" s="2"/>
      <c r="AE289" s="2"/>
      <c r="AF289" s="2"/>
      <c r="AG289" s="2"/>
      <c r="AH289" s="2"/>
      <c r="AI289" s="2"/>
      <c r="AJ289" s="2"/>
      <c r="AK289" s="2"/>
      <c r="AL289" s="2"/>
      <c r="AM289" s="2"/>
      <c r="AN289" s="2"/>
      <c r="AO289" s="2"/>
      <c r="AP289" s="2"/>
      <c r="AQ289" s="2"/>
      <c r="AR289" s="2"/>
      <c r="AS289" s="2"/>
      <c r="AT289" s="2"/>
      <c r="AU289" s="2"/>
      <c r="AW289" s="2"/>
      <c r="AX289" s="2"/>
      <c r="AY289" s="2"/>
      <c r="AZ289" s="2"/>
      <c r="BA289" s="2"/>
      <c r="BC289" s="2"/>
      <c r="BD289" s="2"/>
      <c r="BE289" s="2"/>
      <c r="BF289" s="2"/>
      <c r="BG289" s="2"/>
    </row>
    <row r="290" spans="18:64" ht="9" customHeight="1">
      <c r="U290" s="454"/>
      <c r="V290" s="457"/>
      <c r="W290" s="459"/>
      <c r="X290" s="458"/>
      <c r="AB290" s="2"/>
      <c r="AC290" s="2"/>
      <c r="AD290" s="2"/>
      <c r="AE290" s="2"/>
      <c r="AF290" s="2"/>
      <c r="AG290" s="2"/>
      <c r="AH290" s="2"/>
      <c r="AI290" s="2"/>
      <c r="AJ290" s="2"/>
      <c r="AK290" s="2"/>
      <c r="AL290" s="2"/>
      <c r="AM290" s="2"/>
      <c r="AN290" s="2"/>
      <c r="AO290" s="2"/>
      <c r="AP290" s="2"/>
      <c r="AQ290" s="2"/>
      <c r="AR290" s="2"/>
      <c r="AS290" s="2"/>
      <c r="AT290" s="2"/>
      <c r="AU290" s="2"/>
      <c r="AW290" s="2"/>
      <c r="AX290" s="2"/>
      <c r="AY290" s="2"/>
      <c r="AZ290" s="2"/>
      <c r="BA290" s="2"/>
      <c r="BC290" s="2"/>
      <c r="BD290" s="2"/>
      <c r="BE290" s="2"/>
      <c r="BF290" s="2"/>
      <c r="BG290" s="2"/>
    </row>
    <row r="291" spans="18:64" ht="9" customHeight="1">
      <c r="U291" s="454"/>
      <c r="V291" s="457"/>
      <c r="W291" s="459"/>
      <c r="X291" s="458"/>
      <c r="AB291" s="2"/>
      <c r="AC291" s="2"/>
      <c r="AD291" s="2"/>
      <c r="AE291" s="2"/>
      <c r="AF291" s="2"/>
      <c r="AG291" s="2"/>
      <c r="AH291" s="2"/>
      <c r="AI291" s="2"/>
      <c r="AJ291" s="2"/>
      <c r="AK291" s="2"/>
      <c r="AL291" s="2"/>
      <c r="AM291" s="2"/>
      <c r="AN291" s="2"/>
      <c r="AO291" s="2"/>
      <c r="AP291" s="2"/>
      <c r="AQ291" s="2"/>
      <c r="AR291" s="2"/>
      <c r="AS291" s="2"/>
      <c r="AT291" s="2"/>
      <c r="AU291" s="2"/>
      <c r="AW291" s="2"/>
      <c r="AX291" s="2"/>
      <c r="AY291" s="2"/>
      <c r="AZ291" s="2"/>
      <c r="BA291" s="2"/>
      <c r="BC291" s="2"/>
      <c r="BD291" s="2"/>
      <c r="BE291" s="2"/>
      <c r="BF291" s="2"/>
      <c r="BG291" s="2"/>
    </row>
    <row r="292" spans="18:64" ht="9" customHeight="1">
      <c r="U292" s="454"/>
      <c r="V292" s="457"/>
      <c r="W292" s="459"/>
      <c r="X292" s="458"/>
      <c r="AB292" s="2"/>
      <c r="AC292" s="2"/>
      <c r="AD292" s="2"/>
      <c r="AE292" s="2"/>
      <c r="AF292" s="2"/>
      <c r="AG292" s="2"/>
      <c r="AH292" s="2"/>
      <c r="AI292" s="2"/>
      <c r="AJ292" s="2"/>
      <c r="AK292" s="2"/>
      <c r="AL292" s="2"/>
      <c r="AM292" s="2"/>
      <c r="AN292" s="2"/>
      <c r="AO292" s="2"/>
      <c r="AP292" s="2"/>
      <c r="AQ292" s="2"/>
      <c r="AR292" s="2"/>
      <c r="AS292" s="2"/>
      <c r="AT292" s="2"/>
      <c r="AU292" s="2"/>
      <c r="AW292" s="2"/>
      <c r="AX292" s="2"/>
      <c r="AY292" s="2"/>
      <c r="AZ292" s="2"/>
      <c r="BA292" s="2"/>
      <c r="BC292" s="2"/>
      <c r="BD292" s="2"/>
      <c r="BE292" s="2"/>
      <c r="BF292" s="2"/>
      <c r="BG292" s="2"/>
    </row>
    <row r="293" spans="18:64" ht="9" customHeight="1">
      <c r="AB293" s="2"/>
      <c r="AC293" s="2"/>
      <c r="AD293" s="2"/>
      <c r="AE293" s="2"/>
      <c r="AF293" s="2"/>
      <c r="AG293" s="2"/>
      <c r="AH293" s="2"/>
      <c r="AI293" s="2"/>
      <c r="AJ293" s="2"/>
      <c r="AK293" s="2"/>
      <c r="AL293" s="2"/>
      <c r="AM293" s="2"/>
      <c r="AN293" s="2"/>
      <c r="AO293" s="2"/>
      <c r="AP293" s="2"/>
      <c r="AQ293" s="2"/>
      <c r="AR293" s="2"/>
      <c r="AS293" s="2"/>
      <c r="AT293" s="2"/>
      <c r="AU293" s="2"/>
      <c r="AW293" s="2"/>
      <c r="AX293" s="2"/>
      <c r="AY293" s="2"/>
      <c r="AZ293" s="2"/>
      <c r="BA293" s="2"/>
      <c r="BC293" s="2"/>
      <c r="BD293" s="2"/>
      <c r="BE293" s="2"/>
      <c r="BF293" s="2"/>
      <c r="BG293" s="2"/>
    </row>
    <row r="294" spans="18:64" ht="9" customHeight="1">
      <c r="R294" s="460"/>
      <c r="U294" s="459"/>
      <c r="AB294" s="2"/>
      <c r="AC294" s="2"/>
      <c r="AD294" s="2"/>
      <c r="AE294" s="2"/>
      <c r="AF294" s="2"/>
      <c r="AG294" s="2"/>
      <c r="AH294" s="2"/>
      <c r="AI294" s="2"/>
      <c r="AJ294" s="2"/>
      <c r="AK294" s="2"/>
      <c r="AL294" s="2"/>
      <c r="AM294" s="2"/>
      <c r="AN294" s="2"/>
      <c r="AO294" s="2"/>
      <c r="AP294" s="2"/>
      <c r="AQ294" s="2"/>
      <c r="AR294" s="2"/>
      <c r="AS294" s="2"/>
      <c r="AT294" s="2"/>
      <c r="AU294" s="2"/>
      <c r="AW294" s="2"/>
      <c r="AX294" s="2"/>
      <c r="AY294" s="2"/>
      <c r="AZ294" s="2"/>
      <c r="BA294" s="2"/>
      <c r="BC294" s="2"/>
      <c r="BD294" s="2"/>
      <c r="BE294" s="2"/>
      <c r="BF294" s="2"/>
      <c r="BG294" s="2"/>
    </row>
    <row r="295" spans="18:64" ht="9" customHeight="1">
      <c r="U295" s="459"/>
      <c r="V295" s="457"/>
      <c r="W295" s="454"/>
      <c r="AB295" s="2"/>
      <c r="AC295" s="2"/>
      <c r="AD295" s="2"/>
      <c r="AE295" s="2"/>
      <c r="AF295" s="2"/>
      <c r="AG295" s="2"/>
      <c r="AH295" s="2"/>
      <c r="AI295" s="2"/>
      <c r="AJ295" s="2"/>
      <c r="AK295" s="2"/>
      <c r="AL295" s="2"/>
      <c r="AM295" s="2"/>
      <c r="AN295" s="2"/>
      <c r="AO295" s="2"/>
      <c r="AP295" s="2"/>
      <c r="AQ295" s="2"/>
      <c r="AR295" s="2"/>
      <c r="AS295" s="2"/>
      <c r="AT295" s="2"/>
      <c r="AU295" s="2"/>
      <c r="AW295" s="2"/>
      <c r="AX295" s="2"/>
      <c r="AY295" s="2"/>
      <c r="AZ295" s="2"/>
      <c r="BA295" s="2"/>
      <c r="BC295" s="2"/>
      <c r="BD295" s="2"/>
      <c r="BE295" s="2"/>
      <c r="BF295" s="2"/>
      <c r="BG295" s="453"/>
      <c r="BH295" s="453"/>
      <c r="BI295" s="453"/>
      <c r="BJ295" s="453"/>
      <c r="BK295" s="453"/>
      <c r="BL295" s="453"/>
    </row>
    <row r="296" spans="18:64" ht="9" customHeight="1">
      <c r="U296" s="459"/>
      <c r="V296" s="457"/>
      <c r="AB296" s="2"/>
      <c r="AC296" s="2"/>
      <c r="AD296" s="2"/>
      <c r="AE296" s="2"/>
      <c r="AF296" s="2"/>
      <c r="AG296" s="2"/>
      <c r="AH296" s="2"/>
      <c r="AI296" s="2"/>
      <c r="AJ296" s="2"/>
      <c r="AK296" s="2"/>
      <c r="AL296" s="2"/>
      <c r="AM296" s="2"/>
      <c r="AN296" s="2"/>
      <c r="AO296" s="2"/>
      <c r="AP296" s="2"/>
      <c r="AQ296" s="2"/>
      <c r="AR296" s="2"/>
      <c r="AS296" s="2"/>
      <c r="AT296" s="2"/>
      <c r="AU296" s="2"/>
      <c r="AW296" s="2"/>
      <c r="AX296" s="2"/>
      <c r="AY296" s="2"/>
      <c r="AZ296" s="2"/>
      <c r="BA296" s="2"/>
      <c r="BC296" s="2"/>
      <c r="BD296" s="2"/>
      <c r="BE296" s="2"/>
      <c r="BF296" s="2"/>
      <c r="BG296" s="2"/>
    </row>
    <row r="297" spans="18:64" ht="9" customHeight="1">
      <c r="U297" s="459"/>
      <c r="V297" s="457"/>
      <c r="AB297" s="2"/>
      <c r="AC297" s="2"/>
      <c r="AD297" s="2"/>
      <c r="AE297" s="2"/>
      <c r="AF297" s="2"/>
      <c r="AG297" s="2"/>
      <c r="AH297" s="2"/>
      <c r="AI297" s="2"/>
      <c r="AJ297" s="2"/>
      <c r="AK297" s="2"/>
      <c r="AL297" s="2"/>
      <c r="AM297" s="2"/>
      <c r="AN297" s="2"/>
      <c r="AO297" s="2"/>
      <c r="AP297" s="2"/>
      <c r="AQ297" s="2"/>
      <c r="AR297" s="2"/>
      <c r="AS297" s="2"/>
      <c r="AT297" s="2"/>
      <c r="AU297" s="2"/>
      <c r="AW297" s="2"/>
      <c r="AX297" s="2"/>
      <c r="AY297" s="2"/>
      <c r="AZ297" s="2"/>
      <c r="BA297" s="2"/>
      <c r="BC297" s="2"/>
      <c r="BD297" s="2"/>
      <c r="BE297" s="2"/>
      <c r="BF297" s="2"/>
      <c r="BG297" s="2"/>
    </row>
    <row r="298" spans="18:64" ht="9" customHeight="1">
      <c r="U298" s="459"/>
      <c r="V298" s="457"/>
      <c r="AB298" s="2"/>
      <c r="AC298" s="2"/>
      <c r="AD298" s="2"/>
      <c r="AE298" s="2"/>
      <c r="AF298" s="2"/>
      <c r="AG298" s="2"/>
      <c r="AH298" s="2"/>
      <c r="AI298" s="2"/>
      <c r="AJ298" s="2"/>
      <c r="AK298" s="2"/>
      <c r="AL298" s="2"/>
      <c r="AM298" s="2"/>
      <c r="AN298" s="2"/>
      <c r="AO298" s="2"/>
      <c r="AP298" s="2"/>
      <c r="AQ298" s="2"/>
      <c r="AR298" s="2"/>
      <c r="AS298" s="2"/>
      <c r="AT298" s="2"/>
      <c r="AU298" s="2"/>
      <c r="AW298" s="2"/>
      <c r="AX298" s="2"/>
      <c r="AY298" s="2"/>
      <c r="AZ298" s="2"/>
      <c r="BA298" s="2"/>
      <c r="BC298" s="2"/>
      <c r="BD298" s="2"/>
      <c r="BE298" s="2"/>
      <c r="BF298" s="2"/>
      <c r="BG298" s="2"/>
    </row>
    <row r="299" spans="18:64" ht="9" customHeight="1">
      <c r="R299" s="454"/>
      <c r="U299" s="459"/>
      <c r="V299" s="457"/>
      <c r="AB299" s="2"/>
      <c r="AC299" s="2"/>
      <c r="AD299" s="2"/>
      <c r="AE299" s="2"/>
      <c r="AF299" s="2"/>
      <c r="AG299" s="2"/>
      <c r="AH299" s="2"/>
      <c r="AI299" s="2"/>
      <c r="AJ299" s="2"/>
      <c r="AK299" s="2"/>
      <c r="AL299" s="2"/>
      <c r="AM299" s="2"/>
      <c r="AN299" s="2"/>
      <c r="AO299" s="2"/>
      <c r="AP299" s="2"/>
      <c r="AQ299" s="2"/>
      <c r="AR299" s="2"/>
      <c r="AS299" s="2"/>
      <c r="AT299" s="2"/>
      <c r="AU299" s="2"/>
      <c r="AW299" s="2"/>
      <c r="AX299" s="2"/>
      <c r="AY299" s="2"/>
      <c r="AZ299" s="2"/>
      <c r="BA299" s="2"/>
      <c r="BC299" s="2"/>
      <c r="BD299" s="2"/>
      <c r="BE299" s="2"/>
      <c r="BF299" s="2"/>
      <c r="BG299" s="2"/>
    </row>
    <row r="300" spans="18:64" ht="9" customHeight="1">
      <c r="U300" s="459"/>
      <c r="V300" s="457"/>
      <c r="AB300" s="2"/>
      <c r="AC300" s="2"/>
      <c r="AD300" s="2"/>
      <c r="AE300" s="2"/>
      <c r="AF300" s="2"/>
      <c r="AG300" s="2"/>
      <c r="AH300" s="2"/>
      <c r="AI300" s="2"/>
      <c r="AJ300" s="2"/>
      <c r="AK300" s="2"/>
      <c r="AL300" s="2"/>
      <c r="AM300" s="2"/>
      <c r="AN300" s="2"/>
      <c r="AO300" s="2"/>
      <c r="AP300" s="2"/>
      <c r="AQ300" s="2"/>
      <c r="AR300" s="2"/>
      <c r="AS300" s="2"/>
      <c r="AT300" s="2"/>
      <c r="AU300" s="2"/>
      <c r="AW300" s="2"/>
      <c r="AX300" s="2"/>
      <c r="AY300" s="2"/>
      <c r="AZ300" s="2"/>
      <c r="BA300" s="2"/>
      <c r="BC300" s="2"/>
      <c r="BD300" s="2"/>
      <c r="BE300" s="2"/>
      <c r="BF300" s="2"/>
      <c r="BG300" s="2"/>
    </row>
    <row r="301" spans="18:64" ht="9" customHeight="1">
      <c r="U301" s="454"/>
      <c r="V301" s="457"/>
      <c r="AB301" s="2"/>
      <c r="AC301" s="2"/>
      <c r="AD301" s="2"/>
      <c r="AE301" s="2"/>
      <c r="AF301" s="2"/>
      <c r="AG301" s="2"/>
      <c r="AH301" s="2"/>
      <c r="AI301" s="2"/>
      <c r="AJ301" s="2"/>
      <c r="AK301" s="2"/>
      <c r="AL301" s="2"/>
      <c r="AM301" s="2"/>
      <c r="AN301" s="2"/>
      <c r="AO301" s="2"/>
      <c r="AP301" s="2"/>
      <c r="AQ301" s="2"/>
      <c r="AR301" s="2"/>
      <c r="AS301" s="2"/>
      <c r="AT301" s="2"/>
      <c r="AU301" s="2"/>
      <c r="AW301" s="2"/>
      <c r="AX301" s="2"/>
      <c r="AY301" s="2"/>
      <c r="AZ301" s="2"/>
      <c r="BA301" s="2"/>
      <c r="BC301" s="2"/>
      <c r="BD301" s="2"/>
      <c r="BE301" s="2"/>
      <c r="BF301" s="2"/>
      <c r="BG301" s="2"/>
    </row>
    <row r="302" spans="18:64" ht="9" customHeight="1">
      <c r="AB302" s="2"/>
      <c r="AC302" s="2"/>
      <c r="AD302" s="2"/>
      <c r="AE302" s="2"/>
      <c r="AF302" s="2"/>
      <c r="AG302" s="2"/>
      <c r="AH302" s="2"/>
      <c r="AI302" s="2"/>
      <c r="AJ302" s="2"/>
      <c r="AK302" s="2"/>
      <c r="AL302" s="2"/>
      <c r="AM302" s="2"/>
      <c r="AN302" s="2"/>
      <c r="AO302" s="2"/>
      <c r="AP302" s="2"/>
      <c r="AQ302" s="2"/>
      <c r="AR302" s="2"/>
      <c r="AS302" s="2"/>
      <c r="AT302" s="2"/>
      <c r="AU302" s="2"/>
      <c r="AW302" s="2"/>
      <c r="AX302" s="2"/>
      <c r="AY302" s="2"/>
      <c r="AZ302" s="2"/>
      <c r="BA302" s="2"/>
      <c r="BC302" s="2"/>
      <c r="BD302" s="2"/>
      <c r="BE302" s="2"/>
      <c r="BF302" s="2"/>
      <c r="BG302" s="2"/>
    </row>
    <row r="303" spans="18:64" ht="9" customHeight="1">
      <c r="R303" s="460"/>
      <c r="AB303" s="2"/>
      <c r="AC303" s="2"/>
      <c r="AD303" s="2"/>
      <c r="AE303" s="2"/>
      <c r="AF303" s="2"/>
      <c r="AG303" s="2"/>
      <c r="AH303" s="2"/>
      <c r="AI303" s="2"/>
      <c r="AJ303" s="2"/>
      <c r="AK303" s="2"/>
      <c r="AL303" s="2"/>
      <c r="AM303" s="2"/>
      <c r="AN303" s="2"/>
      <c r="AO303" s="2"/>
      <c r="AP303" s="2"/>
      <c r="AQ303" s="2"/>
      <c r="AR303" s="2"/>
      <c r="AS303" s="2"/>
      <c r="AT303" s="2"/>
      <c r="AU303" s="2"/>
      <c r="AW303" s="2"/>
      <c r="AX303" s="2"/>
      <c r="AY303" s="2"/>
      <c r="AZ303" s="2"/>
      <c r="BA303" s="2"/>
      <c r="BC303" s="2"/>
      <c r="BD303" s="2"/>
      <c r="BE303" s="2"/>
      <c r="BF303" s="2"/>
      <c r="BG303" s="2"/>
    </row>
    <row r="304" spans="18:64" ht="9" customHeight="1">
      <c r="U304" s="459"/>
      <c r="V304" s="457"/>
      <c r="AB304" s="2"/>
      <c r="AC304" s="2"/>
      <c r="AD304" s="2"/>
      <c r="AE304" s="2"/>
      <c r="AF304" s="2"/>
      <c r="AG304" s="2"/>
      <c r="AH304" s="2"/>
      <c r="AI304" s="2"/>
      <c r="AJ304" s="2"/>
      <c r="AK304" s="2"/>
      <c r="AL304" s="2"/>
      <c r="AM304" s="2"/>
      <c r="AN304" s="2"/>
      <c r="AO304" s="2"/>
      <c r="AP304" s="2"/>
      <c r="AQ304" s="2"/>
      <c r="AR304" s="2"/>
      <c r="AS304" s="2"/>
      <c r="AT304" s="2"/>
      <c r="AU304" s="2"/>
      <c r="AW304" s="2"/>
      <c r="AX304" s="2"/>
      <c r="AY304" s="2"/>
      <c r="AZ304" s="2"/>
      <c r="BA304" s="2"/>
      <c r="BC304" s="2"/>
      <c r="BD304" s="2"/>
      <c r="BE304" s="2"/>
      <c r="BF304" s="2"/>
      <c r="BG304" s="2"/>
    </row>
    <row r="305" spans="18:59" ht="9" customHeight="1">
      <c r="U305" s="459"/>
      <c r="V305" s="457"/>
      <c r="AB305" s="2"/>
      <c r="AC305" s="2"/>
      <c r="AD305" s="2"/>
      <c r="AE305" s="2"/>
      <c r="AF305" s="2"/>
      <c r="AG305" s="2"/>
      <c r="AH305" s="2"/>
      <c r="AI305" s="2"/>
      <c r="AJ305" s="2"/>
      <c r="AK305" s="2"/>
      <c r="AL305" s="2"/>
      <c r="AM305" s="2"/>
      <c r="AN305" s="2"/>
      <c r="AO305" s="2"/>
      <c r="AP305" s="2"/>
      <c r="AQ305" s="2"/>
      <c r="AR305" s="2"/>
      <c r="AS305" s="2"/>
      <c r="AT305" s="2"/>
      <c r="AU305" s="2"/>
      <c r="AW305" s="2"/>
      <c r="AX305" s="2"/>
      <c r="AY305" s="2"/>
      <c r="AZ305" s="2"/>
      <c r="BA305" s="2"/>
      <c r="BC305" s="2"/>
      <c r="BD305" s="2"/>
      <c r="BE305" s="2"/>
      <c r="BF305" s="2"/>
      <c r="BG305" s="2"/>
    </row>
    <row r="306" spans="18:59" ht="9" customHeight="1">
      <c r="U306" s="459"/>
      <c r="V306" s="457"/>
      <c r="AB306" s="2"/>
      <c r="AC306" s="2"/>
      <c r="AD306" s="2"/>
      <c r="AE306" s="2"/>
      <c r="AF306" s="2"/>
      <c r="AG306" s="2"/>
      <c r="AH306" s="2"/>
      <c r="AI306" s="2"/>
      <c r="AJ306" s="2"/>
      <c r="AK306" s="2"/>
      <c r="AL306" s="2"/>
      <c r="AM306" s="2"/>
      <c r="AN306" s="2"/>
      <c r="AO306" s="2"/>
      <c r="AP306" s="2"/>
      <c r="AQ306" s="2"/>
      <c r="AR306" s="2"/>
      <c r="AS306" s="2"/>
      <c r="AT306" s="2"/>
      <c r="AU306" s="2"/>
      <c r="AW306" s="2"/>
      <c r="AX306" s="2"/>
      <c r="AY306" s="2"/>
      <c r="AZ306" s="2"/>
      <c r="BA306" s="2"/>
      <c r="BC306" s="2"/>
      <c r="BD306" s="2"/>
      <c r="BE306" s="2"/>
      <c r="BF306" s="2"/>
      <c r="BG306" s="2"/>
    </row>
    <row r="307" spans="18:59" ht="9" customHeight="1">
      <c r="U307" s="459"/>
      <c r="V307" s="457"/>
      <c r="AB307" s="2"/>
      <c r="AC307" s="2"/>
      <c r="AD307" s="2"/>
      <c r="AE307" s="2"/>
      <c r="AF307" s="2"/>
      <c r="AG307" s="2"/>
      <c r="AH307" s="2"/>
      <c r="AI307" s="2"/>
      <c r="AJ307" s="2"/>
      <c r="AK307" s="2"/>
      <c r="AL307" s="2"/>
      <c r="AM307" s="2"/>
      <c r="AN307" s="2"/>
      <c r="AO307" s="2"/>
      <c r="AP307" s="2"/>
      <c r="AQ307" s="2"/>
      <c r="AR307" s="2"/>
      <c r="AS307" s="2"/>
      <c r="AT307" s="2"/>
      <c r="AU307" s="2"/>
      <c r="AW307" s="2"/>
      <c r="AX307" s="2"/>
      <c r="AY307" s="2"/>
      <c r="AZ307" s="2"/>
      <c r="BA307" s="2"/>
      <c r="BC307" s="2"/>
      <c r="BD307" s="2"/>
      <c r="BE307" s="2"/>
      <c r="BF307" s="2"/>
      <c r="BG307" s="2"/>
    </row>
    <row r="308" spans="18:59" ht="9" customHeight="1">
      <c r="U308" s="459"/>
      <c r="V308" s="457"/>
      <c r="AB308" s="2"/>
      <c r="AC308" s="2"/>
      <c r="AD308" s="2"/>
      <c r="AE308" s="2"/>
      <c r="AF308" s="2"/>
      <c r="AG308" s="2"/>
      <c r="AH308" s="2"/>
      <c r="AI308" s="2"/>
      <c r="AJ308" s="2"/>
      <c r="AK308" s="2"/>
      <c r="AL308" s="2"/>
      <c r="AM308" s="2"/>
      <c r="AN308" s="2"/>
      <c r="AO308" s="2"/>
      <c r="AP308" s="2"/>
      <c r="AQ308" s="2"/>
      <c r="AR308" s="2"/>
      <c r="AS308" s="2"/>
      <c r="AT308" s="2"/>
      <c r="AU308" s="2"/>
      <c r="AW308" s="2"/>
      <c r="AX308" s="2"/>
      <c r="AY308" s="2"/>
      <c r="AZ308" s="2"/>
      <c r="BA308" s="2"/>
      <c r="BC308" s="2"/>
      <c r="BD308" s="2"/>
      <c r="BE308" s="2"/>
      <c r="BF308" s="2"/>
      <c r="BG308" s="2"/>
    </row>
    <row r="309" spans="18:59" ht="9" customHeight="1">
      <c r="U309" s="459"/>
      <c r="V309" s="457"/>
      <c r="AB309" s="2"/>
      <c r="AC309" s="2"/>
      <c r="AD309" s="2"/>
      <c r="AE309" s="2"/>
      <c r="AF309" s="2"/>
      <c r="AG309" s="2"/>
      <c r="AH309" s="2"/>
      <c r="AI309" s="2"/>
      <c r="AJ309" s="2"/>
      <c r="AK309" s="2"/>
      <c r="AL309" s="2"/>
      <c r="AM309" s="2"/>
      <c r="AN309" s="2"/>
      <c r="AO309" s="2"/>
      <c r="AP309" s="2"/>
      <c r="AQ309" s="2"/>
      <c r="AR309" s="2"/>
      <c r="AS309" s="2"/>
      <c r="AT309" s="2"/>
      <c r="AU309" s="2"/>
      <c r="AW309" s="2"/>
      <c r="AX309" s="2"/>
      <c r="AY309" s="2"/>
      <c r="AZ309" s="2"/>
      <c r="BA309" s="2"/>
      <c r="BC309" s="2"/>
      <c r="BD309" s="2"/>
      <c r="BE309" s="2"/>
      <c r="BF309" s="2"/>
      <c r="BG309" s="2"/>
    </row>
    <row r="310" spans="18:59" ht="9" customHeight="1">
      <c r="V310" s="457"/>
      <c r="AB310" s="2"/>
      <c r="AC310" s="2"/>
      <c r="AD310" s="2"/>
      <c r="AE310" s="2"/>
      <c r="AF310" s="2"/>
      <c r="AG310" s="2"/>
      <c r="AH310" s="2"/>
      <c r="AI310" s="2"/>
      <c r="AJ310" s="2"/>
      <c r="AK310" s="2"/>
      <c r="AL310" s="2"/>
      <c r="AM310" s="2"/>
      <c r="AN310" s="2"/>
      <c r="AO310" s="2"/>
      <c r="AP310" s="2"/>
      <c r="AQ310" s="2"/>
      <c r="AR310" s="2"/>
      <c r="AS310" s="2"/>
      <c r="AT310" s="2"/>
      <c r="AU310" s="2"/>
      <c r="AW310" s="2"/>
      <c r="AX310" s="2"/>
      <c r="AY310" s="2"/>
      <c r="AZ310" s="2"/>
      <c r="BA310" s="2"/>
      <c r="BC310" s="2"/>
      <c r="BD310" s="2"/>
      <c r="BE310" s="2"/>
      <c r="BF310" s="2"/>
      <c r="BG310" s="2"/>
    </row>
    <row r="311" spans="18:59" ht="9" customHeight="1">
      <c r="AB311" s="2"/>
      <c r="AC311" s="2"/>
      <c r="AD311" s="2"/>
      <c r="AE311" s="2"/>
      <c r="AF311" s="2"/>
      <c r="AG311" s="2"/>
      <c r="AH311" s="2"/>
      <c r="AI311" s="2"/>
      <c r="AJ311" s="2"/>
      <c r="AK311" s="2"/>
      <c r="AL311" s="2"/>
      <c r="AM311" s="2"/>
      <c r="AN311" s="2"/>
      <c r="AO311" s="2"/>
      <c r="AP311" s="2"/>
      <c r="AQ311" s="2"/>
      <c r="AR311" s="2"/>
      <c r="AS311" s="2"/>
      <c r="AT311" s="2"/>
      <c r="AU311" s="2"/>
      <c r="AW311" s="2"/>
      <c r="AX311" s="2"/>
      <c r="AY311" s="2"/>
      <c r="AZ311" s="2"/>
      <c r="BA311" s="2"/>
      <c r="BC311" s="2"/>
      <c r="BD311" s="2"/>
      <c r="BE311" s="2"/>
      <c r="BF311" s="2"/>
      <c r="BG311" s="2"/>
    </row>
    <row r="312" spans="18:59" ht="9" customHeight="1">
      <c r="R312" s="460"/>
      <c r="AB312" s="2"/>
      <c r="AC312" s="2"/>
      <c r="AD312" s="2"/>
      <c r="AE312" s="2"/>
      <c r="AF312" s="2"/>
      <c r="AG312" s="2"/>
      <c r="AH312" s="2"/>
      <c r="AI312" s="2"/>
      <c r="AJ312" s="2"/>
      <c r="AK312" s="2"/>
      <c r="AL312" s="2"/>
      <c r="AM312" s="2"/>
      <c r="AN312" s="2"/>
      <c r="AO312" s="2"/>
      <c r="AP312" s="2"/>
      <c r="AQ312" s="2"/>
      <c r="AR312" s="2"/>
      <c r="AS312" s="2"/>
      <c r="AT312" s="2"/>
      <c r="AU312" s="2"/>
      <c r="AW312" s="2"/>
      <c r="AX312" s="2"/>
      <c r="AY312" s="2"/>
      <c r="AZ312" s="2"/>
      <c r="BA312" s="2"/>
      <c r="BC312" s="2"/>
      <c r="BD312" s="2"/>
      <c r="BE312" s="2"/>
      <c r="BF312" s="2"/>
      <c r="BG312" s="2"/>
    </row>
    <row r="313" spans="18:59" ht="9" customHeight="1">
      <c r="U313" s="459"/>
      <c r="V313" s="457"/>
      <c r="AB313" s="2"/>
      <c r="AC313" s="2"/>
      <c r="AD313" s="2"/>
      <c r="AE313" s="2"/>
      <c r="AF313" s="2"/>
      <c r="AG313" s="2"/>
      <c r="AH313" s="2"/>
      <c r="AI313" s="2"/>
      <c r="AJ313" s="2"/>
      <c r="AK313" s="2"/>
      <c r="AL313" s="2"/>
      <c r="AM313" s="2"/>
      <c r="AN313" s="2"/>
      <c r="AO313" s="2"/>
      <c r="AP313" s="2"/>
      <c r="AQ313" s="2"/>
      <c r="AR313" s="2"/>
      <c r="AS313" s="2"/>
      <c r="AT313" s="2"/>
      <c r="AU313" s="2"/>
      <c r="AW313" s="2"/>
      <c r="AX313" s="2"/>
      <c r="AY313" s="2"/>
      <c r="AZ313" s="2"/>
      <c r="BA313" s="2"/>
      <c r="BC313" s="2"/>
      <c r="BD313" s="2"/>
      <c r="BE313" s="2"/>
      <c r="BF313" s="2"/>
      <c r="BG313" s="2"/>
    </row>
    <row r="314" spans="18:59" ht="9" customHeight="1">
      <c r="U314" s="459"/>
      <c r="V314" s="457"/>
      <c r="AB314" s="2"/>
      <c r="AC314" s="2"/>
      <c r="AD314" s="2"/>
      <c r="AE314" s="2"/>
      <c r="AF314" s="2"/>
      <c r="AG314" s="2"/>
      <c r="AH314" s="2"/>
      <c r="AI314" s="2"/>
      <c r="AJ314" s="2"/>
      <c r="AK314" s="2"/>
      <c r="AL314" s="2"/>
      <c r="AM314" s="2"/>
      <c r="AN314" s="2"/>
      <c r="AO314" s="2"/>
      <c r="AP314" s="2"/>
      <c r="AQ314" s="2"/>
      <c r="AR314" s="2"/>
      <c r="AS314" s="2"/>
      <c r="AT314" s="2"/>
      <c r="AU314" s="2"/>
      <c r="AW314" s="2"/>
      <c r="AX314" s="2"/>
      <c r="AY314" s="2"/>
      <c r="AZ314" s="2"/>
      <c r="BA314" s="2"/>
      <c r="BC314" s="2"/>
      <c r="BD314" s="2"/>
      <c r="BE314" s="2"/>
      <c r="BF314" s="2"/>
      <c r="BG314" s="2"/>
    </row>
    <row r="315" spans="18:59" ht="9" customHeight="1">
      <c r="U315" s="459"/>
      <c r="V315" s="457"/>
      <c r="AB315" s="2"/>
      <c r="AC315" s="2"/>
      <c r="AD315" s="2"/>
      <c r="AE315" s="2"/>
      <c r="AF315" s="2"/>
      <c r="AG315" s="2"/>
      <c r="AH315" s="2"/>
      <c r="AI315" s="2"/>
      <c r="AJ315" s="2"/>
      <c r="AK315" s="2"/>
      <c r="AL315" s="2"/>
      <c r="AM315" s="2"/>
      <c r="AN315" s="2"/>
      <c r="AO315" s="2"/>
      <c r="AP315" s="2"/>
      <c r="AQ315" s="2"/>
      <c r="AR315" s="2"/>
      <c r="AS315" s="2"/>
      <c r="AT315" s="2"/>
      <c r="AU315" s="2"/>
      <c r="AW315" s="2"/>
      <c r="AX315" s="2"/>
      <c r="AY315" s="2"/>
      <c r="AZ315" s="2"/>
      <c r="BA315" s="2"/>
      <c r="BC315" s="2"/>
      <c r="BD315" s="2"/>
      <c r="BE315" s="2"/>
      <c r="BF315" s="2"/>
      <c r="BG315" s="2"/>
    </row>
    <row r="316" spans="18:59" ht="9" customHeight="1">
      <c r="U316" s="459"/>
      <c r="V316" s="457"/>
      <c r="AB316" s="2"/>
      <c r="AC316" s="2"/>
      <c r="AD316" s="2"/>
      <c r="AE316" s="2"/>
      <c r="AF316" s="2"/>
      <c r="AG316" s="2"/>
      <c r="AH316" s="2"/>
      <c r="AI316" s="2"/>
      <c r="AJ316" s="2"/>
      <c r="AK316" s="2"/>
      <c r="AL316" s="2"/>
      <c r="AM316" s="2"/>
      <c r="AN316" s="2"/>
      <c r="AO316" s="2"/>
      <c r="AP316" s="2"/>
      <c r="AQ316" s="2"/>
      <c r="AR316" s="2"/>
      <c r="AS316" s="2"/>
      <c r="AT316" s="2"/>
      <c r="AU316" s="2"/>
      <c r="AW316" s="2"/>
      <c r="AX316" s="2"/>
      <c r="AY316" s="2"/>
      <c r="AZ316" s="2"/>
      <c r="BA316" s="2"/>
      <c r="BC316" s="2"/>
      <c r="BD316" s="2"/>
      <c r="BE316" s="2"/>
      <c r="BF316" s="2"/>
      <c r="BG316" s="2"/>
    </row>
    <row r="317" spans="18:59" ht="9" customHeight="1">
      <c r="U317" s="459"/>
      <c r="V317" s="457"/>
      <c r="AB317" s="2"/>
      <c r="AC317" s="2"/>
      <c r="AD317" s="2"/>
      <c r="AE317" s="2"/>
      <c r="AF317" s="2"/>
      <c r="AG317" s="2"/>
      <c r="AH317" s="2"/>
      <c r="AI317" s="2"/>
      <c r="AJ317" s="2"/>
      <c r="AK317" s="2"/>
      <c r="AL317" s="2"/>
      <c r="AM317" s="2"/>
      <c r="AN317" s="2"/>
      <c r="AO317" s="2"/>
      <c r="AP317" s="2"/>
      <c r="AQ317" s="2"/>
      <c r="AR317" s="2"/>
      <c r="AS317" s="2"/>
      <c r="AT317" s="2"/>
      <c r="AU317" s="2"/>
      <c r="AW317" s="2"/>
      <c r="AX317" s="2"/>
      <c r="AY317" s="2"/>
      <c r="AZ317" s="2"/>
      <c r="BA317" s="2"/>
      <c r="BC317" s="2"/>
      <c r="BD317" s="2"/>
      <c r="BE317" s="2"/>
      <c r="BF317" s="2"/>
      <c r="BG317" s="2"/>
    </row>
    <row r="318" spans="18:59" ht="9" customHeight="1">
      <c r="U318" s="459"/>
      <c r="V318" s="457"/>
      <c r="AB318" s="2"/>
      <c r="AC318" s="2"/>
      <c r="AD318" s="2"/>
      <c r="AE318" s="2"/>
      <c r="AF318" s="2"/>
      <c r="AG318" s="2"/>
      <c r="AH318" s="2"/>
      <c r="AI318" s="2"/>
      <c r="AJ318" s="2"/>
      <c r="AK318" s="2"/>
      <c r="AL318" s="2"/>
      <c r="AM318" s="2"/>
      <c r="AN318" s="2"/>
      <c r="AO318" s="2"/>
      <c r="AP318" s="2"/>
      <c r="AQ318" s="2"/>
      <c r="AR318" s="2"/>
      <c r="AS318" s="2"/>
      <c r="AT318" s="2"/>
      <c r="AU318" s="2"/>
      <c r="AW318" s="2"/>
      <c r="AX318" s="2"/>
      <c r="AY318" s="2"/>
      <c r="AZ318" s="2"/>
      <c r="BA318" s="2"/>
      <c r="BC318" s="2"/>
      <c r="BD318" s="2"/>
      <c r="BE318" s="2"/>
      <c r="BF318" s="2"/>
      <c r="BG318" s="2"/>
    </row>
    <row r="319" spans="18:59" ht="9" customHeight="1">
      <c r="U319" s="454"/>
      <c r="V319" s="457"/>
      <c r="AB319" s="2"/>
      <c r="AC319" s="2"/>
      <c r="AD319" s="2"/>
      <c r="AE319" s="2"/>
      <c r="AF319" s="2"/>
      <c r="AG319" s="2"/>
      <c r="AH319" s="2"/>
      <c r="AI319" s="2"/>
      <c r="AJ319" s="2"/>
      <c r="AK319" s="2"/>
      <c r="AL319" s="2"/>
      <c r="AM319" s="2"/>
      <c r="AN319" s="2"/>
      <c r="AO319" s="2"/>
      <c r="AP319" s="2"/>
      <c r="AQ319" s="2"/>
      <c r="AR319" s="2"/>
      <c r="AS319" s="2"/>
      <c r="AT319" s="2"/>
      <c r="AU319" s="2"/>
      <c r="AW319" s="2"/>
      <c r="AX319" s="2"/>
      <c r="AY319" s="2"/>
      <c r="AZ319" s="2"/>
      <c r="BA319" s="2"/>
      <c r="BC319" s="2"/>
      <c r="BD319" s="2"/>
      <c r="BE319" s="2"/>
      <c r="BF319" s="2"/>
      <c r="BG319" s="2"/>
    </row>
    <row r="320" spans="18:59" ht="9" customHeight="1">
      <c r="AB320" s="2"/>
      <c r="AC320" s="2"/>
      <c r="AD320" s="2"/>
      <c r="AE320" s="2"/>
      <c r="AF320" s="2"/>
      <c r="AG320" s="2"/>
      <c r="AH320" s="2"/>
      <c r="AI320" s="2"/>
      <c r="AJ320" s="2"/>
      <c r="AK320" s="2"/>
      <c r="AL320" s="2"/>
      <c r="AM320" s="2"/>
      <c r="AN320" s="2"/>
      <c r="AO320" s="2"/>
      <c r="AP320" s="2"/>
      <c r="AQ320" s="2"/>
      <c r="AR320" s="2"/>
      <c r="AS320" s="2"/>
      <c r="AT320" s="2"/>
      <c r="AU320" s="2"/>
      <c r="AW320" s="2"/>
      <c r="AX320" s="2"/>
      <c r="AY320" s="2"/>
      <c r="AZ320" s="2"/>
      <c r="BA320" s="2"/>
      <c r="BC320" s="2"/>
      <c r="BD320" s="2"/>
      <c r="BE320" s="2"/>
      <c r="BF320" s="2"/>
      <c r="BG320" s="2"/>
    </row>
    <row r="321" spans="18:59" ht="9" customHeight="1">
      <c r="R321" s="460"/>
      <c r="U321" s="459"/>
      <c r="AB321" s="2"/>
      <c r="AC321" s="2"/>
      <c r="AD321" s="2"/>
      <c r="AE321" s="2"/>
      <c r="AF321" s="2"/>
      <c r="AG321" s="2"/>
      <c r="AH321" s="2"/>
      <c r="AI321" s="2"/>
      <c r="AJ321" s="2"/>
      <c r="AK321" s="2"/>
      <c r="AL321" s="2"/>
      <c r="AM321" s="2"/>
      <c r="AN321" s="2"/>
      <c r="AO321" s="2"/>
      <c r="AP321" s="2"/>
      <c r="AQ321" s="2"/>
      <c r="AR321" s="2"/>
      <c r="AS321" s="2"/>
      <c r="AT321" s="2"/>
      <c r="AU321" s="2"/>
      <c r="AW321" s="2"/>
      <c r="AX321" s="2"/>
      <c r="AY321" s="2"/>
      <c r="AZ321" s="2"/>
      <c r="BA321" s="2"/>
      <c r="BC321" s="2"/>
      <c r="BD321" s="2"/>
      <c r="BE321" s="2"/>
      <c r="BF321" s="2"/>
      <c r="BG321" s="2"/>
    </row>
    <row r="322" spans="18:59" ht="9" customHeight="1">
      <c r="U322" s="459"/>
      <c r="V322" s="457"/>
      <c r="AB322" s="2"/>
      <c r="AC322" s="2"/>
      <c r="AD322" s="2"/>
      <c r="AE322" s="2"/>
      <c r="AF322" s="2"/>
      <c r="AG322" s="2"/>
      <c r="AH322" s="2"/>
      <c r="AI322" s="2"/>
      <c r="AJ322" s="2"/>
      <c r="AK322" s="2"/>
      <c r="AL322" s="2"/>
      <c r="AM322" s="2"/>
      <c r="AN322" s="2"/>
      <c r="AO322" s="2"/>
      <c r="AP322" s="2"/>
      <c r="AQ322" s="2"/>
      <c r="AR322" s="2"/>
      <c r="AS322" s="2"/>
      <c r="AT322" s="2"/>
      <c r="AU322" s="2"/>
      <c r="AW322" s="2"/>
      <c r="AX322" s="2"/>
      <c r="AY322" s="2"/>
      <c r="AZ322" s="2"/>
      <c r="BA322" s="2"/>
      <c r="BC322" s="2"/>
      <c r="BD322" s="2"/>
      <c r="BE322" s="2"/>
      <c r="BF322" s="2"/>
      <c r="BG322" s="2"/>
    </row>
    <row r="323" spans="18:59" ht="9" customHeight="1">
      <c r="U323" s="459"/>
      <c r="V323" s="457"/>
      <c r="AB323" s="2"/>
      <c r="AC323" s="2"/>
      <c r="AD323" s="2"/>
      <c r="AE323" s="2"/>
      <c r="AF323" s="2"/>
      <c r="AG323" s="2"/>
      <c r="AH323" s="2"/>
      <c r="AI323" s="2"/>
      <c r="AJ323" s="2"/>
      <c r="AK323" s="2"/>
      <c r="AL323" s="2"/>
      <c r="AM323" s="2"/>
      <c r="AN323" s="2"/>
      <c r="AO323" s="2"/>
      <c r="AP323" s="2"/>
      <c r="AQ323" s="2"/>
      <c r="AR323" s="2"/>
      <c r="AS323" s="2"/>
      <c r="AT323" s="2"/>
      <c r="AU323" s="2"/>
      <c r="AW323" s="2"/>
      <c r="AX323" s="2"/>
      <c r="AY323" s="2"/>
      <c r="AZ323" s="2"/>
      <c r="BA323" s="2"/>
      <c r="BC323" s="2"/>
      <c r="BD323" s="2"/>
      <c r="BE323" s="2"/>
      <c r="BF323" s="2"/>
      <c r="BG323" s="2"/>
    </row>
    <row r="324" spans="18:59" ht="9" customHeight="1">
      <c r="U324" s="459"/>
      <c r="V324" s="457"/>
      <c r="AB324" s="2"/>
      <c r="AC324" s="2"/>
      <c r="AD324" s="2"/>
      <c r="AE324" s="2"/>
      <c r="AF324" s="2"/>
      <c r="AG324" s="2"/>
      <c r="AH324" s="2"/>
      <c r="AI324" s="2"/>
      <c r="AJ324" s="2"/>
      <c r="AK324" s="2"/>
      <c r="AL324" s="2"/>
      <c r="AM324" s="2"/>
      <c r="AN324" s="2"/>
      <c r="AO324" s="2"/>
      <c r="AP324" s="2"/>
      <c r="AQ324" s="2"/>
      <c r="AR324" s="2"/>
      <c r="AS324" s="2"/>
      <c r="AT324" s="2"/>
      <c r="AU324" s="2"/>
      <c r="AW324" s="2"/>
      <c r="AX324" s="2"/>
      <c r="AY324" s="2"/>
      <c r="AZ324" s="2"/>
      <c r="BA324" s="2"/>
      <c r="BC324" s="2"/>
      <c r="BD324" s="2"/>
      <c r="BE324" s="2"/>
      <c r="BF324" s="2"/>
      <c r="BG324" s="2"/>
    </row>
    <row r="325" spans="18:59" ht="9" customHeight="1">
      <c r="U325" s="459"/>
      <c r="V325" s="457"/>
      <c r="AB325" s="2"/>
      <c r="AC325" s="2"/>
      <c r="AD325" s="2"/>
      <c r="AE325" s="2"/>
      <c r="AF325" s="2"/>
      <c r="AG325" s="2"/>
      <c r="AH325" s="2"/>
      <c r="AI325" s="2"/>
      <c r="AJ325" s="2"/>
      <c r="AK325" s="2"/>
      <c r="AL325" s="2"/>
      <c r="AM325" s="2"/>
      <c r="AN325" s="2"/>
      <c r="AO325" s="2"/>
      <c r="AP325" s="2"/>
      <c r="AQ325" s="2"/>
      <c r="AR325" s="2"/>
      <c r="AS325" s="2"/>
      <c r="AT325" s="2"/>
      <c r="AU325" s="2"/>
      <c r="AW325" s="2"/>
      <c r="AX325" s="2"/>
      <c r="AY325" s="2"/>
      <c r="AZ325" s="2"/>
      <c r="BA325" s="2"/>
      <c r="BC325" s="2"/>
      <c r="BD325" s="2"/>
      <c r="BE325" s="2"/>
      <c r="BF325" s="2"/>
      <c r="BG325" s="2"/>
    </row>
    <row r="326" spans="18:59" ht="9" customHeight="1">
      <c r="U326" s="459"/>
      <c r="V326" s="457"/>
      <c r="AB326" s="2"/>
      <c r="AC326" s="2"/>
      <c r="AD326" s="2"/>
      <c r="AE326" s="2"/>
      <c r="AF326" s="2"/>
      <c r="AG326" s="2"/>
      <c r="AH326" s="2"/>
      <c r="AI326" s="2"/>
      <c r="AJ326" s="2"/>
      <c r="AK326" s="2"/>
      <c r="AL326" s="2"/>
      <c r="AM326" s="2"/>
      <c r="AN326" s="2"/>
      <c r="AO326" s="2"/>
      <c r="AP326" s="2"/>
      <c r="AQ326" s="2"/>
      <c r="AR326" s="2"/>
      <c r="AS326" s="2"/>
      <c r="AT326" s="2"/>
      <c r="AU326" s="2"/>
      <c r="AW326" s="2"/>
      <c r="AX326" s="2"/>
      <c r="AY326" s="2"/>
      <c r="AZ326" s="2"/>
      <c r="BA326" s="2"/>
      <c r="BC326" s="2"/>
      <c r="BD326" s="2"/>
      <c r="BE326" s="2"/>
      <c r="BF326" s="2"/>
      <c r="BG326" s="2"/>
    </row>
    <row r="327" spans="18:59" ht="9" customHeight="1">
      <c r="U327" s="459"/>
      <c r="V327" s="457"/>
      <c r="AB327" s="2"/>
      <c r="AC327" s="2"/>
      <c r="AD327" s="2"/>
      <c r="AE327" s="2"/>
      <c r="AF327" s="2"/>
      <c r="AG327" s="2"/>
      <c r="AH327" s="2"/>
      <c r="AI327" s="2"/>
      <c r="AJ327" s="2"/>
      <c r="AK327" s="2"/>
      <c r="AL327" s="2"/>
      <c r="AM327" s="2"/>
      <c r="AN327" s="2"/>
      <c r="AO327" s="2"/>
      <c r="AP327" s="2"/>
      <c r="AQ327" s="2"/>
      <c r="AR327" s="2"/>
      <c r="AS327" s="2"/>
      <c r="AT327" s="2"/>
      <c r="AU327" s="2"/>
      <c r="AW327" s="2"/>
      <c r="AX327" s="2"/>
      <c r="AY327" s="2"/>
      <c r="AZ327" s="2"/>
      <c r="BA327" s="2"/>
      <c r="BC327" s="2"/>
      <c r="BD327" s="2"/>
      <c r="BE327" s="2"/>
      <c r="BF327" s="2"/>
      <c r="BG327" s="2"/>
    </row>
    <row r="328" spans="18:59" ht="9" customHeight="1">
      <c r="U328" s="459"/>
      <c r="V328" s="457"/>
      <c r="AB328" s="2"/>
      <c r="AC328" s="2"/>
      <c r="AD328" s="2"/>
      <c r="AE328" s="2"/>
      <c r="AF328" s="2"/>
      <c r="AG328" s="2"/>
      <c r="AH328" s="2"/>
      <c r="AI328" s="2"/>
      <c r="AJ328" s="2"/>
      <c r="AK328" s="2"/>
      <c r="AL328" s="2"/>
      <c r="AM328" s="2"/>
      <c r="AN328" s="2"/>
      <c r="AO328" s="2"/>
      <c r="AP328" s="2"/>
      <c r="AQ328" s="2"/>
      <c r="AR328" s="2"/>
      <c r="AS328" s="2"/>
      <c r="AT328" s="2"/>
      <c r="AU328" s="2"/>
      <c r="AW328" s="2"/>
      <c r="AX328" s="2"/>
      <c r="AY328" s="2"/>
      <c r="AZ328" s="2"/>
      <c r="BA328" s="2"/>
      <c r="BC328" s="2"/>
      <c r="BD328" s="2"/>
      <c r="BE328" s="2"/>
      <c r="BF328" s="2"/>
      <c r="BG328" s="2"/>
    </row>
    <row r="329" spans="18:59" ht="9" customHeight="1">
      <c r="V329" s="457"/>
      <c r="AB329" s="2"/>
      <c r="AC329" s="2"/>
      <c r="AD329" s="2"/>
      <c r="AE329" s="2"/>
      <c r="AF329" s="2"/>
      <c r="AG329" s="2"/>
      <c r="AH329" s="2"/>
      <c r="AI329" s="2"/>
      <c r="AJ329" s="2"/>
      <c r="AK329" s="2"/>
      <c r="AL329" s="2"/>
      <c r="AM329" s="2"/>
      <c r="AN329" s="2"/>
      <c r="AO329" s="2"/>
      <c r="AP329" s="2"/>
      <c r="AQ329" s="2"/>
      <c r="AR329" s="2"/>
      <c r="AS329" s="2"/>
      <c r="AT329" s="2"/>
      <c r="AU329" s="2"/>
      <c r="AW329" s="2"/>
      <c r="AX329" s="2"/>
      <c r="AY329" s="2"/>
      <c r="AZ329" s="2"/>
      <c r="BA329" s="2"/>
      <c r="BC329" s="2"/>
      <c r="BD329" s="2"/>
      <c r="BE329" s="2"/>
      <c r="BF329" s="2"/>
      <c r="BG329" s="2"/>
    </row>
    <row r="330" spans="18:59" ht="9" customHeight="1">
      <c r="R330" s="460"/>
      <c r="U330" s="459"/>
      <c r="AB330" s="2"/>
      <c r="AC330" s="2"/>
      <c r="AD330" s="2"/>
      <c r="AE330" s="2"/>
      <c r="AF330" s="2"/>
      <c r="AG330" s="2"/>
      <c r="AH330" s="2"/>
      <c r="AI330" s="2"/>
      <c r="AJ330" s="2"/>
      <c r="AK330" s="2"/>
      <c r="AL330" s="2"/>
      <c r="AM330" s="2"/>
      <c r="AN330" s="2"/>
      <c r="AO330" s="2"/>
      <c r="AP330" s="2"/>
      <c r="AQ330" s="2"/>
      <c r="AR330" s="2"/>
      <c r="AS330" s="2"/>
      <c r="AT330" s="2"/>
      <c r="AU330" s="2"/>
      <c r="AW330" s="2"/>
      <c r="AX330" s="2"/>
      <c r="AY330" s="2"/>
      <c r="AZ330" s="2"/>
      <c r="BA330" s="2"/>
      <c r="BC330" s="2"/>
      <c r="BD330" s="2"/>
      <c r="BE330" s="2"/>
      <c r="BF330" s="2"/>
      <c r="BG330" s="2"/>
    </row>
    <row r="331" spans="18:59" ht="9" customHeight="1">
      <c r="R331" s="454"/>
      <c r="U331" s="459"/>
      <c r="V331" s="457"/>
    </row>
    <row r="332" spans="18:59" ht="9" customHeight="1">
      <c r="U332" s="459"/>
      <c r="V332" s="457"/>
    </row>
    <row r="333" spans="18:59" ht="9" customHeight="1">
      <c r="U333" s="459"/>
      <c r="V333" s="457"/>
    </row>
    <row r="334" spans="18:59" ht="9" customHeight="1">
      <c r="U334" s="459"/>
      <c r="V334" s="457"/>
    </row>
    <row r="335" spans="18:59" ht="9" customHeight="1">
      <c r="U335" s="459"/>
      <c r="V335" s="457"/>
    </row>
    <row r="336" spans="18:59" ht="9" customHeight="1">
      <c r="U336" s="459"/>
      <c r="V336" s="457"/>
    </row>
    <row r="337" spans="18:22" ht="9" customHeight="1">
      <c r="U337" s="459"/>
      <c r="V337" s="457"/>
    </row>
    <row r="340" spans="18:22" ht="9" customHeight="1">
      <c r="R340" s="460"/>
      <c r="U340" s="459"/>
    </row>
    <row r="341" spans="18:22" ht="9" customHeight="1">
      <c r="U341" s="459"/>
      <c r="V341" s="454"/>
    </row>
    <row r="342" spans="18:22" ht="9" customHeight="1">
      <c r="U342" s="459"/>
      <c r="V342" s="454"/>
    </row>
    <row r="343" spans="18:22" ht="9" customHeight="1">
      <c r="U343" s="459"/>
      <c r="V343" s="454"/>
    </row>
    <row r="344" spans="18:22" ht="9" customHeight="1">
      <c r="U344" s="459"/>
      <c r="V344" s="454"/>
    </row>
    <row r="345" spans="18:22" ht="9" customHeight="1">
      <c r="U345" s="459"/>
      <c r="V345" s="454"/>
    </row>
    <row r="346" spans="18:22" ht="9" customHeight="1">
      <c r="U346" s="459"/>
      <c r="V346" s="454"/>
    </row>
    <row r="347" spans="18:22" ht="9" customHeight="1">
      <c r="R347" s="454"/>
      <c r="U347" s="459"/>
      <c r="V347" s="454"/>
    </row>
    <row r="349" spans="18:22" ht="9" customHeight="1">
      <c r="R349" s="454"/>
    </row>
    <row r="350" spans="18:22" ht="9" customHeight="1">
      <c r="R350" s="460"/>
      <c r="U350" s="459"/>
    </row>
    <row r="351" spans="18:22" ht="9" customHeight="1">
      <c r="U351" s="459"/>
      <c r="V351" s="454"/>
    </row>
    <row r="352" spans="18:22" ht="9" customHeight="1">
      <c r="U352" s="459"/>
      <c r="V352" s="454"/>
    </row>
    <row r="353" spans="18:22" ht="9" customHeight="1">
      <c r="U353" s="459"/>
      <c r="V353" s="454"/>
    </row>
    <row r="354" spans="18:22" ht="9" customHeight="1">
      <c r="U354" s="459"/>
      <c r="V354" s="454"/>
    </row>
    <row r="355" spans="18:22" ht="9" customHeight="1">
      <c r="U355" s="459"/>
      <c r="V355" s="454"/>
    </row>
    <row r="356" spans="18:22" ht="9" customHeight="1">
      <c r="U356" s="459"/>
      <c r="V356" s="454"/>
    </row>
    <row r="357" spans="18:22" ht="9" customHeight="1">
      <c r="U357" s="459"/>
      <c r="V357" s="454"/>
    </row>
    <row r="358" spans="18:22" ht="9" customHeight="1">
      <c r="U358" s="454"/>
    </row>
    <row r="359" spans="18:22" ht="9" customHeight="1">
      <c r="R359" s="460"/>
      <c r="U359" s="459"/>
    </row>
    <row r="360" spans="18:22" ht="9" customHeight="1">
      <c r="U360" s="459"/>
      <c r="V360" s="454"/>
    </row>
    <row r="361" spans="18:22" ht="9" customHeight="1">
      <c r="U361" s="459"/>
      <c r="V361" s="454"/>
    </row>
    <row r="362" spans="18:22" ht="9" customHeight="1">
      <c r="U362" s="459"/>
      <c r="V362" s="454"/>
    </row>
    <row r="363" spans="18:22" ht="9" customHeight="1">
      <c r="U363" s="459"/>
      <c r="V363" s="454"/>
    </row>
    <row r="364" spans="18:22" ht="9" customHeight="1">
      <c r="U364" s="459"/>
      <c r="V364" s="454"/>
    </row>
    <row r="365" spans="18:22" ht="9" customHeight="1">
      <c r="U365" s="459"/>
      <c r="V365" s="454"/>
    </row>
    <row r="366" spans="18:22" ht="9" customHeight="1">
      <c r="U366" s="459"/>
      <c r="V366" s="454"/>
    </row>
    <row r="368" spans="18:22" ht="9" customHeight="1">
      <c r="R368" s="460"/>
      <c r="U368" s="459"/>
    </row>
    <row r="369" spans="18:22" ht="9" customHeight="1">
      <c r="U369" s="459"/>
      <c r="V369" s="454"/>
    </row>
    <row r="370" spans="18:22" ht="9" customHeight="1">
      <c r="U370" s="459"/>
      <c r="V370" s="454"/>
    </row>
    <row r="371" spans="18:22" ht="9" customHeight="1">
      <c r="U371" s="459"/>
      <c r="V371" s="454"/>
    </row>
    <row r="372" spans="18:22" ht="9" customHeight="1">
      <c r="U372" s="459"/>
      <c r="V372" s="454"/>
    </row>
    <row r="373" spans="18:22" ht="9" customHeight="1">
      <c r="U373" s="459"/>
      <c r="V373" s="454"/>
    </row>
    <row r="374" spans="18:22" ht="9" customHeight="1">
      <c r="U374" s="459"/>
      <c r="V374" s="454"/>
    </row>
    <row r="375" spans="18:22" ht="9" customHeight="1">
      <c r="U375" s="459"/>
      <c r="V375" s="454"/>
    </row>
    <row r="376" spans="18:22" ht="9" customHeight="1">
      <c r="U376" s="459"/>
      <c r="V376" s="454"/>
    </row>
    <row r="377" spans="18:22" ht="9" customHeight="1">
      <c r="U377" s="459"/>
      <c r="V377" s="454"/>
    </row>
    <row r="378" spans="18:22" ht="9" customHeight="1">
      <c r="U378" s="454"/>
      <c r="V378" s="457"/>
    </row>
    <row r="379" spans="18:22" ht="9" customHeight="1">
      <c r="U379" s="454"/>
      <c r="V379" s="457"/>
    </row>
    <row r="380" spans="18:22" ht="9" customHeight="1">
      <c r="R380" s="460"/>
      <c r="U380" s="454"/>
      <c r="V380" s="457"/>
    </row>
    <row r="381" spans="18:22" ht="9" customHeight="1">
      <c r="U381" s="454"/>
      <c r="V381" s="457"/>
    </row>
    <row r="382" spans="18:22" ht="9" customHeight="1">
      <c r="U382" s="454"/>
      <c r="V382" s="457"/>
    </row>
    <row r="383" spans="18:22" ht="9" customHeight="1">
      <c r="U383" s="454"/>
      <c r="V383" s="457"/>
    </row>
    <row r="384" spans="18:22" ht="9" customHeight="1">
      <c r="U384" s="454"/>
      <c r="V384" s="457"/>
    </row>
    <row r="385" spans="18:22" ht="9" customHeight="1">
      <c r="U385" s="454"/>
      <c r="V385" s="457"/>
    </row>
    <row r="386" spans="18:22" ht="9" customHeight="1">
      <c r="U386" s="459"/>
      <c r="V386" s="454"/>
    </row>
    <row r="387" spans="18:22" ht="9" customHeight="1">
      <c r="U387" s="459"/>
      <c r="V387" s="454"/>
    </row>
    <row r="388" spans="18:22" ht="9" customHeight="1">
      <c r="U388" s="454"/>
      <c r="V388" s="457"/>
    </row>
    <row r="389" spans="18:22" ht="9" customHeight="1">
      <c r="U389" s="454"/>
      <c r="V389" s="457"/>
    </row>
    <row r="390" spans="18:22" ht="9" customHeight="1">
      <c r="R390" s="460"/>
      <c r="U390" s="454"/>
      <c r="V390" s="457"/>
    </row>
    <row r="391" spans="18:22" ht="9" customHeight="1">
      <c r="U391" s="454"/>
      <c r="V391" s="457"/>
    </row>
    <row r="392" spans="18:22" ht="9" customHeight="1">
      <c r="U392" s="454"/>
      <c r="V392" s="457"/>
    </row>
    <row r="393" spans="18:22" ht="9" customHeight="1">
      <c r="U393" s="454"/>
      <c r="V393" s="457"/>
    </row>
    <row r="394" spans="18:22" ht="9" customHeight="1">
      <c r="U394" s="454"/>
      <c r="V394" s="457"/>
    </row>
    <row r="395" spans="18:22" ht="9" customHeight="1">
      <c r="U395" s="454"/>
      <c r="V395" s="457"/>
    </row>
    <row r="396" spans="18:22" ht="9" customHeight="1">
      <c r="U396" s="459"/>
      <c r="V396" s="454"/>
    </row>
    <row r="397" spans="18:22" ht="9" customHeight="1">
      <c r="U397" s="459"/>
      <c r="V397" s="454"/>
    </row>
    <row r="400" spans="18:22" ht="9" customHeight="1">
      <c r="R400" s="460"/>
      <c r="U400" s="459"/>
    </row>
    <row r="401" spans="18:22" ht="9" customHeight="1">
      <c r="R401" s="460"/>
      <c r="U401" s="459"/>
      <c r="V401" s="454"/>
    </row>
    <row r="402" spans="18:22" ht="9" customHeight="1">
      <c r="R402" s="460"/>
      <c r="U402" s="459"/>
      <c r="V402" s="454"/>
    </row>
    <row r="403" spans="18:22" ht="9" customHeight="1">
      <c r="R403" s="460"/>
      <c r="U403" s="459"/>
      <c r="V403" s="454"/>
    </row>
    <row r="404" spans="18:22" ht="9" customHeight="1">
      <c r="R404" s="460"/>
      <c r="U404" s="459"/>
      <c r="V404" s="454"/>
    </row>
    <row r="405" spans="18:22" ht="9" customHeight="1">
      <c r="R405" s="460"/>
      <c r="U405" s="459"/>
      <c r="V405" s="454"/>
    </row>
    <row r="406" spans="18:22" ht="9" customHeight="1">
      <c r="R406" s="460"/>
      <c r="U406" s="459"/>
      <c r="V406" s="454"/>
    </row>
    <row r="407" spans="18:22" ht="9" customHeight="1">
      <c r="R407" s="460"/>
      <c r="U407" s="459"/>
      <c r="V407" s="454"/>
    </row>
    <row r="408" spans="18:22" ht="9" customHeight="1">
      <c r="R408" s="460"/>
    </row>
    <row r="409" spans="18:22" ht="9" customHeight="1">
      <c r="R409" s="460"/>
    </row>
    <row r="410" spans="18:22" ht="9" customHeight="1">
      <c r="R410" s="460"/>
      <c r="U410" s="459"/>
    </row>
    <row r="411" spans="18:22" ht="9" customHeight="1">
      <c r="R411" s="460"/>
      <c r="U411" s="459"/>
      <c r="V411" s="454"/>
    </row>
    <row r="412" spans="18:22" ht="9" customHeight="1">
      <c r="R412" s="460"/>
      <c r="U412" s="459"/>
      <c r="V412" s="454"/>
    </row>
    <row r="413" spans="18:22" ht="9" customHeight="1">
      <c r="R413" s="460"/>
      <c r="U413" s="459"/>
      <c r="V413" s="454"/>
    </row>
    <row r="414" spans="18:22" ht="9" customHeight="1">
      <c r="R414" s="460"/>
      <c r="U414" s="459"/>
      <c r="V414" s="454"/>
    </row>
    <row r="415" spans="18:22" ht="9" customHeight="1">
      <c r="R415" s="460"/>
      <c r="U415" s="459"/>
      <c r="V415" s="454"/>
    </row>
    <row r="416" spans="18:22" ht="9" customHeight="1">
      <c r="R416" s="460"/>
      <c r="U416" s="459"/>
      <c r="V416" s="454"/>
    </row>
    <row r="417" spans="18:22" ht="9" customHeight="1">
      <c r="R417" s="460"/>
      <c r="U417" s="459"/>
      <c r="V417" s="454"/>
    </row>
    <row r="418" spans="18:22" ht="9" customHeight="1">
      <c r="R418" s="460"/>
    </row>
    <row r="419" spans="18:22" ht="9" customHeight="1">
      <c r="R419" s="460"/>
    </row>
    <row r="420" spans="18:22" ht="9" customHeight="1">
      <c r="R420" s="460"/>
      <c r="U420" s="459"/>
    </row>
    <row r="421" spans="18:22" ht="9" customHeight="1">
      <c r="R421" s="460"/>
      <c r="U421" s="459"/>
      <c r="V421" s="454"/>
    </row>
    <row r="422" spans="18:22" ht="9" customHeight="1">
      <c r="R422" s="460"/>
      <c r="U422" s="459"/>
      <c r="V422" s="454"/>
    </row>
    <row r="423" spans="18:22" ht="9" customHeight="1">
      <c r="R423" s="460"/>
      <c r="U423" s="459"/>
      <c r="V423" s="454"/>
    </row>
    <row r="424" spans="18:22" ht="9" customHeight="1">
      <c r="R424" s="460"/>
      <c r="U424" s="459"/>
      <c r="V424" s="454"/>
    </row>
    <row r="425" spans="18:22" ht="9" customHeight="1">
      <c r="R425" s="460"/>
      <c r="U425" s="459"/>
      <c r="V425" s="454"/>
    </row>
    <row r="426" spans="18:22" ht="9" customHeight="1">
      <c r="R426" s="460"/>
      <c r="U426" s="459"/>
      <c r="V426" s="454"/>
    </row>
    <row r="427" spans="18:22" ht="9" customHeight="1">
      <c r="R427" s="460"/>
      <c r="U427" s="459"/>
      <c r="V427" s="454"/>
    </row>
    <row r="428" spans="18:22" ht="9" customHeight="1">
      <c r="R428" s="460"/>
    </row>
    <row r="429" spans="18:22" ht="9" customHeight="1">
      <c r="R429" s="460"/>
    </row>
    <row r="430" spans="18:22" ht="9" customHeight="1">
      <c r="R430" s="460"/>
      <c r="U430" s="459"/>
    </row>
    <row r="431" spans="18:22" ht="9" customHeight="1">
      <c r="U431" s="459"/>
      <c r="V431" s="454"/>
    </row>
    <row r="432" spans="18:22" ht="9" customHeight="1">
      <c r="U432" s="459"/>
      <c r="V432" s="454"/>
    </row>
    <row r="433" spans="18:22" ht="9" customHeight="1">
      <c r="U433" s="459"/>
      <c r="V433" s="454"/>
    </row>
    <row r="434" spans="18:22" ht="9" customHeight="1">
      <c r="U434" s="459"/>
      <c r="V434" s="454"/>
    </row>
    <row r="435" spans="18:22" ht="9" customHeight="1">
      <c r="U435" s="459"/>
      <c r="V435" s="454"/>
    </row>
    <row r="436" spans="18:22" ht="9" customHeight="1">
      <c r="U436" s="459"/>
      <c r="V436" s="454"/>
    </row>
    <row r="437" spans="18:22" ht="9" customHeight="1">
      <c r="U437" s="459"/>
      <c r="V437" s="454"/>
    </row>
    <row r="440" spans="18:22" ht="9" customHeight="1">
      <c r="R440" s="460"/>
      <c r="U440" s="459"/>
    </row>
    <row r="441" spans="18:22" ht="9" customHeight="1">
      <c r="U441" s="459"/>
      <c r="V441" s="454"/>
    </row>
    <row r="442" spans="18:22" ht="9" customHeight="1">
      <c r="U442" s="459"/>
      <c r="V442" s="454"/>
    </row>
    <row r="443" spans="18:22" ht="9" customHeight="1">
      <c r="U443" s="459"/>
      <c r="V443" s="454"/>
    </row>
    <row r="444" spans="18:22" ht="9" customHeight="1">
      <c r="U444" s="459"/>
      <c r="V444" s="454"/>
    </row>
    <row r="445" spans="18:22" ht="9" customHeight="1">
      <c r="U445" s="459"/>
      <c r="V445" s="454"/>
    </row>
    <row r="446" spans="18:22" ht="9" customHeight="1">
      <c r="U446" s="459"/>
      <c r="V446" s="454"/>
    </row>
    <row r="447" spans="18:22" ht="9" customHeight="1">
      <c r="U447" s="459"/>
      <c r="V447" s="454"/>
    </row>
    <row r="449" spans="18:22" ht="9" customHeight="1">
      <c r="R449" s="460"/>
      <c r="U449" s="459"/>
    </row>
    <row r="450" spans="18:22" ht="9" customHeight="1">
      <c r="U450" s="459"/>
      <c r="V450" s="454"/>
    </row>
    <row r="451" spans="18:22" ht="9" customHeight="1">
      <c r="U451" s="459"/>
      <c r="V451" s="454"/>
    </row>
    <row r="452" spans="18:22" ht="9" customHeight="1">
      <c r="U452" s="459"/>
      <c r="V452" s="454"/>
    </row>
    <row r="453" spans="18:22" ht="9" customHeight="1">
      <c r="U453" s="459"/>
      <c r="V453" s="454"/>
    </row>
    <row r="454" spans="18:22" ht="9" customHeight="1">
      <c r="U454" s="459"/>
      <c r="V454" s="454"/>
    </row>
    <row r="455" spans="18:22" ht="9" customHeight="1">
      <c r="U455" s="459"/>
      <c r="V455" s="454"/>
    </row>
    <row r="456" spans="18:22" ht="9" customHeight="1">
      <c r="U456" s="459"/>
      <c r="V456" s="454"/>
    </row>
    <row r="459" spans="18:22" ht="9" customHeight="1">
      <c r="R459" s="460"/>
      <c r="U459" s="459"/>
    </row>
    <row r="460" spans="18:22" ht="9" customHeight="1">
      <c r="U460" s="459"/>
      <c r="V460" s="454"/>
    </row>
    <row r="461" spans="18:22" ht="9" customHeight="1">
      <c r="U461" s="459"/>
      <c r="V461" s="454"/>
    </row>
    <row r="462" spans="18:22" ht="9" customHeight="1">
      <c r="U462" s="459"/>
      <c r="V462" s="454"/>
    </row>
    <row r="463" spans="18:22" ht="9" customHeight="1">
      <c r="U463" s="459"/>
      <c r="V463" s="454"/>
    </row>
    <row r="464" spans="18:22" ht="9" customHeight="1">
      <c r="U464" s="459"/>
      <c r="V464" s="454"/>
    </row>
    <row r="465" spans="19:22" ht="9" customHeight="1">
      <c r="U465" s="459"/>
      <c r="V465" s="454"/>
    </row>
    <row r="466" spans="19:22" ht="9" customHeight="1">
      <c r="U466" s="459"/>
      <c r="V466" s="454"/>
    </row>
    <row r="469" spans="19:22" ht="9" customHeight="1">
      <c r="U469" s="459"/>
    </row>
    <row r="470" spans="19:22" ht="9" customHeight="1">
      <c r="U470" s="459"/>
      <c r="V470" s="454"/>
    </row>
    <row r="471" spans="19:22" ht="9" customHeight="1">
      <c r="U471" s="459"/>
      <c r="V471" s="454"/>
    </row>
    <row r="472" spans="19:22" ht="9" customHeight="1">
      <c r="U472" s="459"/>
      <c r="V472" s="454"/>
    </row>
    <row r="473" spans="19:22" ht="9" customHeight="1">
      <c r="U473" s="459"/>
      <c r="V473" s="454"/>
    </row>
    <row r="474" spans="19:22" ht="9" customHeight="1">
      <c r="U474" s="459"/>
      <c r="V474" s="454"/>
    </row>
    <row r="475" spans="19:22" ht="9" customHeight="1">
      <c r="U475" s="459"/>
      <c r="V475" s="454"/>
    </row>
    <row r="476" spans="19:22" ht="9" customHeight="1">
      <c r="U476" s="459"/>
      <c r="V476" s="454"/>
    </row>
    <row r="478" spans="19:22" ht="9" customHeight="1">
      <c r="U478" s="461"/>
    </row>
    <row r="479" spans="19:22" ht="9" customHeight="1">
      <c r="S479" s="459"/>
      <c r="T479" s="461"/>
    </row>
    <row r="480" spans="19:22" ht="9" customHeight="1">
      <c r="S480" s="459"/>
      <c r="T480" s="461"/>
    </row>
    <row r="481" spans="19:22" ht="9" customHeight="1">
      <c r="S481" s="459"/>
      <c r="T481" s="461"/>
    </row>
    <row r="482" spans="19:22" ht="9" customHeight="1">
      <c r="S482" s="459"/>
      <c r="T482" s="461"/>
    </row>
    <row r="483" spans="19:22" ht="9" customHeight="1">
      <c r="S483" s="459"/>
      <c r="T483" s="461"/>
    </row>
    <row r="484" spans="19:22" ht="9" customHeight="1">
      <c r="S484" s="459"/>
      <c r="T484" s="461"/>
    </row>
    <row r="485" spans="19:22" ht="9" customHeight="1">
      <c r="S485" s="459"/>
    </row>
    <row r="487" spans="19:22" ht="9" customHeight="1">
      <c r="U487" s="454"/>
    </row>
    <row r="489" spans="19:22" ht="9" customHeight="1">
      <c r="U489" s="461"/>
    </row>
    <row r="490" spans="19:22" ht="9" customHeight="1">
      <c r="U490" s="461"/>
    </row>
    <row r="491" spans="19:22" ht="9" customHeight="1">
      <c r="U491" s="461"/>
    </row>
    <row r="492" spans="19:22" ht="9" customHeight="1">
      <c r="U492" s="461"/>
      <c r="V492" s="462"/>
    </row>
    <row r="493" spans="19:22" ht="9" customHeight="1">
      <c r="U493" s="461"/>
      <c r="V493" s="462"/>
    </row>
    <row r="494" spans="19:22" ht="9" customHeight="1">
      <c r="U494" s="461"/>
      <c r="V494" s="462"/>
    </row>
    <row r="495" spans="19:22" ht="9" customHeight="1">
      <c r="U495" s="461"/>
      <c r="V495" s="462"/>
    </row>
    <row r="496" spans="19:22" ht="9" customHeight="1">
      <c r="U496" s="461"/>
      <c r="V496" s="462"/>
    </row>
    <row r="497" spans="21:24" ht="9" customHeight="1">
      <c r="U497" s="461"/>
      <c r="V497" s="462"/>
    </row>
    <row r="498" spans="21:24" ht="9" customHeight="1">
      <c r="U498" s="461"/>
      <c r="V498" s="462"/>
    </row>
    <row r="500" spans="21:24" ht="9" customHeight="1">
      <c r="X500" s="461"/>
    </row>
    <row r="501" spans="21:24" ht="9" customHeight="1">
      <c r="X501" s="461"/>
    </row>
    <row r="502" spans="21:24" ht="9" customHeight="1">
      <c r="X502" s="461"/>
    </row>
    <row r="503" spans="21:24" ht="9" customHeight="1">
      <c r="X503" s="461"/>
    </row>
    <row r="504" spans="21:24" ht="9" customHeight="1">
      <c r="X504" s="461"/>
    </row>
    <row r="505" spans="21:24" ht="9" customHeight="1">
      <c r="X505" s="461"/>
    </row>
    <row r="506" spans="21:24" ht="9" customHeight="1">
      <c r="X506" s="461"/>
    </row>
    <row r="507" spans="21:24" ht="9" customHeight="1">
      <c r="X507" s="461"/>
    </row>
    <row r="508" spans="21:24" ht="9" customHeight="1">
      <c r="X508" s="461"/>
    </row>
    <row r="509" spans="21:24" ht="9" customHeight="1">
      <c r="X509" s="461"/>
    </row>
    <row r="510" spans="21:24" ht="9" customHeight="1">
      <c r="X510" s="461"/>
    </row>
    <row r="511" spans="21:24" ht="9" customHeight="1">
      <c r="X511" s="461"/>
    </row>
    <row r="512" spans="21:24" ht="9" customHeight="1" thickBot="1"/>
    <row r="513" spans="19:25" ht="9" customHeight="1" thickBot="1">
      <c r="S513" s="463"/>
      <c r="T513" s="464"/>
    </row>
    <row r="514" spans="19:25" ht="9" customHeight="1">
      <c r="T514" s="464"/>
      <c r="V514" s="454"/>
      <c r="X514" s="459"/>
      <c r="Y514" s="451"/>
    </row>
    <row r="515" spans="19:25" ht="9" customHeight="1">
      <c r="T515" s="464"/>
      <c r="V515" s="454"/>
      <c r="X515" s="459"/>
      <c r="Y515" s="451"/>
    </row>
    <row r="516" spans="19:25" ht="9" customHeight="1">
      <c r="T516" s="464"/>
      <c r="V516" s="454"/>
      <c r="X516" s="459"/>
      <c r="Y516" s="451"/>
    </row>
    <row r="517" spans="19:25" ht="9" customHeight="1">
      <c r="T517" s="464"/>
      <c r="V517" s="454"/>
      <c r="X517" s="459"/>
      <c r="Y517" s="451"/>
    </row>
    <row r="518" spans="19:25" ht="9" customHeight="1">
      <c r="T518" s="464"/>
      <c r="V518" s="454"/>
      <c r="X518" s="459"/>
      <c r="Y518" s="451"/>
    </row>
    <row r="519" spans="19:25" ht="9" customHeight="1">
      <c r="T519" s="464"/>
      <c r="V519" s="454"/>
      <c r="X519" s="459"/>
      <c r="Y519" s="451"/>
    </row>
    <row r="520" spans="19:25" ht="9" customHeight="1">
      <c r="T520" s="464"/>
    </row>
    <row r="521" spans="19:25" ht="9" customHeight="1">
      <c r="X521" s="451"/>
      <c r="Y521" s="451"/>
    </row>
    <row r="522" spans="19:25" ht="9" customHeight="1">
      <c r="X522" s="451"/>
      <c r="Y522" s="451"/>
    </row>
    <row r="523" spans="19:25" ht="9" customHeight="1">
      <c r="X523" s="451"/>
      <c r="Y523" s="451"/>
    </row>
    <row r="524" spans="19:25" ht="9" customHeight="1">
      <c r="T524" s="464"/>
      <c r="U524" s="454"/>
      <c r="X524" s="451"/>
      <c r="Y524" s="451"/>
    </row>
    <row r="525" spans="19:25" ht="9" customHeight="1">
      <c r="T525" s="464"/>
      <c r="U525" s="454"/>
      <c r="X525" s="451"/>
      <c r="Y525" s="451"/>
    </row>
    <row r="526" spans="19:25" ht="9" customHeight="1">
      <c r="T526" s="464"/>
      <c r="U526" s="454"/>
      <c r="X526" s="451"/>
      <c r="Y526" s="451"/>
    </row>
    <row r="527" spans="19:25" ht="9" customHeight="1">
      <c r="T527" s="464"/>
      <c r="U527" s="454"/>
    </row>
    <row r="528" spans="19:25" ht="9" customHeight="1">
      <c r="T528" s="464"/>
      <c r="U528" s="454"/>
    </row>
    <row r="529" spans="20:23" ht="9" customHeight="1">
      <c r="T529" s="464"/>
      <c r="U529" s="454"/>
      <c r="W529" s="465"/>
    </row>
    <row r="530" spans="20:23" ht="9" customHeight="1">
      <c r="T530" s="464"/>
    </row>
    <row r="536" spans="20:23" ht="9" customHeight="1">
      <c r="V536" s="465"/>
    </row>
    <row r="538" spans="20:23" ht="9" customHeight="1" thickBot="1"/>
    <row r="539" spans="20:23" ht="9" customHeight="1" thickBot="1">
      <c r="V539" s="466"/>
    </row>
  </sheetData>
  <autoFilter ref="A17:AA240"/>
  <mergeCells count="226">
    <mergeCell ref="Z241:Z257"/>
    <mergeCell ref="AA241:AA257"/>
    <mergeCell ref="X250:X253"/>
    <mergeCell ref="X254:X257"/>
    <mergeCell ref="T241:T257"/>
    <mergeCell ref="U241:U257"/>
    <mergeCell ref="V241:V257"/>
    <mergeCell ref="W241:W257"/>
    <mergeCell ref="X241:X248"/>
    <mergeCell ref="Y241:Y257"/>
    <mergeCell ref="N241:N257"/>
    <mergeCell ref="O241:O257"/>
    <mergeCell ref="P241:P257"/>
    <mergeCell ref="Q241:Q257"/>
    <mergeCell ref="R241:R257"/>
    <mergeCell ref="S241:S257"/>
    <mergeCell ref="W224:W240"/>
    <mergeCell ref="X224:X240"/>
    <mergeCell ref="Y224:Y240"/>
    <mergeCell ref="Z224:Z240"/>
    <mergeCell ref="AA224:AA240"/>
    <mergeCell ref="H241:H257"/>
    <mergeCell ref="I241:I257"/>
    <mergeCell ref="J241:J257"/>
    <mergeCell ref="K241:K257"/>
    <mergeCell ref="M241:M257"/>
    <mergeCell ref="Q224:Q240"/>
    <mergeCell ref="R224:R240"/>
    <mergeCell ref="S224:S240"/>
    <mergeCell ref="T224:T240"/>
    <mergeCell ref="U224:U240"/>
    <mergeCell ref="V224:V240"/>
    <mergeCell ref="Z208:Z223"/>
    <mergeCell ref="AA208:AA223"/>
    <mergeCell ref="H224:H240"/>
    <mergeCell ref="I224:I240"/>
    <mergeCell ref="J224:J240"/>
    <mergeCell ref="K224:K240"/>
    <mergeCell ref="M224:M240"/>
    <mergeCell ref="N224:N240"/>
    <mergeCell ref="O224:O240"/>
    <mergeCell ref="P224:P240"/>
    <mergeCell ref="T208:T223"/>
    <mergeCell ref="U208:U223"/>
    <mergeCell ref="V208:V223"/>
    <mergeCell ref="W208:W223"/>
    <mergeCell ref="X208:X223"/>
    <mergeCell ref="Y208:Y223"/>
    <mergeCell ref="N208:N223"/>
    <mergeCell ref="O208:O223"/>
    <mergeCell ref="P208:P223"/>
    <mergeCell ref="Q208:Q223"/>
    <mergeCell ref="R208:R223"/>
    <mergeCell ref="S208:S223"/>
    <mergeCell ref="W192:W207"/>
    <mergeCell ref="X192:X207"/>
    <mergeCell ref="Y192:Y207"/>
    <mergeCell ref="Z192:Z207"/>
    <mergeCell ref="AA192:AA207"/>
    <mergeCell ref="H208:H223"/>
    <mergeCell ref="I208:I223"/>
    <mergeCell ref="J208:J223"/>
    <mergeCell ref="K208:K223"/>
    <mergeCell ref="M208:M223"/>
    <mergeCell ref="Q192:Q207"/>
    <mergeCell ref="R192:R207"/>
    <mergeCell ref="S192:S207"/>
    <mergeCell ref="T192:T207"/>
    <mergeCell ref="U192:U207"/>
    <mergeCell ref="V192:V207"/>
    <mergeCell ref="Z155:Z191"/>
    <mergeCell ref="AA155:AA191"/>
    <mergeCell ref="H192:H207"/>
    <mergeCell ref="I192:I207"/>
    <mergeCell ref="J192:J207"/>
    <mergeCell ref="K192:K207"/>
    <mergeCell ref="M192:M207"/>
    <mergeCell ref="N192:N207"/>
    <mergeCell ref="O192:O207"/>
    <mergeCell ref="P192:P207"/>
    <mergeCell ref="T155:T191"/>
    <mergeCell ref="U155:U191"/>
    <mergeCell ref="V155:V191"/>
    <mergeCell ref="W155:W191"/>
    <mergeCell ref="X155:X191"/>
    <mergeCell ref="Y155:Y191"/>
    <mergeCell ref="N155:N191"/>
    <mergeCell ref="O155:O191"/>
    <mergeCell ref="P155:P191"/>
    <mergeCell ref="Q155:Q191"/>
    <mergeCell ref="R155:R191"/>
    <mergeCell ref="S155:S191"/>
    <mergeCell ref="W139:W154"/>
    <mergeCell ref="X139:X154"/>
    <mergeCell ref="Y139:Y154"/>
    <mergeCell ref="Z139:Z154"/>
    <mergeCell ref="AA139:AA154"/>
    <mergeCell ref="H155:H191"/>
    <mergeCell ref="I155:I191"/>
    <mergeCell ref="J155:J191"/>
    <mergeCell ref="K155:K191"/>
    <mergeCell ref="M155:M191"/>
    <mergeCell ref="Q139:Q154"/>
    <mergeCell ref="R139:R154"/>
    <mergeCell ref="S139:S154"/>
    <mergeCell ref="T139:T154"/>
    <mergeCell ref="U139:U154"/>
    <mergeCell ref="V139:V154"/>
    <mergeCell ref="Z123:Z138"/>
    <mergeCell ref="AA123:AA138"/>
    <mergeCell ref="H139:H154"/>
    <mergeCell ref="I139:I154"/>
    <mergeCell ref="J139:J154"/>
    <mergeCell ref="K139:K154"/>
    <mergeCell ref="M139:M154"/>
    <mergeCell ref="N139:N154"/>
    <mergeCell ref="O139:O154"/>
    <mergeCell ref="P139:P154"/>
    <mergeCell ref="T123:T138"/>
    <mergeCell ref="U123:U138"/>
    <mergeCell ref="V123:V138"/>
    <mergeCell ref="W123:W138"/>
    <mergeCell ref="X123:X138"/>
    <mergeCell ref="Y123:Y138"/>
    <mergeCell ref="N123:N138"/>
    <mergeCell ref="O123:O138"/>
    <mergeCell ref="P123:P138"/>
    <mergeCell ref="Q123:Q138"/>
    <mergeCell ref="R123:R138"/>
    <mergeCell ref="S123:S138"/>
    <mergeCell ref="W107:W122"/>
    <mergeCell ref="X107:X122"/>
    <mergeCell ref="Y107:Y122"/>
    <mergeCell ref="Z107:Z122"/>
    <mergeCell ref="AA107:AA122"/>
    <mergeCell ref="H123:H138"/>
    <mergeCell ref="I123:I138"/>
    <mergeCell ref="J123:J138"/>
    <mergeCell ref="K123:K138"/>
    <mergeCell ref="M123:M138"/>
    <mergeCell ref="Q107:Q122"/>
    <mergeCell ref="R107:R122"/>
    <mergeCell ref="S107:S122"/>
    <mergeCell ref="T107:T122"/>
    <mergeCell ref="U107:U122"/>
    <mergeCell ref="V107:V122"/>
    <mergeCell ref="Z91:Z106"/>
    <mergeCell ref="AA91:AA106"/>
    <mergeCell ref="H107:H122"/>
    <mergeCell ref="I107:I122"/>
    <mergeCell ref="J107:J122"/>
    <mergeCell ref="K107:K122"/>
    <mergeCell ref="M107:M122"/>
    <mergeCell ref="N107:N122"/>
    <mergeCell ref="O107:O122"/>
    <mergeCell ref="P107:P122"/>
    <mergeCell ref="T91:T106"/>
    <mergeCell ref="U91:U106"/>
    <mergeCell ref="V91:V106"/>
    <mergeCell ref="W91:W106"/>
    <mergeCell ref="X91:X106"/>
    <mergeCell ref="Y91:Y106"/>
    <mergeCell ref="N91:N106"/>
    <mergeCell ref="O91:O106"/>
    <mergeCell ref="P91:P106"/>
    <mergeCell ref="Q91:Q106"/>
    <mergeCell ref="R91:R106"/>
    <mergeCell ref="S91:S106"/>
    <mergeCell ref="H91:H106"/>
    <mergeCell ref="I91:I106"/>
    <mergeCell ref="J91:J106"/>
    <mergeCell ref="K91:K106"/>
    <mergeCell ref="L91:L106"/>
    <mergeCell ref="M91:M106"/>
    <mergeCell ref="S18:S90"/>
    <mergeCell ref="T18:T90"/>
    <mergeCell ref="U18:U90"/>
    <mergeCell ref="V18:V90"/>
    <mergeCell ref="Z18:Z89"/>
    <mergeCell ref="AA18:AA89"/>
    <mergeCell ref="Y19:Y23"/>
    <mergeCell ref="X21:X23"/>
    <mergeCell ref="M18:M90"/>
    <mergeCell ref="N18:N90"/>
    <mergeCell ref="O18:O90"/>
    <mergeCell ref="P18:P90"/>
    <mergeCell ref="Q18:Q90"/>
    <mergeCell ref="R18:R90"/>
    <mergeCell ref="AO16:AP16"/>
    <mergeCell ref="AQ16:AR16"/>
    <mergeCell ref="BG16:BH16"/>
    <mergeCell ref="BI16:BJ16"/>
    <mergeCell ref="BK16:BL16"/>
    <mergeCell ref="H18:H90"/>
    <mergeCell ref="I18:I90"/>
    <mergeCell ref="J18:J90"/>
    <mergeCell ref="K18:K90"/>
    <mergeCell ref="L18:L90"/>
    <mergeCell ref="AC16:AD16"/>
    <mergeCell ref="AE16:AF16"/>
    <mergeCell ref="AG16:AH16"/>
    <mergeCell ref="AI16:AJ16"/>
    <mergeCell ref="AK16:AL16"/>
    <mergeCell ref="AM16:AN16"/>
    <mergeCell ref="W16:W17"/>
    <mergeCell ref="X16:X17"/>
    <mergeCell ref="Y16:Y17"/>
    <mergeCell ref="Z16:Z17"/>
    <mergeCell ref="AA16:AA17"/>
    <mergeCell ref="AB16:AB17"/>
    <mergeCell ref="AK1:AN8"/>
    <mergeCell ref="AO1:AQ8"/>
    <mergeCell ref="G16:G17"/>
    <mergeCell ref="H16:H17"/>
    <mergeCell ref="I16:I17"/>
    <mergeCell ref="J16:L16"/>
    <mergeCell ref="O16:P16"/>
    <mergeCell ref="Q16:R16"/>
    <mergeCell ref="S16:T16"/>
    <mergeCell ref="U16:V16"/>
    <mergeCell ref="A1:D8"/>
    <mergeCell ref="E1:N8"/>
    <mergeCell ref="O1:R8"/>
    <mergeCell ref="S1:U8"/>
    <mergeCell ref="W1:Y8"/>
    <mergeCell ref="Z1:AJ8"/>
  </mergeCells>
  <conditionalFormatting sqref="Q263:V263 BG263:BL263">
    <cfRule type="cellIs" dxfId="2" priority="3" stopIfTrue="1" operator="notEqual">
      <formula>#REF!</formula>
    </cfRule>
  </conditionalFormatting>
  <conditionalFormatting sqref="Q18:V262">
    <cfRule type="cellIs" dxfId="1" priority="2" stopIfTrue="1" operator="notEqual">
      <formula>BG18</formula>
    </cfRule>
  </conditionalFormatting>
  <conditionalFormatting sqref="BL264">
    <cfRule type="cellIs" dxfId="0" priority="1" stopIfTrue="1" operator="notEqual">
      <formula>#REF!</formula>
    </cfRule>
  </conditionalFormatting>
  <dataValidations count="1">
    <dataValidation type="whole" allowBlank="1" showInputMessage="1" showErrorMessage="1" sqref="AC18:AR262 JY18:KN262 TU18:UJ262 ADQ18:AEF262 ANM18:AOB262 AXI18:AXX262 BHE18:BHT262 BRA18:BRP262 CAW18:CBL262 CKS18:CLH262 CUO18:CVD262 DEK18:DEZ262 DOG18:DOV262 DYC18:DYR262 EHY18:EIN262 ERU18:ESJ262 FBQ18:FCF262 FLM18:FMB262 FVI18:FVX262 GFE18:GFT262 GPA18:GPP262 GYW18:GZL262 HIS18:HJH262 HSO18:HTD262 ICK18:ICZ262 IMG18:IMV262 IWC18:IWR262 JFY18:JGN262 JPU18:JQJ262 JZQ18:KAF262 KJM18:KKB262 KTI18:KTX262 LDE18:LDT262 LNA18:LNP262 LWW18:LXL262 MGS18:MHH262 MQO18:MRD262 NAK18:NAZ262 NKG18:NKV262 NUC18:NUR262 ODY18:OEN262 ONU18:OOJ262 OXQ18:OYF262 PHM18:PIB262 PRI18:PRX262 QBE18:QBT262 QLA18:QLP262 QUW18:QVL262 RES18:RFH262 ROO18:RPD262 RYK18:RYZ262 SIG18:SIV262 SSC18:SSR262 TBY18:TCN262 TLU18:TMJ262 TVQ18:TWF262 UFM18:UGB262 UPI18:UPX262 UZE18:UZT262 VJA18:VJP262 VSW18:VTL262 WCS18:WDH262 WMO18:WND262 WWK18:WWZ262 AC65554:AR65798 JY65554:KN65798 TU65554:UJ65798 ADQ65554:AEF65798 ANM65554:AOB65798 AXI65554:AXX65798 BHE65554:BHT65798 BRA65554:BRP65798 CAW65554:CBL65798 CKS65554:CLH65798 CUO65554:CVD65798 DEK65554:DEZ65798 DOG65554:DOV65798 DYC65554:DYR65798 EHY65554:EIN65798 ERU65554:ESJ65798 FBQ65554:FCF65798 FLM65554:FMB65798 FVI65554:FVX65798 GFE65554:GFT65798 GPA65554:GPP65798 GYW65554:GZL65798 HIS65554:HJH65798 HSO65554:HTD65798 ICK65554:ICZ65798 IMG65554:IMV65798 IWC65554:IWR65798 JFY65554:JGN65798 JPU65554:JQJ65798 JZQ65554:KAF65798 KJM65554:KKB65798 KTI65554:KTX65798 LDE65554:LDT65798 LNA65554:LNP65798 LWW65554:LXL65798 MGS65554:MHH65798 MQO65554:MRD65798 NAK65554:NAZ65798 NKG65554:NKV65798 NUC65554:NUR65798 ODY65554:OEN65798 ONU65554:OOJ65798 OXQ65554:OYF65798 PHM65554:PIB65798 PRI65554:PRX65798 QBE65554:QBT65798 QLA65554:QLP65798 QUW65554:QVL65798 RES65554:RFH65798 ROO65554:RPD65798 RYK65554:RYZ65798 SIG65554:SIV65798 SSC65554:SSR65798 TBY65554:TCN65798 TLU65554:TMJ65798 TVQ65554:TWF65798 UFM65554:UGB65798 UPI65554:UPX65798 UZE65554:UZT65798 VJA65554:VJP65798 VSW65554:VTL65798 WCS65554:WDH65798 WMO65554:WND65798 WWK65554:WWZ65798 AC131090:AR131334 JY131090:KN131334 TU131090:UJ131334 ADQ131090:AEF131334 ANM131090:AOB131334 AXI131090:AXX131334 BHE131090:BHT131334 BRA131090:BRP131334 CAW131090:CBL131334 CKS131090:CLH131334 CUO131090:CVD131334 DEK131090:DEZ131334 DOG131090:DOV131334 DYC131090:DYR131334 EHY131090:EIN131334 ERU131090:ESJ131334 FBQ131090:FCF131334 FLM131090:FMB131334 FVI131090:FVX131334 GFE131090:GFT131334 GPA131090:GPP131334 GYW131090:GZL131334 HIS131090:HJH131334 HSO131090:HTD131334 ICK131090:ICZ131334 IMG131090:IMV131334 IWC131090:IWR131334 JFY131090:JGN131334 JPU131090:JQJ131334 JZQ131090:KAF131334 KJM131090:KKB131334 KTI131090:KTX131334 LDE131090:LDT131334 LNA131090:LNP131334 LWW131090:LXL131334 MGS131090:MHH131334 MQO131090:MRD131334 NAK131090:NAZ131334 NKG131090:NKV131334 NUC131090:NUR131334 ODY131090:OEN131334 ONU131090:OOJ131334 OXQ131090:OYF131334 PHM131090:PIB131334 PRI131090:PRX131334 QBE131090:QBT131334 QLA131090:QLP131334 QUW131090:QVL131334 RES131090:RFH131334 ROO131090:RPD131334 RYK131090:RYZ131334 SIG131090:SIV131334 SSC131090:SSR131334 TBY131090:TCN131334 TLU131090:TMJ131334 TVQ131090:TWF131334 UFM131090:UGB131334 UPI131090:UPX131334 UZE131090:UZT131334 VJA131090:VJP131334 VSW131090:VTL131334 WCS131090:WDH131334 WMO131090:WND131334 WWK131090:WWZ131334 AC196626:AR196870 JY196626:KN196870 TU196626:UJ196870 ADQ196626:AEF196870 ANM196626:AOB196870 AXI196626:AXX196870 BHE196626:BHT196870 BRA196626:BRP196870 CAW196626:CBL196870 CKS196626:CLH196870 CUO196626:CVD196870 DEK196626:DEZ196870 DOG196626:DOV196870 DYC196626:DYR196870 EHY196626:EIN196870 ERU196626:ESJ196870 FBQ196626:FCF196870 FLM196626:FMB196870 FVI196626:FVX196870 GFE196626:GFT196870 GPA196626:GPP196870 GYW196626:GZL196870 HIS196626:HJH196870 HSO196626:HTD196870 ICK196626:ICZ196870 IMG196626:IMV196870 IWC196626:IWR196870 JFY196626:JGN196870 JPU196626:JQJ196870 JZQ196626:KAF196870 KJM196626:KKB196870 KTI196626:KTX196870 LDE196626:LDT196870 LNA196626:LNP196870 LWW196626:LXL196870 MGS196626:MHH196870 MQO196626:MRD196870 NAK196626:NAZ196870 NKG196626:NKV196870 NUC196626:NUR196870 ODY196626:OEN196870 ONU196626:OOJ196870 OXQ196626:OYF196870 PHM196626:PIB196870 PRI196626:PRX196870 QBE196626:QBT196870 QLA196626:QLP196870 QUW196626:QVL196870 RES196626:RFH196870 ROO196626:RPD196870 RYK196626:RYZ196870 SIG196626:SIV196870 SSC196626:SSR196870 TBY196626:TCN196870 TLU196626:TMJ196870 TVQ196626:TWF196870 UFM196626:UGB196870 UPI196626:UPX196870 UZE196626:UZT196870 VJA196626:VJP196870 VSW196626:VTL196870 WCS196626:WDH196870 WMO196626:WND196870 WWK196626:WWZ196870 AC262162:AR262406 JY262162:KN262406 TU262162:UJ262406 ADQ262162:AEF262406 ANM262162:AOB262406 AXI262162:AXX262406 BHE262162:BHT262406 BRA262162:BRP262406 CAW262162:CBL262406 CKS262162:CLH262406 CUO262162:CVD262406 DEK262162:DEZ262406 DOG262162:DOV262406 DYC262162:DYR262406 EHY262162:EIN262406 ERU262162:ESJ262406 FBQ262162:FCF262406 FLM262162:FMB262406 FVI262162:FVX262406 GFE262162:GFT262406 GPA262162:GPP262406 GYW262162:GZL262406 HIS262162:HJH262406 HSO262162:HTD262406 ICK262162:ICZ262406 IMG262162:IMV262406 IWC262162:IWR262406 JFY262162:JGN262406 JPU262162:JQJ262406 JZQ262162:KAF262406 KJM262162:KKB262406 KTI262162:KTX262406 LDE262162:LDT262406 LNA262162:LNP262406 LWW262162:LXL262406 MGS262162:MHH262406 MQO262162:MRD262406 NAK262162:NAZ262406 NKG262162:NKV262406 NUC262162:NUR262406 ODY262162:OEN262406 ONU262162:OOJ262406 OXQ262162:OYF262406 PHM262162:PIB262406 PRI262162:PRX262406 QBE262162:QBT262406 QLA262162:QLP262406 QUW262162:QVL262406 RES262162:RFH262406 ROO262162:RPD262406 RYK262162:RYZ262406 SIG262162:SIV262406 SSC262162:SSR262406 TBY262162:TCN262406 TLU262162:TMJ262406 TVQ262162:TWF262406 UFM262162:UGB262406 UPI262162:UPX262406 UZE262162:UZT262406 VJA262162:VJP262406 VSW262162:VTL262406 WCS262162:WDH262406 WMO262162:WND262406 WWK262162:WWZ262406 AC327698:AR327942 JY327698:KN327942 TU327698:UJ327942 ADQ327698:AEF327942 ANM327698:AOB327942 AXI327698:AXX327942 BHE327698:BHT327942 BRA327698:BRP327942 CAW327698:CBL327942 CKS327698:CLH327942 CUO327698:CVD327942 DEK327698:DEZ327942 DOG327698:DOV327942 DYC327698:DYR327942 EHY327698:EIN327942 ERU327698:ESJ327942 FBQ327698:FCF327942 FLM327698:FMB327942 FVI327698:FVX327942 GFE327698:GFT327942 GPA327698:GPP327942 GYW327698:GZL327942 HIS327698:HJH327942 HSO327698:HTD327942 ICK327698:ICZ327942 IMG327698:IMV327942 IWC327698:IWR327942 JFY327698:JGN327942 JPU327698:JQJ327942 JZQ327698:KAF327942 KJM327698:KKB327942 KTI327698:KTX327942 LDE327698:LDT327942 LNA327698:LNP327942 LWW327698:LXL327942 MGS327698:MHH327942 MQO327698:MRD327942 NAK327698:NAZ327942 NKG327698:NKV327942 NUC327698:NUR327942 ODY327698:OEN327942 ONU327698:OOJ327942 OXQ327698:OYF327942 PHM327698:PIB327942 PRI327698:PRX327942 QBE327698:QBT327942 QLA327698:QLP327942 QUW327698:QVL327942 RES327698:RFH327942 ROO327698:RPD327942 RYK327698:RYZ327942 SIG327698:SIV327942 SSC327698:SSR327942 TBY327698:TCN327942 TLU327698:TMJ327942 TVQ327698:TWF327942 UFM327698:UGB327942 UPI327698:UPX327942 UZE327698:UZT327942 VJA327698:VJP327942 VSW327698:VTL327942 WCS327698:WDH327942 WMO327698:WND327942 WWK327698:WWZ327942 AC393234:AR393478 JY393234:KN393478 TU393234:UJ393478 ADQ393234:AEF393478 ANM393234:AOB393478 AXI393234:AXX393478 BHE393234:BHT393478 BRA393234:BRP393478 CAW393234:CBL393478 CKS393234:CLH393478 CUO393234:CVD393478 DEK393234:DEZ393478 DOG393234:DOV393478 DYC393234:DYR393478 EHY393234:EIN393478 ERU393234:ESJ393478 FBQ393234:FCF393478 FLM393234:FMB393478 FVI393234:FVX393478 GFE393234:GFT393478 GPA393234:GPP393478 GYW393234:GZL393478 HIS393234:HJH393478 HSO393234:HTD393478 ICK393234:ICZ393478 IMG393234:IMV393478 IWC393234:IWR393478 JFY393234:JGN393478 JPU393234:JQJ393478 JZQ393234:KAF393478 KJM393234:KKB393478 KTI393234:KTX393478 LDE393234:LDT393478 LNA393234:LNP393478 LWW393234:LXL393478 MGS393234:MHH393478 MQO393234:MRD393478 NAK393234:NAZ393478 NKG393234:NKV393478 NUC393234:NUR393478 ODY393234:OEN393478 ONU393234:OOJ393478 OXQ393234:OYF393478 PHM393234:PIB393478 PRI393234:PRX393478 QBE393234:QBT393478 QLA393234:QLP393478 QUW393234:QVL393478 RES393234:RFH393478 ROO393234:RPD393478 RYK393234:RYZ393478 SIG393234:SIV393478 SSC393234:SSR393478 TBY393234:TCN393478 TLU393234:TMJ393478 TVQ393234:TWF393478 UFM393234:UGB393478 UPI393234:UPX393478 UZE393234:UZT393478 VJA393234:VJP393478 VSW393234:VTL393478 WCS393234:WDH393478 WMO393234:WND393478 WWK393234:WWZ393478 AC458770:AR459014 JY458770:KN459014 TU458770:UJ459014 ADQ458770:AEF459014 ANM458770:AOB459014 AXI458770:AXX459014 BHE458770:BHT459014 BRA458770:BRP459014 CAW458770:CBL459014 CKS458770:CLH459014 CUO458770:CVD459014 DEK458770:DEZ459014 DOG458770:DOV459014 DYC458770:DYR459014 EHY458770:EIN459014 ERU458770:ESJ459014 FBQ458770:FCF459014 FLM458770:FMB459014 FVI458770:FVX459014 GFE458770:GFT459014 GPA458770:GPP459014 GYW458770:GZL459014 HIS458770:HJH459014 HSO458770:HTD459014 ICK458770:ICZ459014 IMG458770:IMV459014 IWC458770:IWR459014 JFY458770:JGN459014 JPU458770:JQJ459014 JZQ458770:KAF459014 KJM458770:KKB459014 KTI458770:KTX459014 LDE458770:LDT459014 LNA458770:LNP459014 LWW458770:LXL459014 MGS458770:MHH459014 MQO458770:MRD459014 NAK458770:NAZ459014 NKG458770:NKV459014 NUC458770:NUR459014 ODY458770:OEN459014 ONU458770:OOJ459014 OXQ458770:OYF459014 PHM458770:PIB459014 PRI458770:PRX459014 QBE458770:QBT459014 QLA458770:QLP459014 QUW458770:QVL459014 RES458770:RFH459014 ROO458770:RPD459014 RYK458770:RYZ459014 SIG458770:SIV459014 SSC458770:SSR459014 TBY458770:TCN459014 TLU458770:TMJ459014 TVQ458770:TWF459014 UFM458770:UGB459014 UPI458770:UPX459014 UZE458770:UZT459014 VJA458770:VJP459014 VSW458770:VTL459014 WCS458770:WDH459014 WMO458770:WND459014 WWK458770:WWZ459014 AC524306:AR524550 JY524306:KN524550 TU524306:UJ524550 ADQ524306:AEF524550 ANM524306:AOB524550 AXI524306:AXX524550 BHE524306:BHT524550 BRA524306:BRP524550 CAW524306:CBL524550 CKS524306:CLH524550 CUO524306:CVD524550 DEK524306:DEZ524550 DOG524306:DOV524550 DYC524306:DYR524550 EHY524306:EIN524550 ERU524306:ESJ524550 FBQ524306:FCF524550 FLM524306:FMB524550 FVI524306:FVX524550 GFE524306:GFT524550 GPA524306:GPP524550 GYW524306:GZL524550 HIS524306:HJH524550 HSO524306:HTD524550 ICK524306:ICZ524550 IMG524306:IMV524550 IWC524306:IWR524550 JFY524306:JGN524550 JPU524306:JQJ524550 JZQ524306:KAF524550 KJM524306:KKB524550 KTI524306:KTX524550 LDE524306:LDT524550 LNA524306:LNP524550 LWW524306:LXL524550 MGS524306:MHH524550 MQO524306:MRD524550 NAK524306:NAZ524550 NKG524306:NKV524550 NUC524306:NUR524550 ODY524306:OEN524550 ONU524306:OOJ524550 OXQ524306:OYF524550 PHM524306:PIB524550 PRI524306:PRX524550 QBE524306:QBT524550 QLA524306:QLP524550 QUW524306:QVL524550 RES524306:RFH524550 ROO524306:RPD524550 RYK524306:RYZ524550 SIG524306:SIV524550 SSC524306:SSR524550 TBY524306:TCN524550 TLU524306:TMJ524550 TVQ524306:TWF524550 UFM524306:UGB524550 UPI524306:UPX524550 UZE524306:UZT524550 VJA524306:VJP524550 VSW524306:VTL524550 WCS524306:WDH524550 WMO524306:WND524550 WWK524306:WWZ524550 AC589842:AR590086 JY589842:KN590086 TU589842:UJ590086 ADQ589842:AEF590086 ANM589842:AOB590086 AXI589842:AXX590086 BHE589842:BHT590086 BRA589842:BRP590086 CAW589842:CBL590086 CKS589842:CLH590086 CUO589842:CVD590086 DEK589842:DEZ590086 DOG589842:DOV590086 DYC589842:DYR590086 EHY589842:EIN590086 ERU589842:ESJ590086 FBQ589842:FCF590086 FLM589842:FMB590086 FVI589842:FVX590086 GFE589842:GFT590086 GPA589842:GPP590086 GYW589842:GZL590086 HIS589842:HJH590086 HSO589842:HTD590086 ICK589842:ICZ590086 IMG589842:IMV590086 IWC589842:IWR590086 JFY589842:JGN590086 JPU589842:JQJ590086 JZQ589842:KAF590086 KJM589842:KKB590086 KTI589842:KTX590086 LDE589842:LDT590086 LNA589842:LNP590086 LWW589842:LXL590086 MGS589842:MHH590086 MQO589842:MRD590086 NAK589842:NAZ590086 NKG589842:NKV590086 NUC589842:NUR590086 ODY589842:OEN590086 ONU589842:OOJ590086 OXQ589842:OYF590086 PHM589842:PIB590086 PRI589842:PRX590086 QBE589842:QBT590086 QLA589842:QLP590086 QUW589842:QVL590086 RES589842:RFH590086 ROO589842:RPD590086 RYK589842:RYZ590086 SIG589842:SIV590086 SSC589842:SSR590086 TBY589842:TCN590086 TLU589842:TMJ590086 TVQ589842:TWF590086 UFM589842:UGB590086 UPI589842:UPX590086 UZE589842:UZT590086 VJA589842:VJP590086 VSW589842:VTL590086 WCS589842:WDH590086 WMO589842:WND590086 WWK589842:WWZ590086 AC655378:AR655622 JY655378:KN655622 TU655378:UJ655622 ADQ655378:AEF655622 ANM655378:AOB655622 AXI655378:AXX655622 BHE655378:BHT655622 BRA655378:BRP655622 CAW655378:CBL655622 CKS655378:CLH655622 CUO655378:CVD655622 DEK655378:DEZ655622 DOG655378:DOV655622 DYC655378:DYR655622 EHY655378:EIN655622 ERU655378:ESJ655622 FBQ655378:FCF655622 FLM655378:FMB655622 FVI655378:FVX655622 GFE655378:GFT655622 GPA655378:GPP655622 GYW655378:GZL655622 HIS655378:HJH655622 HSO655378:HTD655622 ICK655378:ICZ655622 IMG655378:IMV655622 IWC655378:IWR655622 JFY655378:JGN655622 JPU655378:JQJ655622 JZQ655378:KAF655622 KJM655378:KKB655622 KTI655378:KTX655622 LDE655378:LDT655622 LNA655378:LNP655622 LWW655378:LXL655622 MGS655378:MHH655622 MQO655378:MRD655622 NAK655378:NAZ655622 NKG655378:NKV655622 NUC655378:NUR655622 ODY655378:OEN655622 ONU655378:OOJ655622 OXQ655378:OYF655622 PHM655378:PIB655622 PRI655378:PRX655622 QBE655378:QBT655622 QLA655378:QLP655622 QUW655378:QVL655622 RES655378:RFH655622 ROO655378:RPD655622 RYK655378:RYZ655622 SIG655378:SIV655622 SSC655378:SSR655622 TBY655378:TCN655622 TLU655378:TMJ655622 TVQ655378:TWF655622 UFM655378:UGB655622 UPI655378:UPX655622 UZE655378:UZT655622 VJA655378:VJP655622 VSW655378:VTL655622 WCS655378:WDH655622 WMO655378:WND655622 WWK655378:WWZ655622 AC720914:AR721158 JY720914:KN721158 TU720914:UJ721158 ADQ720914:AEF721158 ANM720914:AOB721158 AXI720914:AXX721158 BHE720914:BHT721158 BRA720914:BRP721158 CAW720914:CBL721158 CKS720914:CLH721158 CUO720914:CVD721158 DEK720914:DEZ721158 DOG720914:DOV721158 DYC720914:DYR721158 EHY720914:EIN721158 ERU720914:ESJ721158 FBQ720914:FCF721158 FLM720914:FMB721158 FVI720914:FVX721158 GFE720914:GFT721158 GPA720914:GPP721158 GYW720914:GZL721158 HIS720914:HJH721158 HSO720914:HTD721158 ICK720914:ICZ721158 IMG720914:IMV721158 IWC720914:IWR721158 JFY720914:JGN721158 JPU720914:JQJ721158 JZQ720914:KAF721158 KJM720914:KKB721158 KTI720914:KTX721158 LDE720914:LDT721158 LNA720914:LNP721158 LWW720914:LXL721158 MGS720914:MHH721158 MQO720914:MRD721158 NAK720914:NAZ721158 NKG720914:NKV721158 NUC720914:NUR721158 ODY720914:OEN721158 ONU720914:OOJ721158 OXQ720914:OYF721158 PHM720914:PIB721158 PRI720914:PRX721158 QBE720914:QBT721158 QLA720914:QLP721158 QUW720914:QVL721158 RES720914:RFH721158 ROO720914:RPD721158 RYK720914:RYZ721158 SIG720914:SIV721158 SSC720914:SSR721158 TBY720914:TCN721158 TLU720914:TMJ721158 TVQ720914:TWF721158 UFM720914:UGB721158 UPI720914:UPX721158 UZE720914:UZT721158 VJA720914:VJP721158 VSW720914:VTL721158 WCS720914:WDH721158 WMO720914:WND721158 WWK720914:WWZ721158 AC786450:AR786694 JY786450:KN786694 TU786450:UJ786694 ADQ786450:AEF786694 ANM786450:AOB786694 AXI786450:AXX786694 BHE786450:BHT786694 BRA786450:BRP786694 CAW786450:CBL786694 CKS786450:CLH786694 CUO786450:CVD786694 DEK786450:DEZ786694 DOG786450:DOV786694 DYC786450:DYR786694 EHY786450:EIN786694 ERU786450:ESJ786694 FBQ786450:FCF786694 FLM786450:FMB786694 FVI786450:FVX786694 GFE786450:GFT786694 GPA786450:GPP786694 GYW786450:GZL786694 HIS786450:HJH786694 HSO786450:HTD786694 ICK786450:ICZ786694 IMG786450:IMV786694 IWC786450:IWR786694 JFY786450:JGN786694 JPU786450:JQJ786694 JZQ786450:KAF786694 KJM786450:KKB786694 KTI786450:KTX786694 LDE786450:LDT786694 LNA786450:LNP786694 LWW786450:LXL786694 MGS786450:MHH786694 MQO786450:MRD786694 NAK786450:NAZ786694 NKG786450:NKV786694 NUC786450:NUR786694 ODY786450:OEN786694 ONU786450:OOJ786694 OXQ786450:OYF786694 PHM786450:PIB786694 PRI786450:PRX786694 QBE786450:QBT786694 QLA786450:QLP786694 QUW786450:QVL786694 RES786450:RFH786694 ROO786450:RPD786694 RYK786450:RYZ786694 SIG786450:SIV786694 SSC786450:SSR786694 TBY786450:TCN786694 TLU786450:TMJ786694 TVQ786450:TWF786694 UFM786450:UGB786694 UPI786450:UPX786694 UZE786450:UZT786694 VJA786450:VJP786694 VSW786450:VTL786694 WCS786450:WDH786694 WMO786450:WND786694 WWK786450:WWZ786694 AC851986:AR852230 JY851986:KN852230 TU851986:UJ852230 ADQ851986:AEF852230 ANM851986:AOB852230 AXI851986:AXX852230 BHE851986:BHT852230 BRA851986:BRP852230 CAW851986:CBL852230 CKS851986:CLH852230 CUO851986:CVD852230 DEK851986:DEZ852230 DOG851986:DOV852230 DYC851986:DYR852230 EHY851986:EIN852230 ERU851986:ESJ852230 FBQ851986:FCF852230 FLM851986:FMB852230 FVI851986:FVX852230 GFE851986:GFT852230 GPA851986:GPP852230 GYW851986:GZL852230 HIS851986:HJH852230 HSO851986:HTD852230 ICK851986:ICZ852230 IMG851986:IMV852230 IWC851986:IWR852230 JFY851986:JGN852230 JPU851986:JQJ852230 JZQ851986:KAF852230 KJM851986:KKB852230 KTI851986:KTX852230 LDE851986:LDT852230 LNA851986:LNP852230 LWW851986:LXL852230 MGS851986:MHH852230 MQO851986:MRD852230 NAK851986:NAZ852230 NKG851986:NKV852230 NUC851986:NUR852230 ODY851986:OEN852230 ONU851986:OOJ852230 OXQ851986:OYF852230 PHM851986:PIB852230 PRI851986:PRX852230 QBE851986:QBT852230 QLA851986:QLP852230 QUW851986:QVL852230 RES851986:RFH852230 ROO851986:RPD852230 RYK851986:RYZ852230 SIG851986:SIV852230 SSC851986:SSR852230 TBY851986:TCN852230 TLU851986:TMJ852230 TVQ851986:TWF852230 UFM851986:UGB852230 UPI851986:UPX852230 UZE851986:UZT852230 VJA851986:VJP852230 VSW851986:VTL852230 WCS851986:WDH852230 WMO851986:WND852230 WWK851986:WWZ852230 AC917522:AR917766 JY917522:KN917766 TU917522:UJ917766 ADQ917522:AEF917766 ANM917522:AOB917766 AXI917522:AXX917766 BHE917522:BHT917766 BRA917522:BRP917766 CAW917522:CBL917766 CKS917522:CLH917766 CUO917522:CVD917766 DEK917522:DEZ917766 DOG917522:DOV917766 DYC917522:DYR917766 EHY917522:EIN917766 ERU917522:ESJ917766 FBQ917522:FCF917766 FLM917522:FMB917766 FVI917522:FVX917766 GFE917522:GFT917766 GPA917522:GPP917766 GYW917522:GZL917766 HIS917522:HJH917766 HSO917522:HTD917766 ICK917522:ICZ917766 IMG917522:IMV917766 IWC917522:IWR917766 JFY917522:JGN917766 JPU917522:JQJ917766 JZQ917522:KAF917766 KJM917522:KKB917766 KTI917522:KTX917766 LDE917522:LDT917766 LNA917522:LNP917766 LWW917522:LXL917766 MGS917522:MHH917766 MQO917522:MRD917766 NAK917522:NAZ917766 NKG917522:NKV917766 NUC917522:NUR917766 ODY917522:OEN917766 ONU917522:OOJ917766 OXQ917522:OYF917766 PHM917522:PIB917766 PRI917522:PRX917766 QBE917522:QBT917766 QLA917522:QLP917766 QUW917522:QVL917766 RES917522:RFH917766 ROO917522:RPD917766 RYK917522:RYZ917766 SIG917522:SIV917766 SSC917522:SSR917766 TBY917522:TCN917766 TLU917522:TMJ917766 TVQ917522:TWF917766 UFM917522:UGB917766 UPI917522:UPX917766 UZE917522:UZT917766 VJA917522:VJP917766 VSW917522:VTL917766 WCS917522:WDH917766 WMO917522:WND917766 WWK917522:WWZ917766 AC983058:AR983302 JY983058:KN983302 TU983058:UJ983302 ADQ983058:AEF983302 ANM983058:AOB983302 AXI983058:AXX983302 BHE983058:BHT983302 BRA983058:BRP983302 CAW983058:CBL983302 CKS983058:CLH983302 CUO983058:CVD983302 DEK983058:DEZ983302 DOG983058:DOV983302 DYC983058:DYR983302 EHY983058:EIN983302 ERU983058:ESJ983302 FBQ983058:FCF983302 FLM983058:FMB983302 FVI983058:FVX983302 GFE983058:GFT983302 GPA983058:GPP983302 GYW983058:GZL983302 HIS983058:HJH983302 HSO983058:HTD983302 ICK983058:ICZ983302 IMG983058:IMV983302 IWC983058:IWR983302 JFY983058:JGN983302 JPU983058:JQJ983302 JZQ983058:KAF983302 KJM983058:KKB983302 KTI983058:KTX983302 LDE983058:LDT983302 LNA983058:LNP983302 LWW983058:LXL983302 MGS983058:MHH983302 MQO983058:MRD983302 NAK983058:NAZ983302 NKG983058:NKV983302 NUC983058:NUR983302 ODY983058:OEN983302 ONU983058:OOJ983302 OXQ983058:OYF983302 PHM983058:PIB983302 PRI983058:PRX983302 QBE983058:QBT983302 QLA983058:QLP983302 QUW983058:QVL983302 RES983058:RFH983302 ROO983058:RPD983302 RYK983058:RYZ983302 SIG983058:SIV983302 SSC983058:SSR983302 TBY983058:TCN983302 TLU983058:TMJ983302 TVQ983058:TWF983302 UFM983058:UGB983302 UPI983058:UPX983302 UZE983058:UZT983302 VJA983058:VJP983302 VSW983058:VTL983302 WCS983058:WDH983302 WMO983058:WND983302 WWK983058:WWZ983302">
      <formula1>0</formula1>
      <formula2>99999999999</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sheetPr codeName="Hoja2">
    <tabColor rgb="FFFFC000"/>
  </sheetPr>
  <dimension ref="A1:BX65"/>
  <sheetViews>
    <sheetView showGridLines="0" topLeftCell="C9" zoomScale="82" zoomScaleNormal="82" zoomScaleSheetLayoutView="100" workbookViewId="0">
      <selection activeCell="F45" sqref="F45"/>
    </sheetView>
  </sheetViews>
  <sheetFormatPr baseColWidth="10" defaultRowHeight="14.25" customHeight="1" outlineLevelRow="2"/>
  <cols>
    <col min="1" max="2" width="10.42578125" style="1" hidden="1" customWidth="1"/>
    <col min="3" max="3" width="10.42578125" style="1" customWidth="1"/>
    <col min="4" max="4" width="16.140625" style="1" customWidth="1"/>
    <col min="5" max="5" width="6.85546875" style="1" customWidth="1"/>
    <col min="6" max="6" width="38" style="1" customWidth="1"/>
    <col min="7" max="7" width="0" style="1" hidden="1" customWidth="1"/>
    <col min="8" max="8" width="9" style="1" hidden="1" customWidth="1"/>
    <col min="9" max="9" width="10.28515625" style="1" hidden="1" customWidth="1"/>
    <col min="10" max="10" width="12.42578125" style="1" hidden="1" customWidth="1"/>
    <col min="11" max="11" width="11.42578125" style="1"/>
    <col min="12" max="12" width="11.42578125" style="471"/>
    <col min="13" max="13" width="17.85546875" style="1" customWidth="1"/>
    <col min="14" max="14" width="19.140625" style="1" customWidth="1"/>
    <col min="15" max="15" width="17.140625" style="1" customWidth="1"/>
    <col min="16" max="16" width="16.28515625" style="1" customWidth="1"/>
    <col min="17" max="17" width="17.28515625" style="1" customWidth="1"/>
    <col min="18" max="18" width="19.42578125" style="1" customWidth="1"/>
    <col min="19" max="19" width="50.7109375" style="1" customWidth="1"/>
    <col min="20" max="20" width="24" style="1" customWidth="1"/>
    <col min="21" max="21" width="20.7109375" style="1" customWidth="1"/>
    <col min="22" max="22" width="20.28515625" style="1" customWidth="1"/>
    <col min="23" max="23" width="9.7109375" style="1" customWidth="1"/>
    <col min="24" max="25" width="15.7109375" style="1" customWidth="1"/>
    <col min="26" max="26" width="9.7109375" style="1" customWidth="1"/>
    <col min="27" max="28" width="15.7109375" style="1" customWidth="1"/>
    <col min="29" max="29" width="9.7109375" style="1" customWidth="1"/>
    <col min="30" max="31" width="15.7109375" style="1" customWidth="1"/>
    <col min="32" max="32" width="9.7109375" style="1" customWidth="1"/>
    <col min="33" max="33" width="20" style="1" customWidth="1"/>
    <col min="34" max="34" width="18.5703125" style="1" customWidth="1"/>
    <col min="35" max="35" width="9.7109375" style="1" customWidth="1"/>
    <col min="36" max="37" width="15.7109375" style="1" customWidth="1"/>
    <col min="38" max="38" width="9.7109375" style="1" customWidth="1"/>
    <col min="39" max="39" width="22" style="1" customWidth="1"/>
    <col min="40" max="40" width="18.28515625" style="1" customWidth="1"/>
    <col min="41" max="41" width="9.7109375" style="1" customWidth="1"/>
    <col min="42" max="43" width="15.7109375" style="1" customWidth="1"/>
    <col min="44" max="44" width="9.7109375" style="1" customWidth="1"/>
    <col min="45" max="46" width="15.7109375" style="1" customWidth="1"/>
    <col min="47" max="47" width="9.7109375" style="1" customWidth="1"/>
    <col min="48" max="48" width="17.85546875" style="1" hidden="1" customWidth="1"/>
    <col min="49" max="49" width="15.5703125" style="1" hidden="1" customWidth="1"/>
    <col min="50" max="50" width="16.7109375" style="2" hidden="1" customWidth="1"/>
    <col min="51" max="51" width="12.7109375" style="2" customWidth="1"/>
    <col min="52" max="52" width="13.7109375" style="2" customWidth="1"/>
    <col min="53" max="53" width="8.5703125" style="294" hidden="1" customWidth="1"/>
    <col min="54" max="54" width="20.42578125" style="1" hidden="1" customWidth="1"/>
    <col min="55" max="55" width="10.85546875" style="1" hidden="1" customWidth="1"/>
    <col min="56" max="56" width="16.7109375" style="1" hidden="1" customWidth="1"/>
    <col min="57" max="57" width="19.140625" style="1" hidden="1" customWidth="1"/>
    <col min="58" max="58" width="17.5703125" style="1" hidden="1" customWidth="1"/>
    <col min="59" max="59" width="19.85546875" style="1" hidden="1" customWidth="1"/>
    <col min="60" max="60" width="23" style="294" hidden="1" customWidth="1"/>
    <col min="61" max="61" width="29.85546875" style="2" hidden="1" customWidth="1"/>
    <col min="62" max="62" width="28" style="2" hidden="1" customWidth="1"/>
    <col min="63" max="63" width="19.140625" style="2" hidden="1" customWidth="1"/>
    <col min="64" max="64" width="18.7109375" style="2" hidden="1" customWidth="1"/>
    <col min="65" max="65" width="17.7109375" style="2" hidden="1" customWidth="1"/>
    <col min="66" max="66" width="20.42578125" style="2" hidden="1" customWidth="1"/>
    <col min="67" max="67" width="11.42578125" style="2" hidden="1" customWidth="1"/>
    <col min="68" max="68" width="16.28515625" style="2" hidden="1" customWidth="1"/>
    <col min="69" max="69" width="12" style="2" hidden="1" customWidth="1"/>
    <col min="70" max="70" width="10.85546875" style="2" hidden="1" customWidth="1"/>
    <col min="71" max="71" width="13.85546875" style="2" hidden="1" customWidth="1"/>
    <col min="72" max="73" width="11.140625" style="2" customWidth="1"/>
    <col min="74" max="74" width="10.140625" style="2" customWidth="1"/>
    <col min="75" max="76" width="11.42578125" style="2"/>
    <col min="77" max="256" width="11.42578125" style="1"/>
    <col min="257" max="258" width="0" style="1" hidden="1" customWidth="1"/>
    <col min="259" max="259" width="10.42578125" style="1" customWidth="1"/>
    <col min="260" max="261" width="0" style="1" hidden="1" customWidth="1"/>
    <col min="262" max="262" width="38" style="1" customWidth="1"/>
    <col min="263" max="266" width="0" style="1" hidden="1" customWidth="1"/>
    <col min="267" max="268" width="11.42578125" style="1"/>
    <col min="269" max="269" width="17.85546875" style="1" customWidth="1"/>
    <col min="270" max="270" width="19.140625" style="1" customWidth="1"/>
    <col min="271" max="271" width="17.140625" style="1" customWidth="1"/>
    <col min="272" max="272" width="16.28515625" style="1" customWidth="1"/>
    <col min="273" max="273" width="17.28515625" style="1" customWidth="1"/>
    <col min="274" max="274" width="19.42578125" style="1" customWidth="1"/>
    <col min="275" max="275" width="50.7109375" style="1" customWidth="1"/>
    <col min="276" max="276" width="24" style="1" customWidth="1"/>
    <col min="277" max="277" width="20.7109375" style="1" customWidth="1"/>
    <col min="278" max="278" width="20.28515625" style="1" customWidth="1"/>
    <col min="279" max="279" width="9.7109375" style="1" customWidth="1"/>
    <col min="280" max="281" width="15.7109375" style="1" customWidth="1"/>
    <col min="282" max="282" width="9.7109375" style="1" customWidth="1"/>
    <col min="283" max="284" width="15.7109375" style="1" customWidth="1"/>
    <col min="285" max="285" width="9.7109375" style="1" customWidth="1"/>
    <col min="286" max="287" width="15.7109375" style="1" customWidth="1"/>
    <col min="288" max="288" width="9.7109375" style="1" customWidth="1"/>
    <col min="289" max="289" width="20" style="1" customWidth="1"/>
    <col min="290" max="290" width="18.5703125" style="1" customWidth="1"/>
    <col min="291" max="291" width="9.7109375" style="1" customWidth="1"/>
    <col min="292" max="293" width="15.7109375" style="1" customWidth="1"/>
    <col min="294" max="294" width="9.7109375" style="1" customWidth="1"/>
    <col min="295" max="295" width="22" style="1" customWidth="1"/>
    <col min="296" max="296" width="18.28515625" style="1" customWidth="1"/>
    <col min="297" max="297" width="9.7109375" style="1" customWidth="1"/>
    <col min="298" max="299" width="15.7109375" style="1" customWidth="1"/>
    <col min="300" max="300" width="9.7109375" style="1" customWidth="1"/>
    <col min="301" max="302" width="15.7109375" style="1" customWidth="1"/>
    <col min="303" max="303" width="9.7109375" style="1" customWidth="1"/>
    <col min="304" max="306" width="0" style="1" hidden="1" customWidth="1"/>
    <col min="307" max="307" width="12.7109375" style="1" customWidth="1"/>
    <col min="308" max="308" width="13.7109375" style="1" customWidth="1"/>
    <col min="309" max="327" width="0" style="1" hidden="1" customWidth="1"/>
    <col min="328" max="329" width="11.140625" style="1" customWidth="1"/>
    <col min="330" max="330" width="10.140625" style="1" customWidth="1"/>
    <col min="331" max="512" width="11.42578125" style="1"/>
    <col min="513" max="514" width="0" style="1" hidden="1" customWidth="1"/>
    <col min="515" max="515" width="10.42578125" style="1" customWidth="1"/>
    <col min="516" max="517" width="0" style="1" hidden="1" customWidth="1"/>
    <col min="518" max="518" width="38" style="1" customWidth="1"/>
    <col min="519" max="522" width="0" style="1" hidden="1" customWidth="1"/>
    <col min="523" max="524" width="11.42578125" style="1"/>
    <col min="525" max="525" width="17.85546875" style="1" customWidth="1"/>
    <col min="526" max="526" width="19.140625" style="1" customWidth="1"/>
    <col min="527" max="527" width="17.140625" style="1" customWidth="1"/>
    <col min="528" max="528" width="16.28515625" style="1" customWidth="1"/>
    <col min="529" max="529" width="17.28515625" style="1" customWidth="1"/>
    <col min="530" max="530" width="19.42578125" style="1" customWidth="1"/>
    <col min="531" max="531" width="50.7109375" style="1" customWidth="1"/>
    <col min="532" max="532" width="24" style="1" customWidth="1"/>
    <col min="533" max="533" width="20.7109375" style="1" customWidth="1"/>
    <col min="534" max="534" width="20.28515625" style="1" customWidth="1"/>
    <col min="535" max="535" width="9.7109375" style="1" customWidth="1"/>
    <col min="536" max="537" width="15.7109375" style="1" customWidth="1"/>
    <col min="538" max="538" width="9.7109375" style="1" customWidth="1"/>
    <col min="539" max="540" width="15.7109375" style="1" customWidth="1"/>
    <col min="541" max="541" width="9.7109375" style="1" customWidth="1"/>
    <col min="542" max="543" width="15.7109375" style="1" customWidth="1"/>
    <col min="544" max="544" width="9.7109375" style="1" customWidth="1"/>
    <col min="545" max="545" width="20" style="1" customWidth="1"/>
    <col min="546" max="546" width="18.5703125" style="1" customWidth="1"/>
    <col min="547" max="547" width="9.7109375" style="1" customWidth="1"/>
    <col min="548" max="549" width="15.7109375" style="1" customWidth="1"/>
    <col min="550" max="550" width="9.7109375" style="1" customWidth="1"/>
    <col min="551" max="551" width="22" style="1" customWidth="1"/>
    <col min="552" max="552" width="18.28515625" style="1" customWidth="1"/>
    <col min="553" max="553" width="9.7109375" style="1" customWidth="1"/>
    <col min="554" max="555" width="15.7109375" style="1" customWidth="1"/>
    <col min="556" max="556" width="9.7109375" style="1" customWidth="1"/>
    <col min="557" max="558" width="15.7109375" style="1" customWidth="1"/>
    <col min="559" max="559" width="9.7109375" style="1" customWidth="1"/>
    <col min="560" max="562" width="0" style="1" hidden="1" customWidth="1"/>
    <col min="563" max="563" width="12.7109375" style="1" customWidth="1"/>
    <col min="564" max="564" width="13.7109375" style="1" customWidth="1"/>
    <col min="565" max="583" width="0" style="1" hidden="1" customWidth="1"/>
    <col min="584" max="585" width="11.140625" style="1" customWidth="1"/>
    <col min="586" max="586" width="10.140625" style="1" customWidth="1"/>
    <col min="587" max="768" width="11.42578125" style="1"/>
    <col min="769" max="770" width="0" style="1" hidden="1" customWidth="1"/>
    <col min="771" max="771" width="10.42578125" style="1" customWidth="1"/>
    <col min="772" max="773" width="0" style="1" hidden="1" customWidth="1"/>
    <col min="774" max="774" width="38" style="1" customWidth="1"/>
    <col min="775" max="778" width="0" style="1" hidden="1" customWidth="1"/>
    <col min="779" max="780" width="11.42578125" style="1"/>
    <col min="781" max="781" width="17.85546875" style="1" customWidth="1"/>
    <col min="782" max="782" width="19.140625" style="1" customWidth="1"/>
    <col min="783" max="783" width="17.140625" style="1" customWidth="1"/>
    <col min="784" max="784" width="16.28515625" style="1" customWidth="1"/>
    <col min="785" max="785" width="17.28515625" style="1" customWidth="1"/>
    <col min="786" max="786" width="19.42578125" style="1" customWidth="1"/>
    <col min="787" max="787" width="50.7109375" style="1" customWidth="1"/>
    <col min="788" max="788" width="24" style="1" customWidth="1"/>
    <col min="789" max="789" width="20.7109375" style="1" customWidth="1"/>
    <col min="790" max="790" width="20.28515625" style="1" customWidth="1"/>
    <col min="791" max="791" width="9.7109375" style="1" customWidth="1"/>
    <col min="792" max="793" width="15.7109375" style="1" customWidth="1"/>
    <col min="794" max="794" width="9.7109375" style="1" customWidth="1"/>
    <col min="795" max="796" width="15.7109375" style="1" customWidth="1"/>
    <col min="797" max="797" width="9.7109375" style="1" customWidth="1"/>
    <col min="798" max="799" width="15.7109375" style="1" customWidth="1"/>
    <col min="800" max="800" width="9.7109375" style="1" customWidth="1"/>
    <col min="801" max="801" width="20" style="1" customWidth="1"/>
    <col min="802" max="802" width="18.5703125" style="1" customWidth="1"/>
    <col min="803" max="803" width="9.7109375" style="1" customWidth="1"/>
    <col min="804" max="805" width="15.7109375" style="1" customWidth="1"/>
    <col min="806" max="806" width="9.7109375" style="1" customWidth="1"/>
    <col min="807" max="807" width="22" style="1" customWidth="1"/>
    <col min="808" max="808" width="18.28515625" style="1" customWidth="1"/>
    <col min="809" max="809" width="9.7109375" style="1" customWidth="1"/>
    <col min="810" max="811" width="15.7109375" style="1" customWidth="1"/>
    <col min="812" max="812" width="9.7109375" style="1" customWidth="1"/>
    <col min="813" max="814" width="15.7109375" style="1" customWidth="1"/>
    <col min="815" max="815" width="9.7109375" style="1" customWidth="1"/>
    <col min="816" max="818" width="0" style="1" hidden="1" customWidth="1"/>
    <col min="819" max="819" width="12.7109375" style="1" customWidth="1"/>
    <col min="820" max="820" width="13.7109375" style="1" customWidth="1"/>
    <col min="821" max="839" width="0" style="1" hidden="1" customWidth="1"/>
    <col min="840" max="841" width="11.140625" style="1" customWidth="1"/>
    <col min="842" max="842" width="10.140625" style="1" customWidth="1"/>
    <col min="843" max="1024" width="11.42578125" style="1"/>
    <col min="1025" max="1026" width="0" style="1" hidden="1" customWidth="1"/>
    <col min="1027" max="1027" width="10.42578125" style="1" customWidth="1"/>
    <col min="1028" max="1029" width="0" style="1" hidden="1" customWidth="1"/>
    <col min="1030" max="1030" width="38" style="1" customWidth="1"/>
    <col min="1031" max="1034" width="0" style="1" hidden="1" customWidth="1"/>
    <col min="1035" max="1036" width="11.42578125" style="1"/>
    <col min="1037" max="1037" width="17.85546875" style="1" customWidth="1"/>
    <col min="1038" max="1038" width="19.140625" style="1" customWidth="1"/>
    <col min="1039" max="1039" width="17.140625" style="1" customWidth="1"/>
    <col min="1040" max="1040" width="16.28515625" style="1" customWidth="1"/>
    <col min="1041" max="1041" width="17.28515625" style="1" customWidth="1"/>
    <col min="1042" max="1042" width="19.42578125" style="1" customWidth="1"/>
    <col min="1043" max="1043" width="50.7109375" style="1" customWidth="1"/>
    <col min="1044" max="1044" width="24" style="1" customWidth="1"/>
    <col min="1045" max="1045" width="20.7109375" style="1" customWidth="1"/>
    <col min="1046" max="1046" width="20.28515625" style="1" customWidth="1"/>
    <col min="1047" max="1047" width="9.7109375" style="1" customWidth="1"/>
    <col min="1048" max="1049" width="15.7109375" style="1" customWidth="1"/>
    <col min="1050" max="1050" width="9.7109375" style="1" customWidth="1"/>
    <col min="1051" max="1052" width="15.7109375" style="1" customWidth="1"/>
    <col min="1053" max="1053" width="9.7109375" style="1" customWidth="1"/>
    <col min="1054" max="1055" width="15.7109375" style="1" customWidth="1"/>
    <col min="1056" max="1056" width="9.7109375" style="1" customWidth="1"/>
    <col min="1057" max="1057" width="20" style="1" customWidth="1"/>
    <col min="1058" max="1058" width="18.5703125" style="1" customWidth="1"/>
    <col min="1059" max="1059" width="9.7109375" style="1" customWidth="1"/>
    <col min="1060" max="1061" width="15.7109375" style="1" customWidth="1"/>
    <col min="1062" max="1062" width="9.7109375" style="1" customWidth="1"/>
    <col min="1063" max="1063" width="22" style="1" customWidth="1"/>
    <col min="1064" max="1064" width="18.28515625" style="1" customWidth="1"/>
    <col min="1065" max="1065" width="9.7109375" style="1" customWidth="1"/>
    <col min="1066" max="1067" width="15.7109375" style="1" customWidth="1"/>
    <col min="1068" max="1068" width="9.7109375" style="1" customWidth="1"/>
    <col min="1069" max="1070" width="15.7109375" style="1" customWidth="1"/>
    <col min="1071" max="1071" width="9.7109375" style="1" customWidth="1"/>
    <col min="1072" max="1074" width="0" style="1" hidden="1" customWidth="1"/>
    <col min="1075" max="1075" width="12.7109375" style="1" customWidth="1"/>
    <col min="1076" max="1076" width="13.7109375" style="1" customWidth="1"/>
    <col min="1077" max="1095" width="0" style="1" hidden="1" customWidth="1"/>
    <col min="1096" max="1097" width="11.140625" style="1" customWidth="1"/>
    <col min="1098" max="1098" width="10.140625" style="1" customWidth="1"/>
    <col min="1099" max="1280" width="11.42578125" style="1"/>
    <col min="1281" max="1282" width="0" style="1" hidden="1" customWidth="1"/>
    <col min="1283" max="1283" width="10.42578125" style="1" customWidth="1"/>
    <col min="1284" max="1285" width="0" style="1" hidden="1" customWidth="1"/>
    <col min="1286" max="1286" width="38" style="1" customWidth="1"/>
    <col min="1287" max="1290" width="0" style="1" hidden="1" customWidth="1"/>
    <col min="1291" max="1292" width="11.42578125" style="1"/>
    <col min="1293" max="1293" width="17.85546875" style="1" customWidth="1"/>
    <col min="1294" max="1294" width="19.140625" style="1" customWidth="1"/>
    <col min="1295" max="1295" width="17.140625" style="1" customWidth="1"/>
    <col min="1296" max="1296" width="16.28515625" style="1" customWidth="1"/>
    <col min="1297" max="1297" width="17.28515625" style="1" customWidth="1"/>
    <col min="1298" max="1298" width="19.42578125" style="1" customWidth="1"/>
    <col min="1299" max="1299" width="50.7109375" style="1" customWidth="1"/>
    <col min="1300" max="1300" width="24" style="1" customWidth="1"/>
    <col min="1301" max="1301" width="20.7109375" style="1" customWidth="1"/>
    <col min="1302" max="1302" width="20.28515625" style="1" customWidth="1"/>
    <col min="1303" max="1303" width="9.7109375" style="1" customWidth="1"/>
    <col min="1304" max="1305" width="15.7109375" style="1" customWidth="1"/>
    <col min="1306" max="1306" width="9.7109375" style="1" customWidth="1"/>
    <col min="1307" max="1308" width="15.7109375" style="1" customWidth="1"/>
    <col min="1309" max="1309" width="9.7109375" style="1" customWidth="1"/>
    <col min="1310" max="1311" width="15.7109375" style="1" customWidth="1"/>
    <col min="1312" max="1312" width="9.7109375" style="1" customWidth="1"/>
    <col min="1313" max="1313" width="20" style="1" customWidth="1"/>
    <col min="1314" max="1314" width="18.5703125" style="1" customWidth="1"/>
    <col min="1315" max="1315" width="9.7109375" style="1" customWidth="1"/>
    <col min="1316" max="1317" width="15.7109375" style="1" customWidth="1"/>
    <col min="1318" max="1318" width="9.7109375" style="1" customWidth="1"/>
    <col min="1319" max="1319" width="22" style="1" customWidth="1"/>
    <col min="1320" max="1320" width="18.28515625" style="1" customWidth="1"/>
    <col min="1321" max="1321" width="9.7109375" style="1" customWidth="1"/>
    <col min="1322" max="1323" width="15.7109375" style="1" customWidth="1"/>
    <col min="1324" max="1324" width="9.7109375" style="1" customWidth="1"/>
    <col min="1325" max="1326" width="15.7109375" style="1" customWidth="1"/>
    <col min="1327" max="1327" width="9.7109375" style="1" customWidth="1"/>
    <col min="1328" max="1330" width="0" style="1" hidden="1" customWidth="1"/>
    <col min="1331" max="1331" width="12.7109375" style="1" customWidth="1"/>
    <col min="1332" max="1332" width="13.7109375" style="1" customWidth="1"/>
    <col min="1333" max="1351" width="0" style="1" hidden="1" customWidth="1"/>
    <col min="1352" max="1353" width="11.140625" style="1" customWidth="1"/>
    <col min="1354" max="1354" width="10.140625" style="1" customWidth="1"/>
    <col min="1355" max="1536" width="11.42578125" style="1"/>
    <col min="1537" max="1538" width="0" style="1" hidden="1" customWidth="1"/>
    <col min="1539" max="1539" width="10.42578125" style="1" customWidth="1"/>
    <col min="1540" max="1541" width="0" style="1" hidden="1" customWidth="1"/>
    <col min="1542" max="1542" width="38" style="1" customWidth="1"/>
    <col min="1543" max="1546" width="0" style="1" hidden="1" customWidth="1"/>
    <col min="1547" max="1548" width="11.42578125" style="1"/>
    <col min="1549" max="1549" width="17.85546875" style="1" customWidth="1"/>
    <col min="1550" max="1550" width="19.140625" style="1" customWidth="1"/>
    <col min="1551" max="1551" width="17.140625" style="1" customWidth="1"/>
    <col min="1552" max="1552" width="16.28515625" style="1" customWidth="1"/>
    <col min="1553" max="1553" width="17.28515625" style="1" customWidth="1"/>
    <col min="1554" max="1554" width="19.42578125" style="1" customWidth="1"/>
    <col min="1555" max="1555" width="50.7109375" style="1" customWidth="1"/>
    <col min="1556" max="1556" width="24" style="1" customWidth="1"/>
    <col min="1557" max="1557" width="20.7109375" style="1" customWidth="1"/>
    <col min="1558" max="1558" width="20.28515625" style="1" customWidth="1"/>
    <col min="1559" max="1559" width="9.7109375" style="1" customWidth="1"/>
    <col min="1560" max="1561" width="15.7109375" style="1" customWidth="1"/>
    <col min="1562" max="1562" width="9.7109375" style="1" customWidth="1"/>
    <col min="1563" max="1564" width="15.7109375" style="1" customWidth="1"/>
    <col min="1565" max="1565" width="9.7109375" style="1" customWidth="1"/>
    <col min="1566" max="1567" width="15.7109375" style="1" customWidth="1"/>
    <col min="1568" max="1568" width="9.7109375" style="1" customWidth="1"/>
    <col min="1569" max="1569" width="20" style="1" customWidth="1"/>
    <col min="1570" max="1570" width="18.5703125" style="1" customWidth="1"/>
    <col min="1571" max="1571" width="9.7109375" style="1" customWidth="1"/>
    <col min="1572" max="1573" width="15.7109375" style="1" customWidth="1"/>
    <col min="1574" max="1574" width="9.7109375" style="1" customWidth="1"/>
    <col min="1575" max="1575" width="22" style="1" customWidth="1"/>
    <col min="1576" max="1576" width="18.28515625" style="1" customWidth="1"/>
    <col min="1577" max="1577" width="9.7109375" style="1" customWidth="1"/>
    <col min="1578" max="1579" width="15.7109375" style="1" customWidth="1"/>
    <col min="1580" max="1580" width="9.7109375" style="1" customWidth="1"/>
    <col min="1581" max="1582" width="15.7109375" style="1" customWidth="1"/>
    <col min="1583" max="1583" width="9.7109375" style="1" customWidth="1"/>
    <col min="1584" max="1586" width="0" style="1" hidden="1" customWidth="1"/>
    <col min="1587" max="1587" width="12.7109375" style="1" customWidth="1"/>
    <col min="1588" max="1588" width="13.7109375" style="1" customWidth="1"/>
    <col min="1589" max="1607" width="0" style="1" hidden="1" customWidth="1"/>
    <col min="1608" max="1609" width="11.140625" style="1" customWidth="1"/>
    <col min="1610" max="1610" width="10.140625" style="1" customWidth="1"/>
    <col min="1611" max="1792" width="11.42578125" style="1"/>
    <col min="1793" max="1794" width="0" style="1" hidden="1" customWidth="1"/>
    <col min="1795" max="1795" width="10.42578125" style="1" customWidth="1"/>
    <col min="1796" max="1797" width="0" style="1" hidden="1" customWidth="1"/>
    <col min="1798" max="1798" width="38" style="1" customWidth="1"/>
    <col min="1799" max="1802" width="0" style="1" hidden="1" customWidth="1"/>
    <col min="1803" max="1804" width="11.42578125" style="1"/>
    <col min="1805" max="1805" width="17.85546875" style="1" customWidth="1"/>
    <col min="1806" max="1806" width="19.140625" style="1" customWidth="1"/>
    <col min="1807" max="1807" width="17.140625" style="1" customWidth="1"/>
    <col min="1808" max="1808" width="16.28515625" style="1" customWidth="1"/>
    <col min="1809" max="1809" width="17.28515625" style="1" customWidth="1"/>
    <col min="1810" max="1810" width="19.42578125" style="1" customWidth="1"/>
    <col min="1811" max="1811" width="50.7109375" style="1" customWidth="1"/>
    <col min="1812" max="1812" width="24" style="1" customWidth="1"/>
    <col min="1813" max="1813" width="20.7109375" style="1" customWidth="1"/>
    <col min="1814" max="1814" width="20.28515625" style="1" customWidth="1"/>
    <col min="1815" max="1815" width="9.7109375" style="1" customWidth="1"/>
    <col min="1816" max="1817" width="15.7109375" style="1" customWidth="1"/>
    <col min="1818" max="1818" width="9.7109375" style="1" customWidth="1"/>
    <col min="1819" max="1820" width="15.7109375" style="1" customWidth="1"/>
    <col min="1821" max="1821" width="9.7109375" style="1" customWidth="1"/>
    <col min="1822" max="1823" width="15.7109375" style="1" customWidth="1"/>
    <col min="1824" max="1824" width="9.7109375" style="1" customWidth="1"/>
    <col min="1825" max="1825" width="20" style="1" customWidth="1"/>
    <col min="1826" max="1826" width="18.5703125" style="1" customWidth="1"/>
    <col min="1827" max="1827" width="9.7109375" style="1" customWidth="1"/>
    <col min="1828" max="1829" width="15.7109375" style="1" customWidth="1"/>
    <col min="1830" max="1830" width="9.7109375" style="1" customWidth="1"/>
    <col min="1831" max="1831" width="22" style="1" customWidth="1"/>
    <col min="1832" max="1832" width="18.28515625" style="1" customWidth="1"/>
    <col min="1833" max="1833" width="9.7109375" style="1" customWidth="1"/>
    <col min="1834" max="1835" width="15.7109375" style="1" customWidth="1"/>
    <col min="1836" max="1836" width="9.7109375" style="1" customWidth="1"/>
    <col min="1837" max="1838" width="15.7109375" style="1" customWidth="1"/>
    <col min="1839" max="1839" width="9.7109375" style="1" customWidth="1"/>
    <col min="1840" max="1842" width="0" style="1" hidden="1" customWidth="1"/>
    <col min="1843" max="1843" width="12.7109375" style="1" customWidth="1"/>
    <col min="1844" max="1844" width="13.7109375" style="1" customWidth="1"/>
    <col min="1845" max="1863" width="0" style="1" hidden="1" customWidth="1"/>
    <col min="1864" max="1865" width="11.140625" style="1" customWidth="1"/>
    <col min="1866" max="1866" width="10.140625" style="1" customWidth="1"/>
    <col min="1867" max="2048" width="11.42578125" style="1"/>
    <col min="2049" max="2050" width="0" style="1" hidden="1" customWidth="1"/>
    <col min="2051" max="2051" width="10.42578125" style="1" customWidth="1"/>
    <col min="2052" max="2053" width="0" style="1" hidden="1" customWidth="1"/>
    <col min="2054" max="2054" width="38" style="1" customWidth="1"/>
    <col min="2055" max="2058" width="0" style="1" hidden="1" customWidth="1"/>
    <col min="2059" max="2060" width="11.42578125" style="1"/>
    <col min="2061" max="2061" width="17.85546875" style="1" customWidth="1"/>
    <col min="2062" max="2062" width="19.140625" style="1" customWidth="1"/>
    <col min="2063" max="2063" width="17.140625" style="1" customWidth="1"/>
    <col min="2064" max="2064" width="16.28515625" style="1" customWidth="1"/>
    <col min="2065" max="2065" width="17.28515625" style="1" customWidth="1"/>
    <col min="2066" max="2066" width="19.42578125" style="1" customWidth="1"/>
    <col min="2067" max="2067" width="50.7109375" style="1" customWidth="1"/>
    <col min="2068" max="2068" width="24" style="1" customWidth="1"/>
    <col min="2069" max="2069" width="20.7109375" style="1" customWidth="1"/>
    <col min="2070" max="2070" width="20.28515625" style="1" customWidth="1"/>
    <col min="2071" max="2071" width="9.7109375" style="1" customWidth="1"/>
    <col min="2072" max="2073" width="15.7109375" style="1" customWidth="1"/>
    <col min="2074" max="2074" width="9.7109375" style="1" customWidth="1"/>
    <col min="2075" max="2076" width="15.7109375" style="1" customWidth="1"/>
    <col min="2077" max="2077" width="9.7109375" style="1" customWidth="1"/>
    <col min="2078" max="2079" width="15.7109375" style="1" customWidth="1"/>
    <col min="2080" max="2080" width="9.7109375" style="1" customWidth="1"/>
    <col min="2081" max="2081" width="20" style="1" customWidth="1"/>
    <col min="2082" max="2082" width="18.5703125" style="1" customWidth="1"/>
    <col min="2083" max="2083" width="9.7109375" style="1" customWidth="1"/>
    <col min="2084" max="2085" width="15.7109375" style="1" customWidth="1"/>
    <col min="2086" max="2086" width="9.7109375" style="1" customWidth="1"/>
    <col min="2087" max="2087" width="22" style="1" customWidth="1"/>
    <col min="2088" max="2088" width="18.28515625" style="1" customWidth="1"/>
    <col min="2089" max="2089" width="9.7109375" style="1" customWidth="1"/>
    <col min="2090" max="2091" width="15.7109375" style="1" customWidth="1"/>
    <col min="2092" max="2092" width="9.7109375" style="1" customWidth="1"/>
    <col min="2093" max="2094" width="15.7109375" style="1" customWidth="1"/>
    <col min="2095" max="2095" width="9.7109375" style="1" customWidth="1"/>
    <col min="2096" max="2098" width="0" style="1" hidden="1" customWidth="1"/>
    <col min="2099" max="2099" width="12.7109375" style="1" customWidth="1"/>
    <col min="2100" max="2100" width="13.7109375" style="1" customWidth="1"/>
    <col min="2101" max="2119" width="0" style="1" hidden="1" customWidth="1"/>
    <col min="2120" max="2121" width="11.140625" style="1" customWidth="1"/>
    <col min="2122" max="2122" width="10.140625" style="1" customWidth="1"/>
    <col min="2123" max="2304" width="11.42578125" style="1"/>
    <col min="2305" max="2306" width="0" style="1" hidden="1" customWidth="1"/>
    <col min="2307" max="2307" width="10.42578125" style="1" customWidth="1"/>
    <col min="2308" max="2309" width="0" style="1" hidden="1" customWidth="1"/>
    <col min="2310" max="2310" width="38" style="1" customWidth="1"/>
    <col min="2311" max="2314" width="0" style="1" hidden="1" customWidth="1"/>
    <col min="2315" max="2316" width="11.42578125" style="1"/>
    <col min="2317" max="2317" width="17.85546875" style="1" customWidth="1"/>
    <col min="2318" max="2318" width="19.140625" style="1" customWidth="1"/>
    <col min="2319" max="2319" width="17.140625" style="1" customWidth="1"/>
    <col min="2320" max="2320" width="16.28515625" style="1" customWidth="1"/>
    <col min="2321" max="2321" width="17.28515625" style="1" customWidth="1"/>
    <col min="2322" max="2322" width="19.42578125" style="1" customWidth="1"/>
    <col min="2323" max="2323" width="50.7109375" style="1" customWidth="1"/>
    <col min="2324" max="2324" width="24" style="1" customWidth="1"/>
    <col min="2325" max="2325" width="20.7109375" style="1" customWidth="1"/>
    <col min="2326" max="2326" width="20.28515625" style="1" customWidth="1"/>
    <col min="2327" max="2327" width="9.7109375" style="1" customWidth="1"/>
    <col min="2328" max="2329" width="15.7109375" style="1" customWidth="1"/>
    <col min="2330" max="2330" width="9.7109375" style="1" customWidth="1"/>
    <col min="2331" max="2332" width="15.7109375" style="1" customWidth="1"/>
    <col min="2333" max="2333" width="9.7109375" style="1" customWidth="1"/>
    <col min="2334" max="2335" width="15.7109375" style="1" customWidth="1"/>
    <col min="2336" max="2336" width="9.7109375" style="1" customWidth="1"/>
    <col min="2337" max="2337" width="20" style="1" customWidth="1"/>
    <col min="2338" max="2338" width="18.5703125" style="1" customWidth="1"/>
    <col min="2339" max="2339" width="9.7109375" style="1" customWidth="1"/>
    <col min="2340" max="2341" width="15.7109375" style="1" customWidth="1"/>
    <col min="2342" max="2342" width="9.7109375" style="1" customWidth="1"/>
    <col min="2343" max="2343" width="22" style="1" customWidth="1"/>
    <col min="2344" max="2344" width="18.28515625" style="1" customWidth="1"/>
    <col min="2345" max="2345" width="9.7109375" style="1" customWidth="1"/>
    <col min="2346" max="2347" width="15.7109375" style="1" customWidth="1"/>
    <col min="2348" max="2348" width="9.7109375" style="1" customWidth="1"/>
    <col min="2349" max="2350" width="15.7109375" style="1" customWidth="1"/>
    <col min="2351" max="2351" width="9.7109375" style="1" customWidth="1"/>
    <col min="2352" max="2354" width="0" style="1" hidden="1" customWidth="1"/>
    <col min="2355" max="2355" width="12.7109375" style="1" customWidth="1"/>
    <col min="2356" max="2356" width="13.7109375" style="1" customWidth="1"/>
    <col min="2357" max="2375" width="0" style="1" hidden="1" customWidth="1"/>
    <col min="2376" max="2377" width="11.140625" style="1" customWidth="1"/>
    <col min="2378" max="2378" width="10.140625" style="1" customWidth="1"/>
    <col min="2379" max="2560" width="11.42578125" style="1"/>
    <col min="2561" max="2562" width="0" style="1" hidden="1" customWidth="1"/>
    <col min="2563" max="2563" width="10.42578125" style="1" customWidth="1"/>
    <col min="2564" max="2565" width="0" style="1" hidden="1" customWidth="1"/>
    <col min="2566" max="2566" width="38" style="1" customWidth="1"/>
    <col min="2567" max="2570" width="0" style="1" hidden="1" customWidth="1"/>
    <col min="2571" max="2572" width="11.42578125" style="1"/>
    <col min="2573" max="2573" width="17.85546875" style="1" customWidth="1"/>
    <col min="2574" max="2574" width="19.140625" style="1" customWidth="1"/>
    <col min="2575" max="2575" width="17.140625" style="1" customWidth="1"/>
    <col min="2576" max="2576" width="16.28515625" style="1" customWidth="1"/>
    <col min="2577" max="2577" width="17.28515625" style="1" customWidth="1"/>
    <col min="2578" max="2578" width="19.42578125" style="1" customWidth="1"/>
    <col min="2579" max="2579" width="50.7109375" style="1" customWidth="1"/>
    <col min="2580" max="2580" width="24" style="1" customWidth="1"/>
    <col min="2581" max="2581" width="20.7109375" style="1" customWidth="1"/>
    <col min="2582" max="2582" width="20.28515625" style="1" customWidth="1"/>
    <col min="2583" max="2583" width="9.7109375" style="1" customWidth="1"/>
    <col min="2584" max="2585" width="15.7109375" style="1" customWidth="1"/>
    <col min="2586" max="2586" width="9.7109375" style="1" customWidth="1"/>
    <col min="2587" max="2588" width="15.7109375" style="1" customWidth="1"/>
    <col min="2589" max="2589" width="9.7109375" style="1" customWidth="1"/>
    <col min="2590" max="2591" width="15.7109375" style="1" customWidth="1"/>
    <col min="2592" max="2592" width="9.7109375" style="1" customWidth="1"/>
    <col min="2593" max="2593" width="20" style="1" customWidth="1"/>
    <col min="2594" max="2594" width="18.5703125" style="1" customWidth="1"/>
    <col min="2595" max="2595" width="9.7109375" style="1" customWidth="1"/>
    <col min="2596" max="2597" width="15.7109375" style="1" customWidth="1"/>
    <col min="2598" max="2598" width="9.7109375" style="1" customWidth="1"/>
    <col min="2599" max="2599" width="22" style="1" customWidth="1"/>
    <col min="2600" max="2600" width="18.28515625" style="1" customWidth="1"/>
    <col min="2601" max="2601" width="9.7109375" style="1" customWidth="1"/>
    <col min="2602" max="2603" width="15.7109375" style="1" customWidth="1"/>
    <col min="2604" max="2604" width="9.7109375" style="1" customWidth="1"/>
    <col min="2605" max="2606" width="15.7109375" style="1" customWidth="1"/>
    <col min="2607" max="2607" width="9.7109375" style="1" customWidth="1"/>
    <col min="2608" max="2610" width="0" style="1" hidden="1" customWidth="1"/>
    <col min="2611" max="2611" width="12.7109375" style="1" customWidth="1"/>
    <col min="2612" max="2612" width="13.7109375" style="1" customWidth="1"/>
    <col min="2613" max="2631" width="0" style="1" hidden="1" customWidth="1"/>
    <col min="2632" max="2633" width="11.140625" style="1" customWidth="1"/>
    <col min="2634" max="2634" width="10.140625" style="1" customWidth="1"/>
    <col min="2635" max="2816" width="11.42578125" style="1"/>
    <col min="2817" max="2818" width="0" style="1" hidden="1" customWidth="1"/>
    <col min="2819" max="2819" width="10.42578125" style="1" customWidth="1"/>
    <col min="2820" max="2821" width="0" style="1" hidden="1" customWidth="1"/>
    <col min="2822" max="2822" width="38" style="1" customWidth="1"/>
    <col min="2823" max="2826" width="0" style="1" hidden="1" customWidth="1"/>
    <col min="2827" max="2828" width="11.42578125" style="1"/>
    <col min="2829" max="2829" width="17.85546875" style="1" customWidth="1"/>
    <col min="2830" max="2830" width="19.140625" style="1" customWidth="1"/>
    <col min="2831" max="2831" width="17.140625" style="1" customWidth="1"/>
    <col min="2832" max="2832" width="16.28515625" style="1" customWidth="1"/>
    <col min="2833" max="2833" width="17.28515625" style="1" customWidth="1"/>
    <col min="2834" max="2834" width="19.42578125" style="1" customWidth="1"/>
    <col min="2835" max="2835" width="50.7109375" style="1" customWidth="1"/>
    <col min="2836" max="2836" width="24" style="1" customWidth="1"/>
    <col min="2837" max="2837" width="20.7109375" style="1" customWidth="1"/>
    <col min="2838" max="2838" width="20.28515625" style="1" customWidth="1"/>
    <col min="2839" max="2839" width="9.7109375" style="1" customWidth="1"/>
    <col min="2840" max="2841" width="15.7109375" style="1" customWidth="1"/>
    <col min="2842" max="2842" width="9.7109375" style="1" customWidth="1"/>
    <col min="2843" max="2844" width="15.7109375" style="1" customWidth="1"/>
    <col min="2845" max="2845" width="9.7109375" style="1" customWidth="1"/>
    <col min="2846" max="2847" width="15.7109375" style="1" customWidth="1"/>
    <col min="2848" max="2848" width="9.7109375" style="1" customWidth="1"/>
    <col min="2849" max="2849" width="20" style="1" customWidth="1"/>
    <col min="2850" max="2850" width="18.5703125" style="1" customWidth="1"/>
    <col min="2851" max="2851" width="9.7109375" style="1" customWidth="1"/>
    <col min="2852" max="2853" width="15.7109375" style="1" customWidth="1"/>
    <col min="2854" max="2854" width="9.7109375" style="1" customWidth="1"/>
    <col min="2855" max="2855" width="22" style="1" customWidth="1"/>
    <col min="2856" max="2856" width="18.28515625" style="1" customWidth="1"/>
    <col min="2857" max="2857" width="9.7109375" style="1" customWidth="1"/>
    <col min="2858" max="2859" width="15.7109375" style="1" customWidth="1"/>
    <col min="2860" max="2860" width="9.7109375" style="1" customWidth="1"/>
    <col min="2861" max="2862" width="15.7109375" style="1" customWidth="1"/>
    <col min="2863" max="2863" width="9.7109375" style="1" customWidth="1"/>
    <col min="2864" max="2866" width="0" style="1" hidden="1" customWidth="1"/>
    <col min="2867" max="2867" width="12.7109375" style="1" customWidth="1"/>
    <col min="2868" max="2868" width="13.7109375" style="1" customWidth="1"/>
    <col min="2869" max="2887" width="0" style="1" hidden="1" customWidth="1"/>
    <col min="2888" max="2889" width="11.140625" style="1" customWidth="1"/>
    <col min="2890" max="2890" width="10.140625" style="1" customWidth="1"/>
    <col min="2891" max="3072" width="11.42578125" style="1"/>
    <col min="3073" max="3074" width="0" style="1" hidden="1" customWidth="1"/>
    <col min="3075" max="3075" width="10.42578125" style="1" customWidth="1"/>
    <col min="3076" max="3077" width="0" style="1" hidden="1" customWidth="1"/>
    <col min="3078" max="3078" width="38" style="1" customWidth="1"/>
    <col min="3079" max="3082" width="0" style="1" hidden="1" customWidth="1"/>
    <col min="3083" max="3084" width="11.42578125" style="1"/>
    <col min="3085" max="3085" width="17.85546875" style="1" customWidth="1"/>
    <col min="3086" max="3086" width="19.140625" style="1" customWidth="1"/>
    <col min="3087" max="3087" width="17.140625" style="1" customWidth="1"/>
    <col min="3088" max="3088" width="16.28515625" style="1" customWidth="1"/>
    <col min="3089" max="3089" width="17.28515625" style="1" customWidth="1"/>
    <col min="3090" max="3090" width="19.42578125" style="1" customWidth="1"/>
    <col min="3091" max="3091" width="50.7109375" style="1" customWidth="1"/>
    <col min="3092" max="3092" width="24" style="1" customWidth="1"/>
    <col min="3093" max="3093" width="20.7109375" style="1" customWidth="1"/>
    <col min="3094" max="3094" width="20.28515625" style="1" customWidth="1"/>
    <col min="3095" max="3095" width="9.7109375" style="1" customWidth="1"/>
    <col min="3096" max="3097" width="15.7109375" style="1" customWidth="1"/>
    <col min="3098" max="3098" width="9.7109375" style="1" customWidth="1"/>
    <col min="3099" max="3100" width="15.7109375" style="1" customWidth="1"/>
    <col min="3101" max="3101" width="9.7109375" style="1" customWidth="1"/>
    <col min="3102" max="3103" width="15.7109375" style="1" customWidth="1"/>
    <col min="3104" max="3104" width="9.7109375" style="1" customWidth="1"/>
    <col min="3105" max="3105" width="20" style="1" customWidth="1"/>
    <col min="3106" max="3106" width="18.5703125" style="1" customWidth="1"/>
    <col min="3107" max="3107" width="9.7109375" style="1" customWidth="1"/>
    <col min="3108" max="3109" width="15.7109375" style="1" customWidth="1"/>
    <col min="3110" max="3110" width="9.7109375" style="1" customWidth="1"/>
    <col min="3111" max="3111" width="22" style="1" customWidth="1"/>
    <col min="3112" max="3112" width="18.28515625" style="1" customWidth="1"/>
    <col min="3113" max="3113" width="9.7109375" style="1" customWidth="1"/>
    <col min="3114" max="3115" width="15.7109375" style="1" customWidth="1"/>
    <col min="3116" max="3116" width="9.7109375" style="1" customWidth="1"/>
    <col min="3117" max="3118" width="15.7109375" style="1" customWidth="1"/>
    <col min="3119" max="3119" width="9.7109375" style="1" customWidth="1"/>
    <col min="3120" max="3122" width="0" style="1" hidden="1" customWidth="1"/>
    <col min="3123" max="3123" width="12.7109375" style="1" customWidth="1"/>
    <col min="3124" max="3124" width="13.7109375" style="1" customWidth="1"/>
    <col min="3125" max="3143" width="0" style="1" hidden="1" customWidth="1"/>
    <col min="3144" max="3145" width="11.140625" style="1" customWidth="1"/>
    <col min="3146" max="3146" width="10.140625" style="1" customWidth="1"/>
    <col min="3147" max="3328" width="11.42578125" style="1"/>
    <col min="3329" max="3330" width="0" style="1" hidden="1" customWidth="1"/>
    <col min="3331" max="3331" width="10.42578125" style="1" customWidth="1"/>
    <col min="3332" max="3333" width="0" style="1" hidden="1" customWidth="1"/>
    <col min="3334" max="3334" width="38" style="1" customWidth="1"/>
    <col min="3335" max="3338" width="0" style="1" hidden="1" customWidth="1"/>
    <col min="3339" max="3340" width="11.42578125" style="1"/>
    <col min="3341" max="3341" width="17.85546875" style="1" customWidth="1"/>
    <col min="3342" max="3342" width="19.140625" style="1" customWidth="1"/>
    <col min="3343" max="3343" width="17.140625" style="1" customWidth="1"/>
    <col min="3344" max="3344" width="16.28515625" style="1" customWidth="1"/>
    <col min="3345" max="3345" width="17.28515625" style="1" customWidth="1"/>
    <col min="3346" max="3346" width="19.42578125" style="1" customWidth="1"/>
    <col min="3347" max="3347" width="50.7109375" style="1" customWidth="1"/>
    <col min="3348" max="3348" width="24" style="1" customWidth="1"/>
    <col min="3349" max="3349" width="20.7109375" style="1" customWidth="1"/>
    <col min="3350" max="3350" width="20.28515625" style="1" customWidth="1"/>
    <col min="3351" max="3351" width="9.7109375" style="1" customWidth="1"/>
    <col min="3352" max="3353" width="15.7109375" style="1" customWidth="1"/>
    <col min="3354" max="3354" width="9.7109375" style="1" customWidth="1"/>
    <col min="3355" max="3356" width="15.7109375" style="1" customWidth="1"/>
    <col min="3357" max="3357" width="9.7109375" style="1" customWidth="1"/>
    <col min="3358" max="3359" width="15.7109375" style="1" customWidth="1"/>
    <col min="3360" max="3360" width="9.7109375" style="1" customWidth="1"/>
    <col min="3361" max="3361" width="20" style="1" customWidth="1"/>
    <col min="3362" max="3362" width="18.5703125" style="1" customWidth="1"/>
    <col min="3363" max="3363" width="9.7109375" style="1" customWidth="1"/>
    <col min="3364" max="3365" width="15.7109375" style="1" customWidth="1"/>
    <col min="3366" max="3366" width="9.7109375" style="1" customWidth="1"/>
    <col min="3367" max="3367" width="22" style="1" customWidth="1"/>
    <col min="3368" max="3368" width="18.28515625" style="1" customWidth="1"/>
    <col min="3369" max="3369" width="9.7109375" style="1" customWidth="1"/>
    <col min="3370" max="3371" width="15.7109375" style="1" customWidth="1"/>
    <col min="3372" max="3372" width="9.7109375" style="1" customWidth="1"/>
    <col min="3373" max="3374" width="15.7109375" style="1" customWidth="1"/>
    <col min="3375" max="3375" width="9.7109375" style="1" customWidth="1"/>
    <col min="3376" max="3378" width="0" style="1" hidden="1" customWidth="1"/>
    <col min="3379" max="3379" width="12.7109375" style="1" customWidth="1"/>
    <col min="3380" max="3380" width="13.7109375" style="1" customWidth="1"/>
    <col min="3381" max="3399" width="0" style="1" hidden="1" customWidth="1"/>
    <col min="3400" max="3401" width="11.140625" style="1" customWidth="1"/>
    <col min="3402" max="3402" width="10.140625" style="1" customWidth="1"/>
    <col min="3403" max="3584" width="11.42578125" style="1"/>
    <col min="3585" max="3586" width="0" style="1" hidden="1" customWidth="1"/>
    <col min="3587" max="3587" width="10.42578125" style="1" customWidth="1"/>
    <col min="3588" max="3589" width="0" style="1" hidden="1" customWidth="1"/>
    <col min="3590" max="3590" width="38" style="1" customWidth="1"/>
    <col min="3591" max="3594" width="0" style="1" hidden="1" customWidth="1"/>
    <col min="3595" max="3596" width="11.42578125" style="1"/>
    <col min="3597" max="3597" width="17.85546875" style="1" customWidth="1"/>
    <col min="3598" max="3598" width="19.140625" style="1" customWidth="1"/>
    <col min="3599" max="3599" width="17.140625" style="1" customWidth="1"/>
    <col min="3600" max="3600" width="16.28515625" style="1" customWidth="1"/>
    <col min="3601" max="3601" width="17.28515625" style="1" customWidth="1"/>
    <col min="3602" max="3602" width="19.42578125" style="1" customWidth="1"/>
    <col min="3603" max="3603" width="50.7109375" style="1" customWidth="1"/>
    <col min="3604" max="3604" width="24" style="1" customWidth="1"/>
    <col min="3605" max="3605" width="20.7109375" style="1" customWidth="1"/>
    <col min="3606" max="3606" width="20.28515625" style="1" customWidth="1"/>
    <col min="3607" max="3607" width="9.7109375" style="1" customWidth="1"/>
    <col min="3608" max="3609" width="15.7109375" style="1" customWidth="1"/>
    <col min="3610" max="3610" width="9.7109375" style="1" customWidth="1"/>
    <col min="3611" max="3612" width="15.7109375" style="1" customWidth="1"/>
    <col min="3613" max="3613" width="9.7109375" style="1" customWidth="1"/>
    <col min="3614" max="3615" width="15.7109375" style="1" customWidth="1"/>
    <col min="3616" max="3616" width="9.7109375" style="1" customWidth="1"/>
    <col min="3617" max="3617" width="20" style="1" customWidth="1"/>
    <col min="3618" max="3618" width="18.5703125" style="1" customWidth="1"/>
    <col min="3619" max="3619" width="9.7109375" style="1" customWidth="1"/>
    <col min="3620" max="3621" width="15.7109375" style="1" customWidth="1"/>
    <col min="3622" max="3622" width="9.7109375" style="1" customWidth="1"/>
    <col min="3623" max="3623" width="22" style="1" customWidth="1"/>
    <col min="3624" max="3624" width="18.28515625" style="1" customWidth="1"/>
    <col min="3625" max="3625" width="9.7109375" style="1" customWidth="1"/>
    <col min="3626" max="3627" width="15.7109375" style="1" customWidth="1"/>
    <col min="3628" max="3628" width="9.7109375" style="1" customWidth="1"/>
    <col min="3629" max="3630" width="15.7109375" style="1" customWidth="1"/>
    <col min="3631" max="3631" width="9.7109375" style="1" customWidth="1"/>
    <col min="3632" max="3634" width="0" style="1" hidden="1" customWidth="1"/>
    <col min="3635" max="3635" width="12.7109375" style="1" customWidth="1"/>
    <col min="3636" max="3636" width="13.7109375" style="1" customWidth="1"/>
    <col min="3637" max="3655" width="0" style="1" hidden="1" customWidth="1"/>
    <col min="3656" max="3657" width="11.140625" style="1" customWidth="1"/>
    <col min="3658" max="3658" width="10.140625" style="1" customWidth="1"/>
    <col min="3659" max="3840" width="11.42578125" style="1"/>
    <col min="3841" max="3842" width="0" style="1" hidden="1" customWidth="1"/>
    <col min="3843" max="3843" width="10.42578125" style="1" customWidth="1"/>
    <col min="3844" max="3845" width="0" style="1" hidden="1" customWidth="1"/>
    <col min="3846" max="3846" width="38" style="1" customWidth="1"/>
    <col min="3847" max="3850" width="0" style="1" hidden="1" customWidth="1"/>
    <col min="3851" max="3852" width="11.42578125" style="1"/>
    <col min="3853" max="3853" width="17.85546875" style="1" customWidth="1"/>
    <col min="3854" max="3854" width="19.140625" style="1" customWidth="1"/>
    <col min="3855" max="3855" width="17.140625" style="1" customWidth="1"/>
    <col min="3856" max="3856" width="16.28515625" style="1" customWidth="1"/>
    <col min="3857" max="3857" width="17.28515625" style="1" customWidth="1"/>
    <col min="3858" max="3858" width="19.42578125" style="1" customWidth="1"/>
    <col min="3859" max="3859" width="50.7109375" style="1" customWidth="1"/>
    <col min="3860" max="3860" width="24" style="1" customWidth="1"/>
    <col min="3861" max="3861" width="20.7109375" style="1" customWidth="1"/>
    <col min="3862" max="3862" width="20.28515625" style="1" customWidth="1"/>
    <col min="3863" max="3863" width="9.7109375" style="1" customWidth="1"/>
    <col min="3864" max="3865" width="15.7109375" style="1" customWidth="1"/>
    <col min="3866" max="3866" width="9.7109375" style="1" customWidth="1"/>
    <col min="3867" max="3868" width="15.7109375" style="1" customWidth="1"/>
    <col min="3869" max="3869" width="9.7109375" style="1" customWidth="1"/>
    <col min="3870" max="3871" width="15.7109375" style="1" customWidth="1"/>
    <col min="3872" max="3872" width="9.7109375" style="1" customWidth="1"/>
    <col min="3873" max="3873" width="20" style="1" customWidth="1"/>
    <col min="3874" max="3874" width="18.5703125" style="1" customWidth="1"/>
    <col min="3875" max="3875" width="9.7109375" style="1" customWidth="1"/>
    <col min="3876" max="3877" width="15.7109375" style="1" customWidth="1"/>
    <col min="3878" max="3878" width="9.7109375" style="1" customWidth="1"/>
    <col min="3879" max="3879" width="22" style="1" customWidth="1"/>
    <col min="3880" max="3880" width="18.28515625" style="1" customWidth="1"/>
    <col min="3881" max="3881" width="9.7109375" style="1" customWidth="1"/>
    <col min="3882" max="3883" width="15.7109375" style="1" customWidth="1"/>
    <col min="3884" max="3884" width="9.7109375" style="1" customWidth="1"/>
    <col min="3885" max="3886" width="15.7109375" style="1" customWidth="1"/>
    <col min="3887" max="3887" width="9.7109375" style="1" customWidth="1"/>
    <col min="3888" max="3890" width="0" style="1" hidden="1" customWidth="1"/>
    <col min="3891" max="3891" width="12.7109375" style="1" customWidth="1"/>
    <col min="3892" max="3892" width="13.7109375" style="1" customWidth="1"/>
    <col min="3893" max="3911" width="0" style="1" hidden="1" customWidth="1"/>
    <col min="3912" max="3913" width="11.140625" style="1" customWidth="1"/>
    <col min="3914" max="3914" width="10.140625" style="1" customWidth="1"/>
    <col min="3915" max="4096" width="11.42578125" style="1"/>
    <col min="4097" max="4098" width="0" style="1" hidden="1" customWidth="1"/>
    <col min="4099" max="4099" width="10.42578125" style="1" customWidth="1"/>
    <col min="4100" max="4101" width="0" style="1" hidden="1" customWidth="1"/>
    <col min="4102" max="4102" width="38" style="1" customWidth="1"/>
    <col min="4103" max="4106" width="0" style="1" hidden="1" customWidth="1"/>
    <col min="4107" max="4108" width="11.42578125" style="1"/>
    <col min="4109" max="4109" width="17.85546875" style="1" customWidth="1"/>
    <col min="4110" max="4110" width="19.140625" style="1" customWidth="1"/>
    <col min="4111" max="4111" width="17.140625" style="1" customWidth="1"/>
    <col min="4112" max="4112" width="16.28515625" style="1" customWidth="1"/>
    <col min="4113" max="4113" width="17.28515625" style="1" customWidth="1"/>
    <col min="4114" max="4114" width="19.42578125" style="1" customWidth="1"/>
    <col min="4115" max="4115" width="50.7109375" style="1" customWidth="1"/>
    <col min="4116" max="4116" width="24" style="1" customWidth="1"/>
    <col min="4117" max="4117" width="20.7109375" style="1" customWidth="1"/>
    <col min="4118" max="4118" width="20.28515625" style="1" customWidth="1"/>
    <col min="4119" max="4119" width="9.7109375" style="1" customWidth="1"/>
    <col min="4120" max="4121" width="15.7109375" style="1" customWidth="1"/>
    <col min="4122" max="4122" width="9.7109375" style="1" customWidth="1"/>
    <col min="4123" max="4124" width="15.7109375" style="1" customWidth="1"/>
    <col min="4125" max="4125" width="9.7109375" style="1" customWidth="1"/>
    <col min="4126" max="4127" width="15.7109375" style="1" customWidth="1"/>
    <col min="4128" max="4128" width="9.7109375" style="1" customWidth="1"/>
    <col min="4129" max="4129" width="20" style="1" customWidth="1"/>
    <col min="4130" max="4130" width="18.5703125" style="1" customWidth="1"/>
    <col min="4131" max="4131" width="9.7109375" style="1" customWidth="1"/>
    <col min="4132" max="4133" width="15.7109375" style="1" customWidth="1"/>
    <col min="4134" max="4134" width="9.7109375" style="1" customWidth="1"/>
    <col min="4135" max="4135" width="22" style="1" customWidth="1"/>
    <col min="4136" max="4136" width="18.28515625" style="1" customWidth="1"/>
    <col min="4137" max="4137" width="9.7109375" style="1" customWidth="1"/>
    <col min="4138" max="4139" width="15.7109375" style="1" customWidth="1"/>
    <col min="4140" max="4140" width="9.7109375" style="1" customWidth="1"/>
    <col min="4141" max="4142" width="15.7109375" style="1" customWidth="1"/>
    <col min="4143" max="4143" width="9.7109375" style="1" customWidth="1"/>
    <col min="4144" max="4146" width="0" style="1" hidden="1" customWidth="1"/>
    <col min="4147" max="4147" width="12.7109375" style="1" customWidth="1"/>
    <col min="4148" max="4148" width="13.7109375" style="1" customWidth="1"/>
    <col min="4149" max="4167" width="0" style="1" hidden="1" customWidth="1"/>
    <col min="4168" max="4169" width="11.140625" style="1" customWidth="1"/>
    <col min="4170" max="4170" width="10.140625" style="1" customWidth="1"/>
    <col min="4171" max="4352" width="11.42578125" style="1"/>
    <col min="4353" max="4354" width="0" style="1" hidden="1" customWidth="1"/>
    <col min="4355" max="4355" width="10.42578125" style="1" customWidth="1"/>
    <col min="4356" max="4357" width="0" style="1" hidden="1" customWidth="1"/>
    <col min="4358" max="4358" width="38" style="1" customWidth="1"/>
    <col min="4359" max="4362" width="0" style="1" hidden="1" customWidth="1"/>
    <col min="4363" max="4364" width="11.42578125" style="1"/>
    <col min="4365" max="4365" width="17.85546875" style="1" customWidth="1"/>
    <col min="4366" max="4366" width="19.140625" style="1" customWidth="1"/>
    <col min="4367" max="4367" width="17.140625" style="1" customWidth="1"/>
    <col min="4368" max="4368" width="16.28515625" style="1" customWidth="1"/>
    <col min="4369" max="4369" width="17.28515625" style="1" customWidth="1"/>
    <col min="4370" max="4370" width="19.42578125" style="1" customWidth="1"/>
    <col min="4371" max="4371" width="50.7109375" style="1" customWidth="1"/>
    <col min="4372" max="4372" width="24" style="1" customWidth="1"/>
    <col min="4373" max="4373" width="20.7109375" style="1" customWidth="1"/>
    <col min="4374" max="4374" width="20.28515625" style="1" customWidth="1"/>
    <col min="4375" max="4375" width="9.7109375" style="1" customWidth="1"/>
    <col min="4376" max="4377" width="15.7109375" style="1" customWidth="1"/>
    <col min="4378" max="4378" width="9.7109375" style="1" customWidth="1"/>
    <col min="4379" max="4380" width="15.7109375" style="1" customWidth="1"/>
    <col min="4381" max="4381" width="9.7109375" style="1" customWidth="1"/>
    <col min="4382" max="4383" width="15.7109375" style="1" customWidth="1"/>
    <col min="4384" max="4384" width="9.7109375" style="1" customWidth="1"/>
    <col min="4385" max="4385" width="20" style="1" customWidth="1"/>
    <col min="4386" max="4386" width="18.5703125" style="1" customWidth="1"/>
    <col min="4387" max="4387" width="9.7109375" style="1" customWidth="1"/>
    <col min="4388" max="4389" width="15.7109375" style="1" customWidth="1"/>
    <col min="4390" max="4390" width="9.7109375" style="1" customWidth="1"/>
    <col min="4391" max="4391" width="22" style="1" customWidth="1"/>
    <col min="4392" max="4392" width="18.28515625" style="1" customWidth="1"/>
    <col min="4393" max="4393" width="9.7109375" style="1" customWidth="1"/>
    <col min="4394" max="4395" width="15.7109375" style="1" customWidth="1"/>
    <col min="4396" max="4396" width="9.7109375" style="1" customWidth="1"/>
    <col min="4397" max="4398" width="15.7109375" style="1" customWidth="1"/>
    <col min="4399" max="4399" width="9.7109375" style="1" customWidth="1"/>
    <col min="4400" max="4402" width="0" style="1" hidden="1" customWidth="1"/>
    <col min="4403" max="4403" width="12.7109375" style="1" customWidth="1"/>
    <col min="4404" max="4404" width="13.7109375" style="1" customWidth="1"/>
    <col min="4405" max="4423" width="0" style="1" hidden="1" customWidth="1"/>
    <col min="4424" max="4425" width="11.140625" style="1" customWidth="1"/>
    <col min="4426" max="4426" width="10.140625" style="1" customWidth="1"/>
    <col min="4427" max="4608" width="11.42578125" style="1"/>
    <col min="4609" max="4610" width="0" style="1" hidden="1" customWidth="1"/>
    <col min="4611" max="4611" width="10.42578125" style="1" customWidth="1"/>
    <col min="4612" max="4613" width="0" style="1" hidden="1" customWidth="1"/>
    <col min="4614" max="4614" width="38" style="1" customWidth="1"/>
    <col min="4615" max="4618" width="0" style="1" hidden="1" customWidth="1"/>
    <col min="4619" max="4620" width="11.42578125" style="1"/>
    <col min="4621" max="4621" width="17.85546875" style="1" customWidth="1"/>
    <col min="4622" max="4622" width="19.140625" style="1" customWidth="1"/>
    <col min="4623" max="4623" width="17.140625" style="1" customWidth="1"/>
    <col min="4624" max="4624" width="16.28515625" style="1" customWidth="1"/>
    <col min="4625" max="4625" width="17.28515625" style="1" customWidth="1"/>
    <col min="4626" max="4626" width="19.42578125" style="1" customWidth="1"/>
    <col min="4627" max="4627" width="50.7109375" style="1" customWidth="1"/>
    <col min="4628" max="4628" width="24" style="1" customWidth="1"/>
    <col min="4629" max="4629" width="20.7109375" style="1" customWidth="1"/>
    <col min="4630" max="4630" width="20.28515625" style="1" customWidth="1"/>
    <col min="4631" max="4631" width="9.7109375" style="1" customWidth="1"/>
    <col min="4632" max="4633" width="15.7109375" style="1" customWidth="1"/>
    <col min="4634" max="4634" width="9.7109375" style="1" customWidth="1"/>
    <col min="4635" max="4636" width="15.7109375" style="1" customWidth="1"/>
    <col min="4637" max="4637" width="9.7109375" style="1" customWidth="1"/>
    <col min="4638" max="4639" width="15.7109375" style="1" customWidth="1"/>
    <col min="4640" max="4640" width="9.7109375" style="1" customWidth="1"/>
    <col min="4641" max="4641" width="20" style="1" customWidth="1"/>
    <col min="4642" max="4642" width="18.5703125" style="1" customWidth="1"/>
    <col min="4643" max="4643" width="9.7109375" style="1" customWidth="1"/>
    <col min="4644" max="4645" width="15.7109375" style="1" customWidth="1"/>
    <col min="4646" max="4646" width="9.7109375" style="1" customWidth="1"/>
    <col min="4647" max="4647" width="22" style="1" customWidth="1"/>
    <col min="4648" max="4648" width="18.28515625" style="1" customWidth="1"/>
    <col min="4649" max="4649" width="9.7109375" style="1" customWidth="1"/>
    <col min="4650" max="4651" width="15.7109375" style="1" customWidth="1"/>
    <col min="4652" max="4652" width="9.7109375" style="1" customWidth="1"/>
    <col min="4653" max="4654" width="15.7109375" style="1" customWidth="1"/>
    <col min="4655" max="4655" width="9.7109375" style="1" customWidth="1"/>
    <col min="4656" max="4658" width="0" style="1" hidden="1" customWidth="1"/>
    <col min="4659" max="4659" width="12.7109375" style="1" customWidth="1"/>
    <col min="4660" max="4660" width="13.7109375" style="1" customWidth="1"/>
    <col min="4661" max="4679" width="0" style="1" hidden="1" customWidth="1"/>
    <col min="4680" max="4681" width="11.140625" style="1" customWidth="1"/>
    <col min="4682" max="4682" width="10.140625" style="1" customWidth="1"/>
    <col min="4683" max="4864" width="11.42578125" style="1"/>
    <col min="4865" max="4866" width="0" style="1" hidden="1" customWidth="1"/>
    <col min="4867" max="4867" width="10.42578125" style="1" customWidth="1"/>
    <col min="4868" max="4869" width="0" style="1" hidden="1" customWidth="1"/>
    <col min="4870" max="4870" width="38" style="1" customWidth="1"/>
    <col min="4871" max="4874" width="0" style="1" hidden="1" customWidth="1"/>
    <col min="4875" max="4876" width="11.42578125" style="1"/>
    <col min="4877" max="4877" width="17.85546875" style="1" customWidth="1"/>
    <col min="4878" max="4878" width="19.140625" style="1" customWidth="1"/>
    <col min="4879" max="4879" width="17.140625" style="1" customWidth="1"/>
    <col min="4880" max="4880" width="16.28515625" style="1" customWidth="1"/>
    <col min="4881" max="4881" width="17.28515625" style="1" customWidth="1"/>
    <col min="4882" max="4882" width="19.42578125" style="1" customWidth="1"/>
    <col min="4883" max="4883" width="50.7109375" style="1" customWidth="1"/>
    <col min="4884" max="4884" width="24" style="1" customWidth="1"/>
    <col min="4885" max="4885" width="20.7109375" style="1" customWidth="1"/>
    <col min="4886" max="4886" width="20.28515625" style="1" customWidth="1"/>
    <col min="4887" max="4887" width="9.7109375" style="1" customWidth="1"/>
    <col min="4888" max="4889" width="15.7109375" style="1" customWidth="1"/>
    <col min="4890" max="4890" width="9.7109375" style="1" customWidth="1"/>
    <col min="4891" max="4892" width="15.7109375" style="1" customWidth="1"/>
    <col min="4893" max="4893" width="9.7109375" style="1" customWidth="1"/>
    <col min="4894" max="4895" width="15.7109375" style="1" customWidth="1"/>
    <col min="4896" max="4896" width="9.7109375" style="1" customWidth="1"/>
    <col min="4897" max="4897" width="20" style="1" customWidth="1"/>
    <col min="4898" max="4898" width="18.5703125" style="1" customWidth="1"/>
    <col min="4899" max="4899" width="9.7109375" style="1" customWidth="1"/>
    <col min="4900" max="4901" width="15.7109375" style="1" customWidth="1"/>
    <col min="4902" max="4902" width="9.7109375" style="1" customWidth="1"/>
    <col min="4903" max="4903" width="22" style="1" customWidth="1"/>
    <col min="4904" max="4904" width="18.28515625" style="1" customWidth="1"/>
    <col min="4905" max="4905" width="9.7109375" style="1" customWidth="1"/>
    <col min="4906" max="4907" width="15.7109375" style="1" customWidth="1"/>
    <col min="4908" max="4908" width="9.7109375" style="1" customWidth="1"/>
    <col min="4909" max="4910" width="15.7109375" style="1" customWidth="1"/>
    <col min="4911" max="4911" width="9.7109375" style="1" customWidth="1"/>
    <col min="4912" max="4914" width="0" style="1" hidden="1" customWidth="1"/>
    <col min="4915" max="4915" width="12.7109375" style="1" customWidth="1"/>
    <col min="4916" max="4916" width="13.7109375" style="1" customWidth="1"/>
    <col min="4917" max="4935" width="0" style="1" hidden="1" customWidth="1"/>
    <col min="4936" max="4937" width="11.140625" style="1" customWidth="1"/>
    <col min="4938" max="4938" width="10.140625" style="1" customWidth="1"/>
    <col min="4939" max="5120" width="11.42578125" style="1"/>
    <col min="5121" max="5122" width="0" style="1" hidden="1" customWidth="1"/>
    <col min="5123" max="5123" width="10.42578125" style="1" customWidth="1"/>
    <col min="5124" max="5125" width="0" style="1" hidden="1" customWidth="1"/>
    <col min="5126" max="5126" width="38" style="1" customWidth="1"/>
    <col min="5127" max="5130" width="0" style="1" hidden="1" customWidth="1"/>
    <col min="5131" max="5132" width="11.42578125" style="1"/>
    <col min="5133" max="5133" width="17.85546875" style="1" customWidth="1"/>
    <col min="5134" max="5134" width="19.140625" style="1" customWidth="1"/>
    <col min="5135" max="5135" width="17.140625" style="1" customWidth="1"/>
    <col min="5136" max="5136" width="16.28515625" style="1" customWidth="1"/>
    <col min="5137" max="5137" width="17.28515625" style="1" customWidth="1"/>
    <col min="5138" max="5138" width="19.42578125" style="1" customWidth="1"/>
    <col min="5139" max="5139" width="50.7109375" style="1" customWidth="1"/>
    <col min="5140" max="5140" width="24" style="1" customWidth="1"/>
    <col min="5141" max="5141" width="20.7109375" style="1" customWidth="1"/>
    <col min="5142" max="5142" width="20.28515625" style="1" customWidth="1"/>
    <col min="5143" max="5143" width="9.7109375" style="1" customWidth="1"/>
    <col min="5144" max="5145" width="15.7109375" style="1" customWidth="1"/>
    <col min="5146" max="5146" width="9.7109375" style="1" customWidth="1"/>
    <col min="5147" max="5148" width="15.7109375" style="1" customWidth="1"/>
    <col min="5149" max="5149" width="9.7109375" style="1" customWidth="1"/>
    <col min="5150" max="5151" width="15.7109375" style="1" customWidth="1"/>
    <col min="5152" max="5152" width="9.7109375" style="1" customWidth="1"/>
    <col min="5153" max="5153" width="20" style="1" customWidth="1"/>
    <col min="5154" max="5154" width="18.5703125" style="1" customWidth="1"/>
    <col min="5155" max="5155" width="9.7109375" style="1" customWidth="1"/>
    <col min="5156" max="5157" width="15.7109375" style="1" customWidth="1"/>
    <col min="5158" max="5158" width="9.7109375" style="1" customWidth="1"/>
    <col min="5159" max="5159" width="22" style="1" customWidth="1"/>
    <col min="5160" max="5160" width="18.28515625" style="1" customWidth="1"/>
    <col min="5161" max="5161" width="9.7109375" style="1" customWidth="1"/>
    <col min="5162" max="5163" width="15.7109375" style="1" customWidth="1"/>
    <col min="5164" max="5164" width="9.7109375" style="1" customWidth="1"/>
    <col min="5165" max="5166" width="15.7109375" style="1" customWidth="1"/>
    <col min="5167" max="5167" width="9.7109375" style="1" customWidth="1"/>
    <col min="5168" max="5170" width="0" style="1" hidden="1" customWidth="1"/>
    <col min="5171" max="5171" width="12.7109375" style="1" customWidth="1"/>
    <col min="5172" max="5172" width="13.7109375" style="1" customWidth="1"/>
    <col min="5173" max="5191" width="0" style="1" hidden="1" customWidth="1"/>
    <col min="5192" max="5193" width="11.140625" style="1" customWidth="1"/>
    <col min="5194" max="5194" width="10.140625" style="1" customWidth="1"/>
    <col min="5195" max="5376" width="11.42578125" style="1"/>
    <col min="5377" max="5378" width="0" style="1" hidden="1" customWidth="1"/>
    <col min="5379" max="5379" width="10.42578125" style="1" customWidth="1"/>
    <col min="5380" max="5381" width="0" style="1" hidden="1" customWidth="1"/>
    <col min="5382" max="5382" width="38" style="1" customWidth="1"/>
    <col min="5383" max="5386" width="0" style="1" hidden="1" customWidth="1"/>
    <col min="5387" max="5388" width="11.42578125" style="1"/>
    <col min="5389" max="5389" width="17.85546875" style="1" customWidth="1"/>
    <col min="5390" max="5390" width="19.140625" style="1" customWidth="1"/>
    <col min="5391" max="5391" width="17.140625" style="1" customWidth="1"/>
    <col min="5392" max="5392" width="16.28515625" style="1" customWidth="1"/>
    <col min="5393" max="5393" width="17.28515625" style="1" customWidth="1"/>
    <col min="5394" max="5394" width="19.42578125" style="1" customWidth="1"/>
    <col min="5395" max="5395" width="50.7109375" style="1" customWidth="1"/>
    <col min="5396" max="5396" width="24" style="1" customWidth="1"/>
    <col min="5397" max="5397" width="20.7109375" style="1" customWidth="1"/>
    <col min="5398" max="5398" width="20.28515625" style="1" customWidth="1"/>
    <col min="5399" max="5399" width="9.7109375" style="1" customWidth="1"/>
    <col min="5400" max="5401" width="15.7109375" style="1" customWidth="1"/>
    <col min="5402" max="5402" width="9.7109375" style="1" customWidth="1"/>
    <col min="5403" max="5404" width="15.7109375" style="1" customWidth="1"/>
    <col min="5405" max="5405" width="9.7109375" style="1" customWidth="1"/>
    <col min="5406" max="5407" width="15.7109375" style="1" customWidth="1"/>
    <col min="5408" max="5408" width="9.7109375" style="1" customWidth="1"/>
    <col min="5409" max="5409" width="20" style="1" customWidth="1"/>
    <col min="5410" max="5410" width="18.5703125" style="1" customWidth="1"/>
    <col min="5411" max="5411" width="9.7109375" style="1" customWidth="1"/>
    <col min="5412" max="5413" width="15.7109375" style="1" customWidth="1"/>
    <col min="5414" max="5414" width="9.7109375" style="1" customWidth="1"/>
    <col min="5415" max="5415" width="22" style="1" customWidth="1"/>
    <col min="5416" max="5416" width="18.28515625" style="1" customWidth="1"/>
    <col min="5417" max="5417" width="9.7109375" style="1" customWidth="1"/>
    <col min="5418" max="5419" width="15.7109375" style="1" customWidth="1"/>
    <col min="5420" max="5420" width="9.7109375" style="1" customWidth="1"/>
    <col min="5421" max="5422" width="15.7109375" style="1" customWidth="1"/>
    <col min="5423" max="5423" width="9.7109375" style="1" customWidth="1"/>
    <col min="5424" max="5426" width="0" style="1" hidden="1" customWidth="1"/>
    <col min="5427" max="5427" width="12.7109375" style="1" customWidth="1"/>
    <col min="5428" max="5428" width="13.7109375" style="1" customWidth="1"/>
    <col min="5429" max="5447" width="0" style="1" hidden="1" customWidth="1"/>
    <col min="5448" max="5449" width="11.140625" style="1" customWidth="1"/>
    <col min="5450" max="5450" width="10.140625" style="1" customWidth="1"/>
    <col min="5451" max="5632" width="11.42578125" style="1"/>
    <col min="5633" max="5634" width="0" style="1" hidden="1" customWidth="1"/>
    <col min="5635" max="5635" width="10.42578125" style="1" customWidth="1"/>
    <col min="5636" max="5637" width="0" style="1" hidden="1" customWidth="1"/>
    <col min="5638" max="5638" width="38" style="1" customWidth="1"/>
    <col min="5639" max="5642" width="0" style="1" hidden="1" customWidth="1"/>
    <col min="5643" max="5644" width="11.42578125" style="1"/>
    <col min="5645" max="5645" width="17.85546875" style="1" customWidth="1"/>
    <col min="5646" max="5646" width="19.140625" style="1" customWidth="1"/>
    <col min="5647" max="5647" width="17.140625" style="1" customWidth="1"/>
    <col min="5648" max="5648" width="16.28515625" style="1" customWidth="1"/>
    <col min="5649" max="5649" width="17.28515625" style="1" customWidth="1"/>
    <col min="5650" max="5650" width="19.42578125" style="1" customWidth="1"/>
    <col min="5651" max="5651" width="50.7109375" style="1" customWidth="1"/>
    <col min="5652" max="5652" width="24" style="1" customWidth="1"/>
    <col min="5653" max="5653" width="20.7109375" style="1" customWidth="1"/>
    <col min="5654" max="5654" width="20.28515625" style="1" customWidth="1"/>
    <col min="5655" max="5655" width="9.7109375" style="1" customWidth="1"/>
    <col min="5656" max="5657" width="15.7109375" style="1" customWidth="1"/>
    <col min="5658" max="5658" width="9.7109375" style="1" customWidth="1"/>
    <col min="5659" max="5660" width="15.7109375" style="1" customWidth="1"/>
    <col min="5661" max="5661" width="9.7109375" style="1" customWidth="1"/>
    <col min="5662" max="5663" width="15.7109375" style="1" customWidth="1"/>
    <col min="5664" max="5664" width="9.7109375" style="1" customWidth="1"/>
    <col min="5665" max="5665" width="20" style="1" customWidth="1"/>
    <col min="5666" max="5666" width="18.5703125" style="1" customWidth="1"/>
    <col min="5667" max="5667" width="9.7109375" style="1" customWidth="1"/>
    <col min="5668" max="5669" width="15.7109375" style="1" customWidth="1"/>
    <col min="5670" max="5670" width="9.7109375" style="1" customWidth="1"/>
    <col min="5671" max="5671" width="22" style="1" customWidth="1"/>
    <col min="5672" max="5672" width="18.28515625" style="1" customWidth="1"/>
    <col min="5673" max="5673" width="9.7109375" style="1" customWidth="1"/>
    <col min="5674" max="5675" width="15.7109375" style="1" customWidth="1"/>
    <col min="5676" max="5676" width="9.7109375" style="1" customWidth="1"/>
    <col min="5677" max="5678" width="15.7109375" style="1" customWidth="1"/>
    <col min="5679" max="5679" width="9.7109375" style="1" customWidth="1"/>
    <col min="5680" max="5682" width="0" style="1" hidden="1" customWidth="1"/>
    <col min="5683" max="5683" width="12.7109375" style="1" customWidth="1"/>
    <col min="5684" max="5684" width="13.7109375" style="1" customWidth="1"/>
    <col min="5685" max="5703" width="0" style="1" hidden="1" customWidth="1"/>
    <col min="5704" max="5705" width="11.140625" style="1" customWidth="1"/>
    <col min="5706" max="5706" width="10.140625" style="1" customWidth="1"/>
    <col min="5707" max="5888" width="11.42578125" style="1"/>
    <col min="5889" max="5890" width="0" style="1" hidden="1" customWidth="1"/>
    <col min="5891" max="5891" width="10.42578125" style="1" customWidth="1"/>
    <col min="5892" max="5893" width="0" style="1" hidden="1" customWidth="1"/>
    <col min="5894" max="5894" width="38" style="1" customWidth="1"/>
    <col min="5895" max="5898" width="0" style="1" hidden="1" customWidth="1"/>
    <col min="5899" max="5900" width="11.42578125" style="1"/>
    <col min="5901" max="5901" width="17.85546875" style="1" customWidth="1"/>
    <col min="5902" max="5902" width="19.140625" style="1" customWidth="1"/>
    <col min="5903" max="5903" width="17.140625" style="1" customWidth="1"/>
    <col min="5904" max="5904" width="16.28515625" style="1" customWidth="1"/>
    <col min="5905" max="5905" width="17.28515625" style="1" customWidth="1"/>
    <col min="5906" max="5906" width="19.42578125" style="1" customWidth="1"/>
    <col min="5907" max="5907" width="50.7109375" style="1" customWidth="1"/>
    <col min="5908" max="5908" width="24" style="1" customWidth="1"/>
    <col min="5909" max="5909" width="20.7109375" style="1" customWidth="1"/>
    <col min="5910" max="5910" width="20.28515625" style="1" customWidth="1"/>
    <col min="5911" max="5911" width="9.7109375" style="1" customWidth="1"/>
    <col min="5912" max="5913" width="15.7109375" style="1" customWidth="1"/>
    <col min="5914" max="5914" width="9.7109375" style="1" customWidth="1"/>
    <col min="5915" max="5916" width="15.7109375" style="1" customWidth="1"/>
    <col min="5917" max="5917" width="9.7109375" style="1" customWidth="1"/>
    <col min="5918" max="5919" width="15.7109375" style="1" customWidth="1"/>
    <col min="5920" max="5920" width="9.7109375" style="1" customWidth="1"/>
    <col min="5921" max="5921" width="20" style="1" customWidth="1"/>
    <col min="5922" max="5922" width="18.5703125" style="1" customWidth="1"/>
    <col min="5923" max="5923" width="9.7109375" style="1" customWidth="1"/>
    <col min="5924" max="5925" width="15.7109375" style="1" customWidth="1"/>
    <col min="5926" max="5926" width="9.7109375" style="1" customWidth="1"/>
    <col min="5927" max="5927" width="22" style="1" customWidth="1"/>
    <col min="5928" max="5928" width="18.28515625" style="1" customWidth="1"/>
    <col min="5929" max="5929" width="9.7109375" style="1" customWidth="1"/>
    <col min="5930" max="5931" width="15.7109375" style="1" customWidth="1"/>
    <col min="5932" max="5932" width="9.7109375" style="1" customWidth="1"/>
    <col min="5933" max="5934" width="15.7109375" style="1" customWidth="1"/>
    <col min="5935" max="5935" width="9.7109375" style="1" customWidth="1"/>
    <col min="5936" max="5938" width="0" style="1" hidden="1" customWidth="1"/>
    <col min="5939" max="5939" width="12.7109375" style="1" customWidth="1"/>
    <col min="5940" max="5940" width="13.7109375" style="1" customWidth="1"/>
    <col min="5941" max="5959" width="0" style="1" hidden="1" customWidth="1"/>
    <col min="5960" max="5961" width="11.140625" style="1" customWidth="1"/>
    <col min="5962" max="5962" width="10.140625" style="1" customWidth="1"/>
    <col min="5963" max="6144" width="11.42578125" style="1"/>
    <col min="6145" max="6146" width="0" style="1" hidden="1" customWidth="1"/>
    <col min="6147" max="6147" width="10.42578125" style="1" customWidth="1"/>
    <col min="6148" max="6149" width="0" style="1" hidden="1" customWidth="1"/>
    <col min="6150" max="6150" width="38" style="1" customWidth="1"/>
    <col min="6151" max="6154" width="0" style="1" hidden="1" customWidth="1"/>
    <col min="6155" max="6156" width="11.42578125" style="1"/>
    <col min="6157" max="6157" width="17.85546875" style="1" customWidth="1"/>
    <col min="6158" max="6158" width="19.140625" style="1" customWidth="1"/>
    <col min="6159" max="6159" width="17.140625" style="1" customWidth="1"/>
    <col min="6160" max="6160" width="16.28515625" style="1" customWidth="1"/>
    <col min="6161" max="6161" width="17.28515625" style="1" customWidth="1"/>
    <col min="6162" max="6162" width="19.42578125" style="1" customWidth="1"/>
    <col min="6163" max="6163" width="50.7109375" style="1" customWidth="1"/>
    <col min="6164" max="6164" width="24" style="1" customWidth="1"/>
    <col min="6165" max="6165" width="20.7109375" style="1" customWidth="1"/>
    <col min="6166" max="6166" width="20.28515625" style="1" customWidth="1"/>
    <col min="6167" max="6167" width="9.7109375" style="1" customWidth="1"/>
    <col min="6168" max="6169" width="15.7109375" style="1" customWidth="1"/>
    <col min="6170" max="6170" width="9.7109375" style="1" customWidth="1"/>
    <col min="6171" max="6172" width="15.7109375" style="1" customWidth="1"/>
    <col min="6173" max="6173" width="9.7109375" style="1" customWidth="1"/>
    <col min="6174" max="6175" width="15.7109375" style="1" customWidth="1"/>
    <col min="6176" max="6176" width="9.7109375" style="1" customWidth="1"/>
    <col min="6177" max="6177" width="20" style="1" customWidth="1"/>
    <col min="6178" max="6178" width="18.5703125" style="1" customWidth="1"/>
    <col min="6179" max="6179" width="9.7109375" style="1" customWidth="1"/>
    <col min="6180" max="6181" width="15.7109375" style="1" customWidth="1"/>
    <col min="6182" max="6182" width="9.7109375" style="1" customWidth="1"/>
    <col min="6183" max="6183" width="22" style="1" customWidth="1"/>
    <col min="6184" max="6184" width="18.28515625" style="1" customWidth="1"/>
    <col min="6185" max="6185" width="9.7109375" style="1" customWidth="1"/>
    <col min="6186" max="6187" width="15.7109375" style="1" customWidth="1"/>
    <col min="6188" max="6188" width="9.7109375" style="1" customWidth="1"/>
    <col min="6189" max="6190" width="15.7109375" style="1" customWidth="1"/>
    <col min="6191" max="6191" width="9.7109375" style="1" customWidth="1"/>
    <col min="6192" max="6194" width="0" style="1" hidden="1" customWidth="1"/>
    <col min="6195" max="6195" width="12.7109375" style="1" customWidth="1"/>
    <col min="6196" max="6196" width="13.7109375" style="1" customWidth="1"/>
    <col min="6197" max="6215" width="0" style="1" hidden="1" customWidth="1"/>
    <col min="6216" max="6217" width="11.140625" style="1" customWidth="1"/>
    <col min="6218" max="6218" width="10.140625" style="1" customWidth="1"/>
    <col min="6219" max="6400" width="11.42578125" style="1"/>
    <col min="6401" max="6402" width="0" style="1" hidden="1" customWidth="1"/>
    <col min="6403" max="6403" width="10.42578125" style="1" customWidth="1"/>
    <col min="6404" max="6405" width="0" style="1" hidden="1" customWidth="1"/>
    <col min="6406" max="6406" width="38" style="1" customWidth="1"/>
    <col min="6407" max="6410" width="0" style="1" hidden="1" customWidth="1"/>
    <col min="6411" max="6412" width="11.42578125" style="1"/>
    <col min="6413" max="6413" width="17.85546875" style="1" customWidth="1"/>
    <col min="6414" max="6414" width="19.140625" style="1" customWidth="1"/>
    <col min="6415" max="6415" width="17.140625" style="1" customWidth="1"/>
    <col min="6416" max="6416" width="16.28515625" style="1" customWidth="1"/>
    <col min="6417" max="6417" width="17.28515625" style="1" customWidth="1"/>
    <col min="6418" max="6418" width="19.42578125" style="1" customWidth="1"/>
    <col min="6419" max="6419" width="50.7109375" style="1" customWidth="1"/>
    <col min="6420" max="6420" width="24" style="1" customWidth="1"/>
    <col min="6421" max="6421" width="20.7109375" style="1" customWidth="1"/>
    <col min="6422" max="6422" width="20.28515625" style="1" customWidth="1"/>
    <col min="6423" max="6423" width="9.7109375" style="1" customWidth="1"/>
    <col min="6424" max="6425" width="15.7109375" style="1" customWidth="1"/>
    <col min="6426" max="6426" width="9.7109375" style="1" customWidth="1"/>
    <col min="6427" max="6428" width="15.7109375" style="1" customWidth="1"/>
    <col min="6429" max="6429" width="9.7109375" style="1" customWidth="1"/>
    <col min="6430" max="6431" width="15.7109375" style="1" customWidth="1"/>
    <col min="6432" max="6432" width="9.7109375" style="1" customWidth="1"/>
    <col min="6433" max="6433" width="20" style="1" customWidth="1"/>
    <col min="6434" max="6434" width="18.5703125" style="1" customWidth="1"/>
    <col min="6435" max="6435" width="9.7109375" style="1" customWidth="1"/>
    <col min="6436" max="6437" width="15.7109375" style="1" customWidth="1"/>
    <col min="6438" max="6438" width="9.7109375" style="1" customWidth="1"/>
    <col min="6439" max="6439" width="22" style="1" customWidth="1"/>
    <col min="6440" max="6440" width="18.28515625" style="1" customWidth="1"/>
    <col min="6441" max="6441" width="9.7109375" style="1" customWidth="1"/>
    <col min="6442" max="6443" width="15.7109375" style="1" customWidth="1"/>
    <col min="6444" max="6444" width="9.7109375" style="1" customWidth="1"/>
    <col min="6445" max="6446" width="15.7109375" style="1" customWidth="1"/>
    <col min="6447" max="6447" width="9.7109375" style="1" customWidth="1"/>
    <col min="6448" max="6450" width="0" style="1" hidden="1" customWidth="1"/>
    <col min="6451" max="6451" width="12.7109375" style="1" customWidth="1"/>
    <col min="6452" max="6452" width="13.7109375" style="1" customWidth="1"/>
    <col min="6453" max="6471" width="0" style="1" hidden="1" customWidth="1"/>
    <col min="6472" max="6473" width="11.140625" style="1" customWidth="1"/>
    <col min="6474" max="6474" width="10.140625" style="1" customWidth="1"/>
    <col min="6475" max="6656" width="11.42578125" style="1"/>
    <col min="6657" max="6658" width="0" style="1" hidden="1" customWidth="1"/>
    <col min="6659" max="6659" width="10.42578125" style="1" customWidth="1"/>
    <col min="6660" max="6661" width="0" style="1" hidden="1" customWidth="1"/>
    <col min="6662" max="6662" width="38" style="1" customWidth="1"/>
    <col min="6663" max="6666" width="0" style="1" hidden="1" customWidth="1"/>
    <col min="6667" max="6668" width="11.42578125" style="1"/>
    <col min="6669" max="6669" width="17.85546875" style="1" customWidth="1"/>
    <col min="6670" max="6670" width="19.140625" style="1" customWidth="1"/>
    <col min="6671" max="6671" width="17.140625" style="1" customWidth="1"/>
    <col min="6672" max="6672" width="16.28515625" style="1" customWidth="1"/>
    <col min="6673" max="6673" width="17.28515625" style="1" customWidth="1"/>
    <col min="6674" max="6674" width="19.42578125" style="1" customWidth="1"/>
    <col min="6675" max="6675" width="50.7109375" style="1" customWidth="1"/>
    <col min="6676" max="6676" width="24" style="1" customWidth="1"/>
    <col min="6677" max="6677" width="20.7109375" style="1" customWidth="1"/>
    <col min="6678" max="6678" width="20.28515625" style="1" customWidth="1"/>
    <col min="6679" max="6679" width="9.7109375" style="1" customWidth="1"/>
    <col min="6680" max="6681" width="15.7109375" style="1" customWidth="1"/>
    <col min="6682" max="6682" width="9.7109375" style="1" customWidth="1"/>
    <col min="6683" max="6684" width="15.7109375" style="1" customWidth="1"/>
    <col min="6685" max="6685" width="9.7109375" style="1" customWidth="1"/>
    <col min="6686" max="6687" width="15.7109375" style="1" customWidth="1"/>
    <col min="6688" max="6688" width="9.7109375" style="1" customWidth="1"/>
    <col min="6689" max="6689" width="20" style="1" customWidth="1"/>
    <col min="6690" max="6690" width="18.5703125" style="1" customWidth="1"/>
    <col min="6691" max="6691" width="9.7109375" style="1" customWidth="1"/>
    <col min="6692" max="6693" width="15.7109375" style="1" customWidth="1"/>
    <col min="6694" max="6694" width="9.7109375" style="1" customWidth="1"/>
    <col min="6695" max="6695" width="22" style="1" customWidth="1"/>
    <col min="6696" max="6696" width="18.28515625" style="1" customWidth="1"/>
    <col min="6697" max="6697" width="9.7109375" style="1" customWidth="1"/>
    <col min="6698" max="6699" width="15.7109375" style="1" customWidth="1"/>
    <col min="6700" max="6700" width="9.7109375" style="1" customWidth="1"/>
    <col min="6701" max="6702" width="15.7109375" style="1" customWidth="1"/>
    <col min="6703" max="6703" width="9.7109375" style="1" customWidth="1"/>
    <col min="6704" max="6706" width="0" style="1" hidden="1" customWidth="1"/>
    <col min="6707" max="6707" width="12.7109375" style="1" customWidth="1"/>
    <col min="6708" max="6708" width="13.7109375" style="1" customWidth="1"/>
    <col min="6709" max="6727" width="0" style="1" hidden="1" customWidth="1"/>
    <col min="6728" max="6729" width="11.140625" style="1" customWidth="1"/>
    <col min="6730" max="6730" width="10.140625" style="1" customWidth="1"/>
    <col min="6731" max="6912" width="11.42578125" style="1"/>
    <col min="6913" max="6914" width="0" style="1" hidden="1" customWidth="1"/>
    <col min="6915" max="6915" width="10.42578125" style="1" customWidth="1"/>
    <col min="6916" max="6917" width="0" style="1" hidden="1" customWidth="1"/>
    <col min="6918" max="6918" width="38" style="1" customWidth="1"/>
    <col min="6919" max="6922" width="0" style="1" hidden="1" customWidth="1"/>
    <col min="6923" max="6924" width="11.42578125" style="1"/>
    <col min="6925" max="6925" width="17.85546875" style="1" customWidth="1"/>
    <col min="6926" max="6926" width="19.140625" style="1" customWidth="1"/>
    <col min="6927" max="6927" width="17.140625" style="1" customWidth="1"/>
    <col min="6928" max="6928" width="16.28515625" style="1" customWidth="1"/>
    <col min="6929" max="6929" width="17.28515625" style="1" customWidth="1"/>
    <col min="6930" max="6930" width="19.42578125" style="1" customWidth="1"/>
    <col min="6931" max="6931" width="50.7109375" style="1" customWidth="1"/>
    <col min="6932" max="6932" width="24" style="1" customWidth="1"/>
    <col min="6933" max="6933" width="20.7109375" style="1" customWidth="1"/>
    <col min="6934" max="6934" width="20.28515625" style="1" customWidth="1"/>
    <col min="6935" max="6935" width="9.7109375" style="1" customWidth="1"/>
    <col min="6936" max="6937" width="15.7109375" style="1" customWidth="1"/>
    <col min="6938" max="6938" width="9.7109375" style="1" customWidth="1"/>
    <col min="6939" max="6940" width="15.7109375" style="1" customWidth="1"/>
    <col min="6941" max="6941" width="9.7109375" style="1" customWidth="1"/>
    <col min="6942" max="6943" width="15.7109375" style="1" customWidth="1"/>
    <col min="6944" max="6944" width="9.7109375" style="1" customWidth="1"/>
    <col min="6945" max="6945" width="20" style="1" customWidth="1"/>
    <col min="6946" max="6946" width="18.5703125" style="1" customWidth="1"/>
    <col min="6947" max="6947" width="9.7109375" style="1" customWidth="1"/>
    <col min="6948" max="6949" width="15.7109375" style="1" customWidth="1"/>
    <col min="6950" max="6950" width="9.7109375" style="1" customWidth="1"/>
    <col min="6951" max="6951" width="22" style="1" customWidth="1"/>
    <col min="6952" max="6952" width="18.28515625" style="1" customWidth="1"/>
    <col min="6953" max="6953" width="9.7109375" style="1" customWidth="1"/>
    <col min="6954" max="6955" width="15.7109375" style="1" customWidth="1"/>
    <col min="6956" max="6956" width="9.7109375" style="1" customWidth="1"/>
    <col min="6957" max="6958" width="15.7109375" style="1" customWidth="1"/>
    <col min="6959" max="6959" width="9.7109375" style="1" customWidth="1"/>
    <col min="6960" max="6962" width="0" style="1" hidden="1" customWidth="1"/>
    <col min="6963" max="6963" width="12.7109375" style="1" customWidth="1"/>
    <col min="6964" max="6964" width="13.7109375" style="1" customWidth="1"/>
    <col min="6965" max="6983" width="0" style="1" hidden="1" customWidth="1"/>
    <col min="6984" max="6985" width="11.140625" style="1" customWidth="1"/>
    <col min="6986" max="6986" width="10.140625" style="1" customWidth="1"/>
    <col min="6987" max="7168" width="11.42578125" style="1"/>
    <col min="7169" max="7170" width="0" style="1" hidden="1" customWidth="1"/>
    <col min="7171" max="7171" width="10.42578125" style="1" customWidth="1"/>
    <col min="7172" max="7173" width="0" style="1" hidden="1" customWidth="1"/>
    <col min="7174" max="7174" width="38" style="1" customWidth="1"/>
    <col min="7175" max="7178" width="0" style="1" hidden="1" customWidth="1"/>
    <col min="7179" max="7180" width="11.42578125" style="1"/>
    <col min="7181" max="7181" width="17.85546875" style="1" customWidth="1"/>
    <col min="7182" max="7182" width="19.140625" style="1" customWidth="1"/>
    <col min="7183" max="7183" width="17.140625" style="1" customWidth="1"/>
    <col min="7184" max="7184" width="16.28515625" style="1" customWidth="1"/>
    <col min="7185" max="7185" width="17.28515625" style="1" customWidth="1"/>
    <col min="7186" max="7186" width="19.42578125" style="1" customWidth="1"/>
    <col min="7187" max="7187" width="50.7109375" style="1" customWidth="1"/>
    <col min="7188" max="7188" width="24" style="1" customWidth="1"/>
    <col min="7189" max="7189" width="20.7109375" style="1" customWidth="1"/>
    <col min="7190" max="7190" width="20.28515625" style="1" customWidth="1"/>
    <col min="7191" max="7191" width="9.7109375" style="1" customWidth="1"/>
    <col min="7192" max="7193" width="15.7109375" style="1" customWidth="1"/>
    <col min="7194" max="7194" width="9.7109375" style="1" customWidth="1"/>
    <col min="7195" max="7196" width="15.7109375" style="1" customWidth="1"/>
    <col min="7197" max="7197" width="9.7109375" style="1" customWidth="1"/>
    <col min="7198" max="7199" width="15.7109375" style="1" customWidth="1"/>
    <col min="7200" max="7200" width="9.7109375" style="1" customWidth="1"/>
    <col min="7201" max="7201" width="20" style="1" customWidth="1"/>
    <col min="7202" max="7202" width="18.5703125" style="1" customWidth="1"/>
    <col min="7203" max="7203" width="9.7109375" style="1" customWidth="1"/>
    <col min="7204" max="7205" width="15.7109375" style="1" customWidth="1"/>
    <col min="7206" max="7206" width="9.7109375" style="1" customWidth="1"/>
    <col min="7207" max="7207" width="22" style="1" customWidth="1"/>
    <col min="7208" max="7208" width="18.28515625" style="1" customWidth="1"/>
    <col min="7209" max="7209" width="9.7109375" style="1" customWidth="1"/>
    <col min="7210" max="7211" width="15.7109375" style="1" customWidth="1"/>
    <col min="7212" max="7212" width="9.7109375" style="1" customWidth="1"/>
    <col min="7213" max="7214" width="15.7109375" style="1" customWidth="1"/>
    <col min="7215" max="7215" width="9.7109375" style="1" customWidth="1"/>
    <col min="7216" max="7218" width="0" style="1" hidden="1" customWidth="1"/>
    <col min="7219" max="7219" width="12.7109375" style="1" customWidth="1"/>
    <col min="7220" max="7220" width="13.7109375" style="1" customWidth="1"/>
    <col min="7221" max="7239" width="0" style="1" hidden="1" customWidth="1"/>
    <col min="7240" max="7241" width="11.140625" style="1" customWidth="1"/>
    <col min="7242" max="7242" width="10.140625" style="1" customWidth="1"/>
    <col min="7243" max="7424" width="11.42578125" style="1"/>
    <col min="7425" max="7426" width="0" style="1" hidden="1" customWidth="1"/>
    <col min="7427" max="7427" width="10.42578125" style="1" customWidth="1"/>
    <col min="7428" max="7429" width="0" style="1" hidden="1" customWidth="1"/>
    <col min="7430" max="7430" width="38" style="1" customWidth="1"/>
    <col min="7431" max="7434" width="0" style="1" hidden="1" customWidth="1"/>
    <col min="7435" max="7436" width="11.42578125" style="1"/>
    <col min="7437" max="7437" width="17.85546875" style="1" customWidth="1"/>
    <col min="7438" max="7438" width="19.140625" style="1" customWidth="1"/>
    <col min="7439" max="7439" width="17.140625" style="1" customWidth="1"/>
    <col min="7440" max="7440" width="16.28515625" style="1" customWidth="1"/>
    <col min="7441" max="7441" width="17.28515625" style="1" customWidth="1"/>
    <col min="7442" max="7442" width="19.42578125" style="1" customWidth="1"/>
    <col min="7443" max="7443" width="50.7109375" style="1" customWidth="1"/>
    <col min="7444" max="7444" width="24" style="1" customWidth="1"/>
    <col min="7445" max="7445" width="20.7109375" style="1" customWidth="1"/>
    <col min="7446" max="7446" width="20.28515625" style="1" customWidth="1"/>
    <col min="7447" max="7447" width="9.7109375" style="1" customWidth="1"/>
    <col min="7448" max="7449" width="15.7109375" style="1" customWidth="1"/>
    <col min="7450" max="7450" width="9.7109375" style="1" customWidth="1"/>
    <col min="7451" max="7452" width="15.7109375" style="1" customWidth="1"/>
    <col min="7453" max="7453" width="9.7109375" style="1" customWidth="1"/>
    <col min="7454" max="7455" width="15.7109375" style="1" customWidth="1"/>
    <col min="7456" max="7456" width="9.7109375" style="1" customWidth="1"/>
    <col min="7457" max="7457" width="20" style="1" customWidth="1"/>
    <col min="7458" max="7458" width="18.5703125" style="1" customWidth="1"/>
    <col min="7459" max="7459" width="9.7109375" style="1" customWidth="1"/>
    <col min="7460" max="7461" width="15.7109375" style="1" customWidth="1"/>
    <col min="7462" max="7462" width="9.7109375" style="1" customWidth="1"/>
    <col min="7463" max="7463" width="22" style="1" customWidth="1"/>
    <col min="7464" max="7464" width="18.28515625" style="1" customWidth="1"/>
    <col min="7465" max="7465" width="9.7109375" style="1" customWidth="1"/>
    <col min="7466" max="7467" width="15.7109375" style="1" customWidth="1"/>
    <col min="7468" max="7468" width="9.7109375" style="1" customWidth="1"/>
    <col min="7469" max="7470" width="15.7109375" style="1" customWidth="1"/>
    <col min="7471" max="7471" width="9.7109375" style="1" customWidth="1"/>
    <col min="7472" max="7474" width="0" style="1" hidden="1" customWidth="1"/>
    <col min="7475" max="7475" width="12.7109375" style="1" customWidth="1"/>
    <col min="7476" max="7476" width="13.7109375" style="1" customWidth="1"/>
    <col min="7477" max="7495" width="0" style="1" hidden="1" customWidth="1"/>
    <col min="7496" max="7497" width="11.140625" style="1" customWidth="1"/>
    <col min="7498" max="7498" width="10.140625" style="1" customWidth="1"/>
    <col min="7499" max="7680" width="11.42578125" style="1"/>
    <col min="7681" max="7682" width="0" style="1" hidden="1" customWidth="1"/>
    <col min="7683" max="7683" width="10.42578125" style="1" customWidth="1"/>
    <col min="7684" max="7685" width="0" style="1" hidden="1" customWidth="1"/>
    <col min="7686" max="7686" width="38" style="1" customWidth="1"/>
    <col min="7687" max="7690" width="0" style="1" hidden="1" customWidth="1"/>
    <col min="7691" max="7692" width="11.42578125" style="1"/>
    <col min="7693" max="7693" width="17.85546875" style="1" customWidth="1"/>
    <col min="7694" max="7694" width="19.140625" style="1" customWidth="1"/>
    <col min="7695" max="7695" width="17.140625" style="1" customWidth="1"/>
    <col min="7696" max="7696" width="16.28515625" style="1" customWidth="1"/>
    <col min="7697" max="7697" width="17.28515625" style="1" customWidth="1"/>
    <col min="7698" max="7698" width="19.42578125" style="1" customWidth="1"/>
    <col min="7699" max="7699" width="50.7109375" style="1" customWidth="1"/>
    <col min="7700" max="7700" width="24" style="1" customWidth="1"/>
    <col min="7701" max="7701" width="20.7109375" style="1" customWidth="1"/>
    <col min="7702" max="7702" width="20.28515625" style="1" customWidth="1"/>
    <col min="7703" max="7703" width="9.7109375" style="1" customWidth="1"/>
    <col min="7704" max="7705" width="15.7109375" style="1" customWidth="1"/>
    <col min="7706" max="7706" width="9.7109375" style="1" customWidth="1"/>
    <col min="7707" max="7708" width="15.7109375" style="1" customWidth="1"/>
    <col min="7709" max="7709" width="9.7109375" style="1" customWidth="1"/>
    <col min="7710" max="7711" width="15.7109375" style="1" customWidth="1"/>
    <col min="7712" max="7712" width="9.7109375" style="1" customWidth="1"/>
    <col min="7713" max="7713" width="20" style="1" customWidth="1"/>
    <col min="7714" max="7714" width="18.5703125" style="1" customWidth="1"/>
    <col min="7715" max="7715" width="9.7109375" style="1" customWidth="1"/>
    <col min="7716" max="7717" width="15.7109375" style="1" customWidth="1"/>
    <col min="7718" max="7718" width="9.7109375" style="1" customWidth="1"/>
    <col min="7719" max="7719" width="22" style="1" customWidth="1"/>
    <col min="7720" max="7720" width="18.28515625" style="1" customWidth="1"/>
    <col min="7721" max="7721" width="9.7109375" style="1" customWidth="1"/>
    <col min="7722" max="7723" width="15.7109375" style="1" customWidth="1"/>
    <col min="7724" max="7724" width="9.7109375" style="1" customWidth="1"/>
    <col min="7725" max="7726" width="15.7109375" style="1" customWidth="1"/>
    <col min="7727" max="7727" width="9.7109375" style="1" customWidth="1"/>
    <col min="7728" max="7730" width="0" style="1" hidden="1" customWidth="1"/>
    <col min="7731" max="7731" width="12.7109375" style="1" customWidth="1"/>
    <col min="7732" max="7732" width="13.7109375" style="1" customWidth="1"/>
    <col min="7733" max="7751" width="0" style="1" hidden="1" customWidth="1"/>
    <col min="7752" max="7753" width="11.140625" style="1" customWidth="1"/>
    <col min="7754" max="7754" width="10.140625" style="1" customWidth="1"/>
    <col min="7755" max="7936" width="11.42578125" style="1"/>
    <col min="7937" max="7938" width="0" style="1" hidden="1" customWidth="1"/>
    <col min="7939" max="7939" width="10.42578125" style="1" customWidth="1"/>
    <col min="7940" max="7941" width="0" style="1" hidden="1" customWidth="1"/>
    <col min="7942" max="7942" width="38" style="1" customWidth="1"/>
    <col min="7943" max="7946" width="0" style="1" hidden="1" customWidth="1"/>
    <col min="7947" max="7948" width="11.42578125" style="1"/>
    <col min="7949" max="7949" width="17.85546875" style="1" customWidth="1"/>
    <col min="7950" max="7950" width="19.140625" style="1" customWidth="1"/>
    <col min="7951" max="7951" width="17.140625" style="1" customWidth="1"/>
    <col min="7952" max="7952" width="16.28515625" style="1" customWidth="1"/>
    <col min="7953" max="7953" width="17.28515625" style="1" customWidth="1"/>
    <col min="7954" max="7954" width="19.42578125" style="1" customWidth="1"/>
    <col min="7955" max="7955" width="50.7109375" style="1" customWidth="1"/>
    <col min="7956" max="7956" width="24" style="1" customWidth="1"/>
    <col min="7957" max="7957" width="20.7109375" style="1" customWidth="1"/>
    <col min="7958" max="7958" width="20.28515625" style="1" customWidth="1"/>
    <col min="7959" max="7959" width="9.7109375" style="1" customWidth="1"/>
    <col min="7960" max="7961" width="15.7109375" style="1" customWidth="1"/>
    <col min="7962" max="7962" width="9.7109375" style="1" customWidth="1"/>
    <col min="7963" max="7964" width="15.7109375" style="1" customWidth="1"/>
    <col min="7965" max="7965" width="9.7109375" style="1" customWidth="1"/>
    <col min="7966" max="7967" width="15.7109375" style="1" customWidth="1"/>
    <col min="7968" max="7968" width="9.7109375" style="1" customWidth="1"/>
    <col min="7969" max="7969" width="20" style="1" customWidth="1"/>
    <col min="7970" max="7970" width="18.5703125" style="1" customWidth="1"/>
    <col min="7971" max="7971" width="9.7109375" style="1" customWidth="1"/>
    <col min="7972" max="7973" width="15.7109375" style="1" customWidth="1"/>
    <col min="7974" max="7974" width="9.7109375" style="1" customWidth="1"/>
    <col min="7975" max="7975" width="22" style="1" customWidth="1"/>
    <col min="7976" max="7976" width="18.28515625" style="1" customWidth="1"/>
    <col min="7977" max="7977" width="9.7109375" style="1" customWidth="1"/>
    <col min="7978" max="7979" width="15.7109375" style="1" customWidth="1"/>
    <col min="7980" max="7980" width="9.7109375" style="1" customWidth="1"/>
    <col min="7981" max="7982" width="15.7109375" style="1" customWidth="1"/>
    <col min="7983" max="7983" width="9.7109375" style="1" customWidth="1"/>
    <col min="7984" max="7986" width="0" style="1" hidden="1" customWidth="1"/>
    <col min="7987" max="7987" width="12.7109375" style="1" customWidth="1"/>
    <col min="7988" max="7988" width="13.7109375" style="1" customWidth="1"/>
    <col min="7989" max="8007" width="0" style="1" hidden="1" customWidth="1"/>
    <col min="8008" max="8009" width="11.140625" style="1" customWidth="1"/>
    <col min="8010" max="8010" width="10.140625" style="1" customWidth="1"/>
    <col min="8011" max="8192" width="11.42578125" style="1"/>
    <col min="8193" max="8194" width="0" style="1" hidden="1" customWidth="1"/>
    <col min="8195" max="8195" width="10.42578125" style="1" customWidth="1"/>
    <col min="8196" max="8197" width="0" style="1" hidden="1" customWidth="1"/>
    <col min="8198" max="8198" width="38" style="1" customWidth="1"/>
    <col min="8199" max="8202" width="0" style="1" hidden="1" customWidth="1"/>
    <col min="8203" max="8204" width="11.42578125" style="1"/>
    <col min="8205" max="8205" width="17.85546875" style="1" customWidth="1"/>
    <col min="8206" max="8206" width="19.140625" style="1" customWidth="1"/>
    <col min="8207" max="8207" width="17.140625" style="1" customWidth="1"/>
    <col min="8208" max="8208" width="16.28515625" style="1" customWidth="1"/>
    <col min="8209" max="8209" width="17.28515625" style="1" customWidth="1"/>
    <col min="8210" max="8210" width="19.42578125" style="1" customWidth="1"/>
    <col min="8211" max="8211" width="50.7109375" style="1" customWidth="1"/>
    <col min="8212" max="8212" width="24" style="1" customWidth="1"/>
    <col min="8213" max="8213" width="20.7109375" style="1" customWidth="1"/>
    <col min="8214" max="8214" width="20.28515625" style="1" customWidth="1"/>
    <col min="8215" max="8215" width="9.7109375" style="1" customWidth="1"/>
    <col min="8216" max="8217" width="15.7109375" style="1" customWidth="1"/>
    <col min="8218" max="8218" width="9.7109375" style="1" customWidth="1"/>
    <col min="8219" max="8220" width="15.7109375" style="1" customWidth="1"/>
    <col min="8221" max="8221" width="9.7109375" style="1" customWidth="1"/>
    <col min="8222" max="8223" width="15.7109375" style="1" customWidth="1"/>
    <col min="8224" max="8224" width="9.7109375" style="1" customWidth="1"/>
    <col min="8225" max="8225" width="20" style="1" customWidth="1"/>
    <col min="8226" max="8226" width="18.5703125" style="1" customWidth="1"/>
    <col min="8227" max="8227" width="9.7109375" style="1" customWidth="1"/>
    <col min="8228" max="8229" width="15.7109375" style="1" customWidth="1"/>
    <col min="8230" max="8230" width="9.7109375" style="1" customWidth="1"/>
    <col min="8231" max="8231" width="22" style="1" customWidth="1"/>
    <col min="8232" max="8232" width="18.28515625" style="1" customWidth="1"/>
    <col min="8233" max="8233" width="9.7109375" style="1" customWidth="1"/>
    <col min="8234" max="8235" width="15.7109375" style="1" customWidth="1"/>
    <col min="8236" max="8236" width="9.7109375" style="1" customWidth="1"/>
    <col min="8237" max="8238" width="15.7109375" style="1" customWidth="1"/>
    <col min="8239" max="8239" width="9.7109375" style="1" customWidth="1"/>
    <col min="8240" max="8242" width="0" style="1" hidden="1" customWidth="1"/>
    <col min="8243" max="8243" width="12.7109375" style="1" customWidth="1"/>
    <col min="8244" max="8244" width="13.7109375" style="1" customWidth="1"/>
    <col min="8245" max="8263" width="0" style="1" hidden="1" customWidth="1"/>
    <col min="8264" max="8265" width="11.140625" style="1" customWidth="1"/>
    <col min="8266" max="8266" width="10.140625" style="1" customWidth="1"/>
    <col min="8267" max="8448" width="11.42578125" style="1"/>
    <col min="8449" max="8450" width="0" style="1" hidden="1" customWidth="1"/>
    <col min="8451" max="8451" width="10.42578125" style="1" customWidth="1"/>
    <col min="8452" max="8453" width="0" style="1" hidden="1" customWidth="1"/>
    <col min="8454" max="8454" width="38" style="1" customWidth="1"/>
    <col min="8455" max="8458" width="0" style="1" hidden="1" customWidth="1"/>
    <col min="8459" max="8460" width="11.42578125" style="1"/>
    <col min="8461" max="8461" width="17.85546875" style="1" customWidth="1"/>
    <col min="8462" max="8462" width="19.140625" style="1" customWidth="1"/>
    <col min="8463" max="8463" width="17.140625" style="1" customWidth="1"/>
    <col min="8464" max="8464" width="16.28515625" style="1" customWidth="1"/>
    <col min="8465" max="8465" width="17.28515625" style="1" customWidth="1"/>
    <col min="8466" max="8466" width="19.42578125" style="1" customWidth="1"/>
    <col min="8467" max="8467" width="50.7109375" style="1" customWidth="1"/>
    <col min="8468" max="8468" width="24" style="1" customWidth="1"/>
    <col min="8469" max="8469" width="20.7109375" style="1" customWidth="1"/>
    <col min="8470" max="8470" width="20.28515625" style="1" customWidth="1"/>
    <col min="8471" max="8471" width="9.7109375" style="1" customWidth="1"/>
    <col min="8472" max="8473" width="15.7109375" style="1" customWidth="1"/>
    <col min="8474" max="8474" width="9.7109375" style="1" customWidth="1"/>
    <col min="8475" max="8476" width="15.7109375" style="1" customWidth="1"/>
    <col min="8477" max="8477" width="9.7109375" style="1" customWidth="1"/>
    <col min="8478" max="8479" width="15.7109375" style="1" customWidth="1"/>
    <col min="8480" max="8480" width="9.7109375" style="1" customWidth="1"/>
    <col min="8481" max="8481" width="20" style="1" customWidth="1"/>
    <col min="8482" max="8482" width="18.5703125" style="1" customWidth="1"/>
    <col min="8483" max="8483" width="9.7109375" style="1" customWidth="1"/>
    <col min="8484" max="8485" width="15.7109375" style="1" customWidth="1"/>
    <col min="8486" max="8486" width="9.7109375" style="1" customWidth="1"/>
    <col min="8487" max="8487" width="22" style="1" customWidth="1"/>
    <col min="8488" max="8488" width="18.28515625" style="1" customWidth="1"/>
    <col min="8489" max="8489" width="9.7109375" style="1" customWidth="1"/>
    <col min="8490" max="8491" width="15.7109375" style="1" customWidth="1"/>
    <col min="8492" max="8492" width="9.7109375" style="1" customWidth="1"/>
    <col min="8493" max="8494" width="15.7109375" style="1" customWidth="1"/>
    <col min="8495" max="8495" width="9.7109375" style="1" customWidth="1"/>
    <col min="8496" max="8498" width="0" style="1" hidden="1" customWidth="1"/>
    <col min="8499" max="8499" width="12.7109375" style="1" customWidth="1"/>
    <col min="8500" max="8500" width="13.7109375" style="1" customWidth="1"/>
    <col min="8501" max="8519" width="0" style="1" hidden="1" customWidth="1"/>
    <col min="8520" max="8521" width="11.140625" style="1" customWidth="1"/>
    <col min="8522" max="8522" width="10.140625" style="1" customWidth="1"/>
    <col min="8523" max="8704" width="11.42578125" style="1"/>
    <col min="8705" max="8706" width="0" style="1" hidden="1" customWidth="1"/>
    <col min="8707" max="8707" width="10.42578125" style="1" customWidth="1"/>
    <col min="8708" max="8709" width="0" style="1" hidden="1" customWidth="1"/>
    <col min="8710" max="8710" width="38" style="1" customWidth="1"/>
    <col min="8711" max="8714" width="0" style="1" hidden="1" customWidth="1"/>
    <col min="8715" max="8716" width="11.42578125" style="1"/>
    <col min="8717" max="8717" width="17.85546875" style="1" customWidth="1"/>
    <col min="8718" max="8718" width="19.140625" style="1" customWidth="1"/>
    <col min="8719" max="8719" width="17.140625" style="1" customWidth="1"/>
    <col min="8720" max="8720" width="16.28515625" style="1" customWidth="1"/>
    <col min="8721" max="8721" width="17.28515625" style="1" customWidth="1"/>
    <col min="8722" max="8722" width="19.42578125" style="1" customWidth="1"/>
    <col min="8723" max="8723" width="50.7109375" style="1" customWidth="1"/>
    <col min="8724" max="8724" width="24" style="1" customWidth="1"/>
    <col min="8725" max="8725" width="20.7109375" style="1" customWidth="1"/>
    <col min="8726" max="8726" width="20.28515625" style="1" customWidth="1"/>
    <col min="8727" max="8727" width="9.7109375" style="1" customWidth="1"/>
    <col min="8728" max="8729" width="15.7109375" style="1" customWidth="1"/>
    <col min="8730" max="8730" width="9.7109375" style="1" customWidth="1"/>
    <col min="8731" max="8732" width="15.7109375" style="1" customWidth="1"/>
    <col min="8733" max="8733" width="9.7109375" style="1" customWidth="1"/>
    <col min="8734" max="8735" width="15.7109375" style="1" customWidth="1"/>
    <col min="8736" max="8736" width="9.7109375" style="1" customWidth="1"/>
    <col min="8737" max="8737" width="20" style="1" customWidth="1"/>
    <col min="8738" max="8738" width="18.5703125" style="1" customWidth="1"/>
    <col min="8739" max="8739" width="9.7109375" style="1" customWidth="1"/>
    <col min="8740" max="8741" width="15.7109375" style="1" customWidth="1"/>
    <col min="8742" max="8742" width="9.7109375" style="1" customWidth="1"/>
    <col min="8743" max="8743" width="22" style="1" customWidth="1"/>
    <col min="8744" max="8744" width="18.28515625" style="1" customWidth="1"/>
    <col min="8745" max="8745" width="9.7109375" style="1" customWidth="1"/>
    <col min="8746" max="8747" width="15.7109375" style="1" customWidth="1"/>
    <col min="8748" max="8748" width="9.7109375" style="1" customWidth="1"/>
    <col min="8749" max="8750" width="15.7109375" style="1" customWidth="1"/>
    <col min="8751" max="8751" width="9.7109375" style="1" customWidth="1"/>
    <col min="8752" max="8754" width="0" style="1" hidden="1" customWidth="1"/>
    <col min="8755" max="8755" width="12.7109375" style="1" customWidth="1"/>
    <col min="8756" max="8756" width="13.7109375" style="1" customWidth="1"/>
    <col min="8757" max="8775" width="0" style="1" hidden="1" customWidth="1"/>
    <col min="8776" max="8777" width="11.140625" style="1" customWidth="1"/>
    <col min="8778" max="8778" width="10.140625" style="1" customWidth="1"/>
    <col min="8779" max="8960" width="11.42578125" style="1"/>
    <col min="8961" max="8962" width="0" style="1" hidden="1" customWidth="1"/>
    <col min="8963" max="8963" width="10.42578125" style="1" customWidth="1"/>
    <col min="8964" max="8965" width="0" style="1" hidden="1" customWidth="1"/>
    <col min="8966" max="8966" width="38" style="1" customWidth="1"/>
    <col min="8967" max="8970" width="0" style="1" hidden="1" customWidth="1"/>
    <col min="8971" max="8972" width="11.42578125" style="1"/>
    <col min="8973" max="8973" width="17.85546875" style="1" customWidth="1"/>
    <col min="8974" max="8974" width="19.140625" style="1" customWidth="1"/>
    <col min="8975" max="8975" width="17.140625" style="1" customWidth="1"/>
    <col min="8976" max="8976" width="16.28515625" style="1" customWidth="1"/>
    <col min="8977" max="8977" width="17.28515625" style="1" customWidth="1"/>
    <col min="8978" max="8978" width="19.42578125" style="1" customWidth="1"/>
    <col min="8979" max="8979" width="50.7109375" style="1" customWidth="1"/>
    <col min="8980" max="8980" width="24" style="1" customWidth="1"/>
    <col min="8981" max="8981" width="20.7109375" style="1" customWidth="1"/>
    <col min="8982" max="8982" width="20.28515625" style="1" customWidth="1"/>
    <col min="8983" max="8983" width="9.7109375" style="1" customWidth="1"/>
    <col min="8984" max="8985" width="15.7109375" style="1" customWidth="1"/>
    <col min="8986" max="8986" width="9.7109375" style="1" customWidth="1"/>
    <col min="8987" max="8988" width="15.7109375" style="1" customWidth="1"/>
    <col min="8989" max="8989" width="9.7109375" style="1" customWidth="1"/>
    <col min="8990" max="8991" width="15.7109375" style="1" customWidth="1"/>
    <col min="8992" max="8992" width="9.7109375" style="1" customWidth="1"/>
    <col min="8993" max="8993" width="20" style="1" customWidth="1"/>
    <col min="8994" max="8994" width="18.5703125" style="1" customWidth="1"/>
    <col min="8995" max="8995" width="9.7109375" style="1" customWidth="1"/>
    <col min="8996" max="8997" width="15.7109375" style="1" customWidth="1"/>
    <col min="8998" max="8998" width="9.7109375" style="1" customWidth="1"/>
    <col min="8999" max="8999" width="22" style="1" customWidth="1"/>
    <col min="9000" max="9000" width="18.28515625" style="1" customWidth="1"/>
    <col min="9001" max="9001" width="9.7109375" style="1" customWidth="1"/>
    <col min="9002" max="9003" width="15.7109375" style="1" customWidth="1"/>
    <col min="9004" max="9004" width="9.7109375" style="1" customWidth="1"/>
    <col min="9005" max="9006" width="15.7109375" style="1" customWidth="1"/>
    <col min="9007" max="9007" width="9.7109375" style="1" customWidth="1"/>
    <col min="9008" max="9010" width="0" style="1" hidden="1" customWidth="1"/>
    <col min="9011" max="9011" width="12.7109375" style="1" customWidth="1"/>
    <col min="9012" max="9012" width="13.7109375" style="1" customWidth="1"/>
    <col min="9013" max="9031" width="0" style="1" hidden="1" customWidth="1"/>
    <col min="9032" max="9033" width="11.140625" style="1" customWidth="1"/>
    <col min="9034" max="9034" width="10.140625" style="1" customWidth="1"/>
    <col min="9035" max="9216" width="11.42578125" style="1"/>
    <col min="9217" max="9218" width="0" style="1" hidden="1" customWidth="1"/>
    <col min="9219" max="9219" width="10.42578125" style="1" customWidth="1"/>
    <col min="9220" max="9221" width="0" style="1" hidden="1" customWidth="1"/>
    <col min="9222" max="9222" width="38" style="1" customWidth="1"/>
    <col min="9223" max="9226" width="0" style="1" hidden="1" customWidth="1"/>
    <col min="9227" max="9228" width="11.42578125" style="1"/>
    <col min="9229" max="9229" width="17.85546875" style="1" customWidth="1"/>
    <col min="9230" max="9230" width="19.140625" style="1" customWidth="1"/>
    <col min="9231" max="9231" width="17.140625" style="1" customWidth="1"/>
    <col min="9232" max="9232" width="16.28515625" style="1" customWidth="1"/>
    <col min="9233" max="9233" width="17.28515625" style="1" customWidth="1"/>
    <col min="9234" max="9234" width="19.42578125" style="1" customWidth="1"/>
    <col min="9235" max="9235" width="50.7109375" style="1" customWidth="1"/>
    <col min="9236" max="9236" width="24" style="1" customWidth="1"/>
    <col min="9237" max="9237" width="20.7109375" style="1" customWidth="1"/>
    <col min="9238" max="9238" width="20.28515625" style="1" customWidth="1"/>
    <col min="9239" max="9239" width="9.7109375" style="1" customWidth="1"/>
    <col min="9240" max="9241" width="15.7109375" style="1" customWidth="1"/>
    <col min="9242" max="9242" width="9.7109375" style="1" customWidth="1"/>
    <col min="9243" max="9244" width="15.7109375" style="1" customWidth="1"/>
    <col min="9245" max="9245" width="9.7109375" style="1" customWidth="1"/>
    <col min="9246" max="9247" width="15.7109375" style="1" customWidth="1"/>
    <col min="9248" max="9248" width="9.7109375" style="1" customWidth="1"/>
    <col min="9249" max="9249" width="20" style="1" customWidth="1"/>
    <col min="9250" max="9250" width="18.5703125" style="1" customWidth="1"/>
    <col min="9251" max="9251" width="9.7109375" style="1" customWidth="1"/>
    <col min="9252" max="9253" width="15.7109375" style="1" customWidth="1"/>
    <col min="9254" max="9254" width="9.7109375" style="1" customWidth="1"/>
    <col min="9255" max="9255" width="22" style="1" customWidth="1"/>
    <col min="9256" max="9256" width="18.28515625" style="1" customWidth="1"/>
    <col min="9257" max="9257" width="9.7109375" style="1" customWidth="1"/>
    <col min="9258" max="9259" width="15.7109375" style="1" customWidth="1"/>
    <col min="9260" max="9260" width="9.7109375" style="1" customWidth="1"/>
    <col min="9261" max="9262" width="15.7109375" style="1" customWidth="1"/>
    <col min="9263" max="9263" width="9.7109375" style="1" customWidth="1"/>
    <col min="9264" max="9266" width="0" style="1" hidden="1" customWidth="1"/>
    <col min="9267" max="9267" width="12.7109375" style="1" customWidth="1"/>
    <col min="9268" max="9268" width="13.7109375" style="1" customWidth="1"/>
    <col min="9269" max="9287" width="0" style="1" hidden="1" customWidth="1"/>
    <col min="9288" max="9289" width="11.140625" style="1" customWidth="1"/>
    <col min="9290" max="9290" width="10.140625" style="1" customWidth="1"/>
    <col min="9291" max="9472" width="11.42578125" style="1"/>
    <col min="9473" max="9474" width="0" style="1" hidden="1" customWidth="1"/>
    <col min="9475" max="9475" width="10.42578125" style="1" customWidth="1"/>
    <col min="9476" max="9477" width="0" style="1" hidden="1" customWidth="1"/>
    <col min="9478" max="9478" width="38" style="1" customWidth="1"/>
    <col min="9479" max="9482" width="0" style="1" hidden="1" customWidth="1"/>
    <col min="9483" max="9484" width="11.42578125" style="1"/>
    <col min="9485" max="9485" width="17.85546875" style="1" customWidth="1"/>
    <col min="9486" max="9486" width="19.140625" style="1" customWidth="1"/>
    <col min="9487" max="9487" width="17.140625" style="1" customWidth="1"/>
    <col min="9488" max="9488" width="16.28515625" style="1" customWidth="1"/>
    <col min="9489" max="9489" width="17.28515625" style="1" customWidth="1"/>
    <col min="9490" max="9490" width="19.42578125" style="1" customWidth="1"/>
    <col min="9491" max="9491" width="50.7109375" style="1" customWidth="1"/>
    <col min="9492" max="9492" width="24" style="1" customWidth="1"/>
    <col min="9493" max="9493" width="20.7109375" style="1" customWidth="1"/>
    <col min="9494" max="9494" width="20.28515625" style="1" customWidth="1"/>
    <col min="9495" max="9495" width="9.7109375" style="1" customWidth="1"/>
    <col min="9496" max="9497" width="15.7109375" style="1" customWidth="1"/>
    <col min="9498" max="9498" width="9.7109375" style="1" customWidth="1"/>
    <col min="9499" max="9500" width="15.7109375" style="1" customWidth="1"/>
    <col min="9501" max="9501" width="9.7109375" style="1" customWidth="1"/>
    <col min="9502" max="9503" width="15.7109375" style="1" customWidth="1"/>
    <col min="9504" max="9504" width="9.7109375" style="1" customWidth="1"/>
    <col min="9505" max="9505" width="20" style="1" customWidth="1"/>
    <col min="9506" max="9506" width="18.5703125" style="1" customWidth="1"/>
    <col min="9507" max="9507" width="9.7109375" style="1" customWidth="1"/>
    <col min="9508" max="9509" width="15.7109375" style="1" customWidth="1"/>
    <col min="9510" max="9510" width="9.7109375" style="1" customWidth="1"/>
    <col min="9511" max="9511" width="22" style="1" customWidth="1"/>
    <col min="9512" max="9512" width="18.28515625" style="1" customWidth="1"/>
    <col min="9513" max="9513" width="9.7109375" style="1" customWidth="1"/>
    <col min="9514" max="9515" width="15.7109375" style="1" customWidth="1"/>
    <col min="9516" max="9516" width="9.7109375" style="1" customWidth="1"/>
    <col min="9517" max="9518" width="15.7109375" style="1" customWidth="1"/>
    <col min="9519" max="9519" width="9.7109375" style="1" customWidth="1"/>
    <col min="9520" max="9522" width="0" style="1" hidden="1" customWidth="1"/>
    <col min="9523" max="9523" width="12.7109375" style="1" customWidth="1"/>
    <col min="9524" max="9524" width="13.7109375" style="1" customWidth="1"/>
    <col min="9525" max="9543" width="0" style="1" hidden="1" customWidth="1"/>
    <col min="9544" max="9545" width="11.140625" style="1" customWidth="1"/>
    <col min="9546" max="9546" width="10.140625" style="1" customWidth="1"/>
    <col min="9547" max="9728" width="11.42578125" style="1"/>
    <col min="9729" max="9730" width="0" style="1" hidden="1" customWidth="1"/>
    <col min="9731" max="9731" width="10.42578125" style="1" customWidth="1"/>
    <col min="9732" max="9733" width="0" style="1" hidden="1" customWidth="1"/>
    <col min="9734" max="9734" width="38" style="1" customWidth="1"/>
    <col min="9735" max="9738" width="0" style="1" hidden="1" customWidth="1"/>
    <col min="9739" max="9740" width="11.42578125" style="1"/>
    <col min="9741" max="9741" width="17.85546875" style="1" customWidth="1"/>
    <col min="9742" max="9742" width="19.140625" style="1" customWidth="1"/>
    <col min="9743" max="9743" width="17.140625" style="1" customWidth="1"/>
    <col min="9744" max="9744" width="16.28515625" style="1" customWidth="1"/>
    <col min="9745" max="9745" width="17.28515625" style="1" customWidth="1"/>
    <col min="9746" max="9746" width="19.42578125" style="1" customWidth="1"/>
    <col min="9747" max="9747" width="50.7109375" style="1" customWidth="1"/>
    <col min="9748" max="9748" width="24" style="1" customWidth="1"/>
    <col min="9749" max="9749" width="20.7109375" style="1" customWidth="1"/>
    <col min="9750" max="9750" width="20.28515625" style="1" customWidth="1"/>
    <col min="9751" max="9751" width="9.7109375" style="1" customWidth="1"/>
    <col min="9752" max="9753" width="15.7109375" style="1" customWidth="1"/>
    <col min="9754" max="9754" width="9.7109375" style="1" customWidth="1"/>
    <col min="9755" max="9756" width="15.7109375" style="1" customWidth="1"/>
    <col min="9757" max="9757" width="9.7109375" style="1" customWidth="1"/>
    <col min="9758" max="9759" width="15.7109375" style="1" customWidth="1"/>
    <col min="9760" max="9760" width="9.7109375" style="1" customWidth="1"/>
    <col min="9761" max="9761" width="20" style="1" customWidth="1"/>
    <col min="9762" max="9762" width="18.5703125" style="1" customWidth="1"/>
    <col min="9763" max="9763" width="9.7109375" style="1" customWidth="1"/>
    <col min="9764" max="9765" width="15.7109375" style="1" customWidth="1"/>
    <col min="9766" max="9766" width="9.7109375" style="1" customWidth="1"/>
    <col min="9767" max="9767" width="22" style="1" customWidth="1"/>
    <col min="9768" max="9768" width="18.28515625" style="1" customWidth="1"/>
    <col min="9769" max="9769" width="9.7109375" style="1" customWidth="1"/>
    <col min="9770" max="9771" width="15.7109375" style="1" customWidth="1"/>
    <col min="9772" max="9772" width="9.7109375" style="1" customWidth="1"/>
    <col min="9773" max="9774" width="15.7109375" style="1" customWidth="1"/>
    <col min="9775" max="9775" width="9.7109375" style="1" customWidth="1"/>
    <col min="9776" max="9778" width="0" style="1" hidden="1" customWidth="1"/>
    <col min="9779" max="9779" width="12.7109375" style="1" customWidth="1"/>
    <col min="9780" max="9780" width="13.7109375" style="1" customWidth="1"/>
    <col min="9781" max="9799" width="0" style="1" hidden="1" customWidth="1"/>
    <col min="9800" max="9801" width="11.140625" style="1" customWidth="1"/>
    <col min="9802" max="9802" width="10.140625" style="1" customWidth="1"/>
    <col min="9803" max="9984" width="11.42578125" style="1"/>
    <col min="9985" max="9986" width="0" style="1" hidden="1" customWidth="1"/>
    <col min="9987" max="9987" width="10.42578125" style="1" customWidth="1"/>
    <col min="9988" max="9989" width="0" style="1" hidden="1" customWidth="1"/>
    <col min="9990" max="9990" width="38" style="1" customWidth="1"/>
    <col min="9991" max="9994" width="0" style="1" hidden="1" customWidth="1"/>
    <col min="9995" max="9996" width="11.42578125" style="1"/>
    <col min="9997" max="9997" width="17.85546875" style="1" customWidth="1"/>
    <col min="9998" max="9998" width="19.140625" style="1" customWidth="1"/>
    <col min="9999" max="9999" width="17.140625" style="1" customWidth="1"/>
    <col min="10000" max="10000" width="16.28515625" style="1" customWidth="1"/>
    <col min="10001" max="10001" width="17.28515625" style="1" customWidth="1"/>
    <col min="10002" max="10002" width="19.42578125" style="1" customWidth="1"/>
    <col min="10003" max="10003" width="50.7109375" style="1" customWidth="1"/>
    <col min="10004" max="10004" width="24" style="1" customWidth="1"/>
    <col min="10005" max="10005" width="20.7109375" style="1" customWidth="1"/>
    <col min="10006" max="10006" width="20.28515625" style="1" customWidth="1"/>
    <col min="10007" max="10007" width="9.7109375" style="1" customWidth="1"/>
    <col min="10008" max="10009" width="15.7109375" style="1" customWidth="1"/>
    <col min="10010" max="10010" width="9.7109375" style="1" customWidth="1"/>
    <col min="10011" max="10012" width="15.7109375" style="1" customWidth="1"/>
    <col min="10013" max="10013" width="9.7109375" style="1" customWidth="1"/>
    <col min="10014" max="10015" width="15.7109375" style="1" customWidth="1"/>
    <col min="10016" max="10016" width="9.7109375" style="1" customWidth="1"/>
    <col min="10017" max="10017" width="20" style="1" customWidth="1"/>
    <col min="10018" max="10018" width="18.5703125" style="1" customWidth="1"/>
    <col min="10019" max="10019" width="9.7109375" style="1" customWidth="1"/>
    <col min="10020" max="10021" width="15.7109375" style="1" customWidth="1"/>
    <col min="10022" max="10022" width="9.7109375" style="1" customWidth="1"/>
    <col min="10023" max="10023" width="22" style="1" customWidth="1"/>
    <col min="10024" max="10024" width="18.28515625" style="1" customWidth="1"/>
    <col min="10025" max="10025" width="9.7109375" style="1" customWidth="1"/>
    <col min="10026" max="10027" width="15.7109375" style="1" customWidth="1"/>
    <col min="10028" max="10028" width="9.7109375" style="1" customWidth="1"/>
    <col min="10029" max="10030" width="15.7109375" style="1" customWidth="1"/>
    <col min="10031" max="10031" width="9.7109375" style="1" customWidth="1"/>
    <col min="10032" max="10034" width="0" style="1" hidden="1" customWidth="1"/>
    <col min="10035" max="10035" width="12.7109375" style="1" customWidth="1"/>
    <col min="10036" max="10036" width="13.7109375" style="1" customWidth="1"/>
    <col min="10037" max="10055" width="0" style="1" hidden="1" customWidth="1"/>
    <col min="10056" max="10057" width="11.140625" style="1" customWidth="1"/>
    <col min="10058" max="10058" width="10.140625" style="1" customWidth="1"/>
    <col min="10059" max="10240" width="11.42578125" style="1"/>
    <col min="10241" max="10242" width="0" style="1" hidden="1" customWidth="1"/>
    <col min="10243" max="10243" width="10.42578125" style="1" customWidth="1"/>
    <col min="10244" max="10245" width="0" style="1" hidden="1" customWidth="1"/>
    <col min="10246" max="10246" width="38" style="1" customWidth="1"/>
    <col min="10247" max="10250" width="0" style="1" hidden="1" customWidth="1"/>
    <col min="10251" max="10252" width="11.42578125" style="1"/>
    <col min="10253" max="10253" width="17.85546875" style="1" customWidth="1"/>
    <col min="10254" max="10254" width="19.140625" style="1" customWidth="1"/>
    <col min="10255" max="10255" width="17.140625" style="1" customWidth="1"/>
    <col min="10256" max="10256" width="16.28515625" style="1" customWidth="1"/>
    <col min="10257" max="10257" width="17.28515625" style="1" customWidth="1"/>
    <col min="10258" max="10258" width="19.42578125" style="1" customWidth="1"/>
    <col min="10259" max="10259" width="50.7109375" style="1" customWidth="1"/>
    <col min="10260" max="10260" width="24" style="1" customWidth="1"/>
    <col min="10261" max="10261" width="20.7109375" style="1" customWidth="1"/>
    <col min="10262" max="10262" width="20.28515625" style="1" customWidth="1"/>
    <col min="10263" max="10263" width="9.7109375" style="1" customWidth="1"/>
    <col min="10264" max="10265" width="15.7109375" style="1" customWidth="1"/>
    <col min="10266" max="10266" width="9.7109375" style="1" customWidth="1"/>
    <col min="10267" max="10268" width="15.7109375" style="1" customWidth="1"/>
    <col min="10269" max="10269" width="9.7109375" style="1" customWidth="1"/>
    <col min="10270" max="10271" width="15.7109375" style="1" customWidth="1"/>
    <col min="10272" max="10272" width="9.7109375" style="1" customWidth="1"/>
    <col min="10273" max="10273" width="20" style="1" customWidth="1"/>
    <col min="10274" max="10274" width="18.5703125" style="1" customWidth="1"/>
    <col min="10275" max="10275" width="9.7109375" style="1" customWidth="1"/>
    <col min="10276" max="10277" width="15.7109375" style="1" customWidth="1"/>
    <col min="10278" max="10278" width="9.7109375" style="1" customWidth="1"/>
    <col min="10279" max="10279" width="22" style="1" customWidth="1"/>
    <col min="10280" max="10280" width="18.28515625" style="1" customWidth="1"/>
    <col min="10281" max="10281" width="9.7109375" style="1" customWidth="1"/>
    <col min="10282" max="10283" width="15.7109375" style="1" customWidth="1"/>
    <col min="10284" max="10284" width="9.7109375" style="1" customWidth="1"/>
    <col min="10285" max="10286" width="15.7109375" style="1" customWidth="1"/>
    <col min="10287" max="10287" width="9.7109375" style="1" customWidth="1"/>
    <col min="10288" max="10290" width="0" style="1" hidden="1" customWidth="1"/>
    <col min="10291" max="10291" width="12.7109375" style="1" customWidth="1"/>
    <col min="10292" max="10292" width="13.7109375" style="1" customWidth="1"/>
    <col min="10293" max="10311" width="0" style="1" hidden="1" customWidth="1"/>
    <col min="10312" max="10313" width="11.140625" style="1" customWidth="1"/>
    <col min="10314" max="10314" width="10.140625" style="1" customWidth="1"/>
    <col min="10315" max="10496" width="11.42578125" style="1"/>
    <col min="10497" max="10498" width="0" style="1" hidden="1" customWidth="1"/>
    <col min="10499" max="10499" width="10.42578125" style="1" customWidth="1"/>
    <col min="10500" max="10501" width="0" style="1" hidden="1" customWidth="1"/>
    <col min="10502" max="10502" width="38" style="1" customWidth="1"/>
    <col min="10503" max="10506" width="0" style="1" hidden="1" customWidth="1"/>
    <col min="10507" max="10508" width="11.42578125" style="1"/>
    <col min="10509" max="10509" width="17.85546875" style="1" customWidth="1"/>
    <col min="10510" max="10510" width="19.140625" style="1" customWidth="1"/>
    <col min="10511" max="10511" width="17.140625" style="1" customWidth="1"/>
    <col min="10512" max="10512" width="16.28515625" style="1" customWidth="1"/>
    <col min="10513" max="10513" width="17.28515625" style="1" customWidth="1"/>
    <col min="10514" max="10514" width="19.42578125" style="1" customWidth="1"/>
    <col min="10515" max="10515" width="50.7109375" style="1" customWidth="1"/>
    <col min="10516" max="10516" width="24" style="1" customWidth="1"/>
    <col min="10517" max="10517" width="20.7109375" style="1" customWidth="1"/>
    <col min="10518" max="10518" width="20.28515625" style="1" customWidth="1"/>
    <col min="10519" max="10519" width="9.7109375" style="1" customWidth="1"/>
    <col min="10520" max="10521" width="15.7109375" style="1" customWidth="1"/>
    <col min="10522" max="10522" width="9.7109375" style="1" customWidth="1"/>
    <col min="10523" max="10524" width="15.7109375" style="1" customWidth="1"/>
    <col min="10525" max="10525" width="9.7109375" style="1" customWidth="1"/>
    <col min="10526" max="10527" width="15.7109375" style="1" customWidth="1"/>
    <col min="10528" max="10528" width="9.7109375" style="1" customWidth="1"/>
    <col min="10529" max="10529" width="20" style="1" customWidth="1"/>
    <col min="10530" max="10530" width="18.5703125" style="1" customWidth="1"/>
    <col min="10531" max="10531" width="9.7109375" style="1" customWidth="1"/>
    <col min="10532" max="10533" width="15.7109375" style="1" customWidth="1"/>
    <col min="10534" max="10534" width="9.7109375" style="1" customWidth="1"/>
    <col min="10535" max="10535" width="22" style="1" customWidth="1"/>
    <col min="10536" max="10536" width="18.28515625" style="1" customWidth="1"/>
    <col min="10537" max="10537" width="9.7109375" style="1" customWidth="1"/>
    <col min="10538" max="10539" width="15.7109375" style="1" customWidth="1"/>
    <col min="10540" max="10540" width="9.7109375" style="1" customWidth="1"/>
    <col min="10541" max="10542" width="15.7109375" style="1" customWidth="1"/>
    <col min="10543" max="10543" width="9.7109375" style="1" customWidth="1"/>
    <col min="10544" max="10546" width="0" style="1" hidden="1" customWidth="1"/>
    <col min="10547" max="10547" width="12.7109375" style="1" customWidth="1"/>
    <col min="10548" max="10548" width="13.7109375" style="1" customWidth="1"/>
    <col min="10549" max="10567" width="0" style="1" hidden="1" customWidth="1"/>
    <col min="10568" max="10569" width="11.140625" style="1" customWidth="1"/>
    <col min="10570" max="10570" width="10.140625" style="1" customWidth="1"/>
    <col min="10571" max="10752" width="11.42578125" style="1"/>
    <col min="10753" max="10754" width="0" style="1" hidden="1" customWidth="1"/>
    <col min="10755" max="10755" width="10.42578125" style="1" customWidth="1"/>
    <col min="10756" max="10757" width="0" style="1" hidden="1" customWidth="1"/>
    <col min="10758" max="10758" width="38" style="1" customWidth="1"/>
    <col min="10759" max="10762" width="0" style="1" hidden="1" customWidth="1"/>
    <col min="10763" max="10764" width="11.42578125" style="1"/>
    <col min="10765" max="10765" width="17.85546875" style="1" customWidth="1"/>
    <col min="10766" max="10766" width="19.140625" style="1" customWidth="1"/>
    <col min="10767" max="10767" width="17.140625" style="1" customWidth="1"/>
    <col min="10768" max="10768" width="16.28515625" style="1" customWidth="1"/>
    <col min="10769" max="10769" width="17.28515625" style="1" customWidth="1"/>
    <col min="10770" max="10770" width="19.42578125" style="1" customWidth="1"/>
    <col min="10771" max="10771" width="50.7109375" style="1" customWidth="1"/>
    <col min="10772" max="10772" width="24" style="1" customWidth="1"/>
    <col min="10773" max="10773" width="20.7109375" style="1" customWidth="1"/>
    <col min="10774" max="10774" width="20.28515625" style="1" customWidth="1"/>
    <col min="10775" max="10775" width="9.7109375" style="1" customWidth="1"/>
    <col min="10776" max="10777" width="15.7109375" style="1" customWidth="1"/>
    <col min="10778" max="10778" width="9.7109375" style="1" customWidth="1"/>
    <col min="10779" max="10780" width="15.7109375" style="1" customWidth="1"/>
    <col min="10781" max="10781" width="9.7109375" style="1" customWidth="1"/>
    <col min="10782" max="10783" width="15.7109375" style="1" customWidth="1"/>
    <col min="10784" max="10784" width="9.7109375" style="1" customWidth="1"/>
    <col min="10785" max="10785" width="20" style="1" customWidth="1"/>
    <col min="10786" max="10786" width="18.5703125" style="1" customWidth="1"/>
    <col min="10787" max="10787" width="9.7109375" style="1" customWidth="1"/>
    <col min="10788" max="10789" width="15.7109375" style="1" customWidth="1"/>
    <col min="10790" max="10790" width="9.7109375" style="1" customWidth="1"/>
    <col min="10791" max="10791" width="22" style="1" customWidth="1"/>
    <col min="10792" max="10792" width="18.28515625" style="1" customWidth="1"/>
    <col min="10793" max="10793" width="9.7109375" style="1" customWidth="1"/>
    <col min="10794" max="10795" width="15.7109375" style="1" customWidth="1"/>
    <col min="10796" max="10796" width="9.7109375" style="1" customWidth="1"/>
    <col min="10797" max="10798" width="15.7109375" style="1" customWidth="1"/>
    <col min="10799" max="10799" width="9.7109375" style="1" customWidth="1"/>
    <col min="10800" max="10802" width="0" style="1" hidden="1" customWidth="1"/>
    <col min="10803" max="10803" width="12.7109375" style="1" customWidth="1"/>
    <col min="10804" max="10804" width="13.7109375" style="1" customWidth="1"/>
    <col min="10805" max="10823" width="0" style="1" hidden="1" customWidth="1"/>
    <col min="10824" max="10825" width="11.140625" style="1" customWidth="1"/>
    <col min="10826" max="10826" width="10.140625" style="1" customWidth="1"/>
    <col min="10827" max="11008" width="11.42578125" style="1"/>
    <col min="11009" max="11010" width="0" style="1" hidden="1" customWidth="1"/>
    <col min="11011" max="11011" width="10.42578125" style="1" customWidth="1"/>
    <col min="11012" max="11013" width="0" style="1" hidden="1" customWidth="1"/>
    <col min="11014" max="11014" width="38" style="1" customWidth="1"/>
    <col min="11015" max="11018" width="0" style="1" hidden="1" customWidth="1"/>
    <col min="11019" max="11020" width="11.42578125" style="1"/>
    <col min="11021" max="11021" width="17.85546875" style="1" customWidth="1"/>
    <col min="11022" max="11022" width="19.140625" style="1" customWidth="1"/>
    <col min="11023" max="11023" width="17.140625" style="1" customWidth="1"/>
    <col min="11024" max="11024" width="16.28515625" style="1" customWidth="1"/>
    <col min="11025" max="11025" width="17.28515625" style="1" customWidth="1"/>
    <col min="11026" max="11026" width="19.42578125" style="1" customWidth="1"/>
    <col min="11027" max="11027" width="50.7109375" style="1" customWidth="1"/>
    <col min="11028" max="11028" width="24" style="1" customWidth="1"/>
    <col min="11029" max="11029" width="20.7109375" style="1" customWidth="1"/>
    <col min="11030" max="11030" width="20.28515625" style="1" customWidth="1"/>
    <col min="11031" max="11031" width="9.7109375" style="1" customWidth="1"/>
    <col min="11032" max="11033" width="15.7109375" style="1" customWidth="1"/>
    <col min="11034" max="11034" width="9.7109375" style="1" customWidth="1"/>
    <col min="11035" max="11036" width="15.7109375" style="1" customWidth="1"/>
    <col min="11037" max="11037" width="9.7109375" style="1" customWidth="1"/>
    <col min="11038" max="11039" width="15.7109375" style="1" customWidth="1"/>
    <col min="11040" max="11040" width="9.7109375" style="1" customWidth="1"/>
    <col min="11041" max="11041" width="20" style="1" customWidth="1"/>
    <col min="11042" max="11042" width="18.5703125" style="1" customWidth="1"/>
    <col min="11043" max="11043" width="9.7109375" style="1" customWidth="1"/>
    <col min="11044" max="11045" width="15.7109375" style="1" customWidth="1"/>
    <col min="11046" max="11046" width="9.7109375" style="1" customWidth="1"/>
    <col min="11047" max="11047" width="22" style="1" customWidth="1"/>
    <col min="11048" max="11048" width="18.28515625" style="1" customWidth="1"/>
    <col min="11049" max="11049" width="9.7109375" style="1" customWidth="1"/>
    <col min="11050" max="11051" width="15.7109375" style="1" customWidth="1"/>
    <col min="11052" max="11052" width="9.7109375" style="1" customWidth="1"/>
    <col min="11053" max="11054" width="15.7109375" style="1" customWidth="1"/>
    <col min="11055" max="11055" width="9.7109375" style="1" customWidth="1"/>
    <col min="11056" max="11058" width="0" style="1" hidden="1" customWidth="1"/>
    <col min="11059" max="11059" width="12.7109375" style="1" customWidth="1"/>
    <col min="11060" max="11060" width="13.7109375" style="1" customWidth="1"/>
    <col min="11061" max="11079" width="0" style="1" hidden="1" customWidth="1"/>
    <col min="11080" max="11081" width="11.140625" style="1" customWidth="1"/>
    <col min="11082" max="11082" width="10.140625" style="1" customWidth="1"/>
    <col min="11083" max="11264" width="11.42578125" style="1"/>
    <col min="11265" max="11266" width="0" style="1" hidden="1" customWidth="1"/>
    <col min="11267" max="11267" width="10.42578125" style="1" customWidth="1"/>
    <col min="11268" max="11269" width="0" style="1" hidden="1" customWidth="1"/>
    <col min="11270" max="11270" width="38" style="1" customWidth="1"/>
    <col min="11271" max="11274" width="0" style="1" hidden="1" customWidth="1"/>
    <col min="11275" max="11276" width="11.42578125" style="1"/>
    <col min="11277" max="11277" width="17.85546875" style="1" customWidth="1"/>
    <col min="11278" max="11278" width="19.140625" style="1" customWidth="1"/>
    <col min="11279" max="11279" width="17.140625" style="1" customWidth="1"/>
    <col min="11280" max="11280" width="16.28515625" style="1" customWidth="1"/>
    <col min="11281" max="11281" width="17.28515625" style="1" customWidth="1"/>
    <col min="11282" max="11282" width="19.42578125" style="1" customWidth="1"/>
    <col min="11283" max="11283" width="50.7109375" style="1" customWidth="1"/>
    <col min="11284" max="11284" width="24" style="1" customWidth="1"/>
    <col min="11285" max="11285" width="20.7109375" style="1" customWidth="1"/>
    <col min="11286" max="11286" width="20.28515625" style="1" customWidth="1"/>
    <col min="11287" max="11287" width="9.7109375" style="1" customWidth="1"/>
    <col min="11288" max="11289" width="15.7109375" style="1" customWidth="1"/>
    <col min="11290" max="11290" width="9.7109375" style="1" customWidth="1"/>
    <col min="11291" max="11292" width="15.7109375" style="1" customWidth="1"/>
    <col min="11293" max="11293" width="9.7109375" style="1" customWidth="1"/>
    <col min="11294" max="11295" width="15.7109375" style="1" customWidth="1"/>
    <col min="11296" max="11296" width="9.7109375" style="1" customWidth="1"/>
    <col min="11297" max="11297" width="20" style="1" customWidth="1"/>
    <col min="11298" max="11298" width="18.5703125" style="1" customWidth="1"/>
    <col min="11299" max="11299" width="9.7109375" style="1" customWidth="1"/>
    <col min="11300" max="11301" width="15.7109375" style="1" customWidth="1"/>
    <col min="11302" max="11302" width="9.7109375" style="1" customWidth="1"/>
    <col min="11303" max="11303" width="22" style="1" customWidth="1"/>
    <col min="11304" max="11304" width="18.28515625" style="1" customWidth="1"/>
    <col min="11305" max="11305" width="9.7109375" style="1" customWidth="1"/>
    <col min="11306" max="11307" width="15.7109375" style="1" customWidth="1"/>
    <col min="11308" max="11308" width="9.7109375" style="1" customWidth="1"/>
    <col min="11309" max="11310" width="15.7109375" style="1" customWidth="1"/>
    <col min="11311" max="11311" width="9.7109375" style="1" customWidth="1"/>
    <col min="11312" max="11314" width="0" style="1" hidden="1" customWidth="1"/>
    <col min="11315" max="11315" width="12.7109375" style="1" customWidth="1"/>
    <col min="11316" max="11316" width="13.7109375" style="1" customWidth="1"/>
    <col min="11317" max="11335" width="0" style="1" hidden="1" customWidth="1"/>
    <col min="11336" max="11337" width="11.140625" style="1" customWidth="1"/>
    <col min="11338" max="11338" width="10.140625" style="1" customWidth="1"/>
    <col min="11339" max="11520" width="11.42578125" style="1"/>
    <col min="11521" max="11522" width="0" style="1" hidden="1" customWidth="1"/>
    <col min="11523" max="11523" width="10.42578125" style="1" customWidth="1"/>
    <col min="11524" max="11525" width="0" style="1" hidden="1" customWidth="1"/>
    <col min="11526" max="11526" width="38" style="1" customWidth="1"/>
    <col min="11527" max="11530" width="0" style="1" hidden="1" customWidth="1"/>
    <col min="11531" max="11532" width="11.42578125" style="1"/>
    <col min="11533" max="11533" width="17.85546875" style="1" customWidth="1"/>
    <col min="11534" max="11534" width="19.140625" style="1" customWidth="1"/>
    <col min="11535" max="11535" width="17.140625" style="1" customWidth="1"/>
    <col min="11536" max="11536" width="16.28515625" style="1" customWidth="1"/>
    <col min="11537" max="11537" width="17.28515625" style="1" customWidth="1"/>
    <col min="11538" max="11538" width="19.42578125" style="1" customWidth="1"/>
    <col min="11539" max="11539" width="50.7109375" style="1" customWidth="1"/>
    <col min="11540" max="11540" width="24" style="1" customWidth="1"/>
    <col min="11541" max="11541" width="20.7109375" style="1" customWidth="1"/>
    <col min="11542" max="11542" width="20.28515625" style="1" customWidth="1"/>
    <col min="11543" max="11543" width="9.7109375" style="1" customWidth="1"/>
    <col min="11544" max="11545" width="15.7109375" style="1" customWidth="1"/>
    <col min="11546" max="11546" width="9.7109375" style="1" customWidth="1"/>
    <col min="11547" max="11548" width="15.7109375" style="1" customWidth="1"/>
    <col min="11549" max="11549" width="9.7109375" style="1" customWidth="1"/>
    <col min="11550" max="11551" width="15.7109375" style="1" customWidth="1"/>
    <col min="11552" max="11552" width="9.7109375" style="1" customWidth="1"/>
    <col min="11553" max="11553" width="20" style="1" customWidth="1"/>
    <col min="11554" max="11554" width="18.5703125" style="1" customWidth="1"/>
    <col min="11555" max="11555" width="9.7109375" style="1" customWidth="1"/>
    <col min="11556" max="11557" width="15.7109375" style="1" customWidth="1"/>
    <col min="11558" max="11558" width="9.7109375" style="1" customWidth="1"/>
    <col min="11559" max="11559" width="22" style="1" customWidth="1"/>
    <col min="11560" max="11560" width="18.28515625" style="1" customWidth="1"/>
    <col min="11561" max="11561" width="9.7109375" style="1" customWidth="1"/>
    <col min="11562" max="11563" width="15.7109375" style="1" customWidth="1"/>
    <col min="11564" max="11564" width="9.7109375" style="1" customWidth="1"/>
    <col min="11565" max="11566" width="15.7109375" style="1" customWidth="1"/>
    <col min="11567" max="11567" width="9.7109375" style="1" customWidth="1"/>
    <col min="11568" max="11570" width="0" style="1" hidden="1" customWidth="1"/>
    <col min="11571" max="11571" width="12.7109375" style="1" customWidth="1"/>
    <col min="11572" max="11572" width="13.7109375" style="1" customWidth="1"/>
    <col min="11573" max="11591" width="0" style="1" hidden="1" customWidth="1"/>
    <col min="11592" max="11593" width="11.140625" style="1" customWidth="1"/>
    <col min="11594" max="11594" width="10.140625" style="1" customWidth="1"/>
    <col min="11595" max="11776" width="11.42578125" style="1"/>
    <col min="11777" max="11778" width="0" style="1" hidden="1" customWidth="1"/>
    <col min="11779" max="11779" width="10.42578125" style="1" customWidth="1"/>
    <col min="11780" max="11781" width="0" style="1" hidden="1" customWidth="1"/>
    <col min="11782" max="11782" width="38" style="1" customWidth="1"/>
    <col min="11783" max="11786" width="0" style="1" hidden="1" customWidth="1"/>
    <col min="11787" max="11788" width="11.42578125" style="1"/>
    <col min="11789" max="11789" width="17.85546875" style="1" customWidth="1"/>
    <col min="11790" max="11790" width="19.140625" style="1" customWidth="1"/>
    <col min="11791" max="11791" width="17.140625" style="1" customWidth="1"/>
    <col min="11792" max="11792" width="16.28515625" style="1" customWidth="1"/>
    <col min="11793" max="11793" width="17.28515625" style="1" customWidth="1"/>
    <col min="11794" max="11794" width="19.42578125" style="1" customWidth="1"/>
    <col min="11795" max="11795" width="50.7109375" style="1" customWidth="1"/>
    <col min="11796" max="11796" width="24" style="1" customWidth="1"/>
    <col min="11797" max="11797" width="20.7109375" style="1" customWidth="1"/>
    <col min="11798" max="11798" width="20.28515625" style="1" customWidth="1"/>
    <col min="11799" max="11799" width="9.7109375" style="1" customWidth="1"/>
    <col min="11800" max="11801" width="15.7109375" style="1" customWidth="1"/>
    <col min="11802" max="11802" width="9.7109375" style="1" customWidth="1"/>
    <col min="11803" max="11804" width="15.7109375" style="1" customWidth="1"/>
    <col min="11805" max="11805" width="9.7109375" style="1" customWidth="1"/>
    <col min="11806" max="11807" width="15.7109375" style="1" customWidth="1"/>
    <col min="11808" max="11808" width="9.7109375" style="1" customWidth="1"/>
    <col min="11809" max="11809" width="20" style="1" customWidth="1"/>
    <col min="11810" max="11810" width="18.5703125" style="1" customWidth="1"/>
    <col min="11811" max="11811" width="9.7109375" style="1" customWidth="1"/>
    <col min="11812" max="11813" width="15.7109375" style="1" customWidth="1"/>
    <col min="11814" max="11814" width="9.7109375" style="1" customWidth="1"/>
    <col min="11815" max="11815" width="22" style="1" customWidth="1"/>
    <col min="11816" max="11816" width="18.28515625" style="1" customWidth="1"/>
    <col min="11817" max="11817" width="9.7109375" style="1" customWidth="1"/>
    <col min="11818" max="11819" width="15.7109375" style="1" customWidth="1"/>
    <col min="11820" max="11820" width="9.7109375" style="1" customWidth="1"/>
    <col min="11821" max="11822" width="15.7109375" style="1" customWidth="1"/>
    <col min="11823" max="11823" width="9.7109375" style="1" customWidth="1"/>
    <col min="11824" max="11826" width="0" style="1" hidden="1" customWidth="1"/>
    <col min="11827" max="11827" width="12.7109375" style="1" customWidth="1"/>
    <col min="11828" max="11828" width="13.7109375" style="1" customWidth="1"/>
    <col min="11829" max="11847" width="0" style="1" hidden="1" customWidth="1"/>
    <col min="11848" max="11849" width="11.140625" style="1" customWidth="1"/>
    <col min="11850" max="11850" width="10.140625" style="1" customWidth="1"/>
    <col min="11851" max="12032" width="11.42578125" style="1"/>
    <col min="12033" max="12034" width="0" style="1" hidden="1" customWidth="1"/>
    <col min="12035" max="12035" width="10.42578125" style="1" customWidth="1"/>
    <col min="12036" max="12037" width="0" style="1" hidden="1" customWidth="1"/>
    <col min="12038" max="12038" width="38" style="1" customWidth="1"/>
    <col min="12039" max="12042" width="0" style="1" hidden="1" customWidth="1"/>
    <col min="12043" max="12044" width="11.42578125" style="1"/>
    <col min="12045" max="12045" width="17.85546875" style="1" customWidth="1"/>
    <col min="12046" max="12046" width="19.140625" style="1" customWidth="1"/>
    <col min="12047" max="12047" width="17.140625" style="1" customWidth="1"/>
    <col min="12048" max="12048" width="16.28515625" style="1" customWidth="1"/>
    <col min="12049" max="12049" width="17.28515625" style="1" customWidth="1"/>
    <col min="12050" max="12050" width="19.42578125" style="1" customWidth="1"/>
    <col min="12051" max="12051" width="50.7109375" style="1" customWidth="1"/>
    <col min="12052" max="12052" width="24" style="1" customWidth="1"/>
    <col min="12053" max="12053" width="20.7109375" style="1" customWidth="1"/>
    <col min="12054" max="12054" width="20.28515625" style="1" customWidth="1"/>
    <col min="12055" max="12055" width="9.7109375" style="1" customWidth="1"/>
    <col min="12056" max="12057" width="15.7109375" style="1" customWidth="1"/>
    <col min="12058" max="12058" width="9.7109375" style="1" customWidth="1"/>
    <col min="12059" max="12060" width="15.7109375" style="1" customWidth="1"/>
    <col min="12061" max="12061" width="9.7109375" style="1" customWidth="1"/>
    <col min="12062" max="12063" width="15.7109375" style="1" customWidth="1"/>
    <col min="12064" max="12064" width="9.7109375" style="1" customWidth="1"/>
    <col min="12065" max="12065" width="20" style="1" customWidth="1"/>
    <col min="12066" max="12066" width="18.5703125" style="1" customWidth="1"/>
    <col min="12067" max="12067" width="9.7109375" style="1" customWidth="1"/>
    <col min="12068" max="12069" width="15.7109375" style="1" customWidth="1"/>
    <col min="12070" max="12070" width="9.7109375" style="1" customWidth="1"/>
    <col min="12071" max="12071" width="22" style="1" customWidth="1"/>
    <col min="12072" max="12072" width="18.28515625" style="1" customWidth="1"/>
    <col min="12073" max="12073" width="9.7109375" style="1" customWidth="1"/>
    <col min="12074" max="12075" width="15.7109375" style="1" customWidth="1"/>
    <col min="12076" max="12076" width="9.7109375" style="1" customWidth="1"/>
    <col min="12077" max="12078" width="15.7109375" style="1" customWidth="1"/>
    <col min="12079" max="12079" width="9.7109375" style="1" customWidth="1"/>
    <col min="12080" max="12082" width="0" style="1" hidden="1" customWidth="1"/>
    <col min="12083" max="12083" width="12.7109375" style="1" customWidth="1"/>
    <col min="12084" max="12084" width="13.7109375" style="1" customWidth="1"/>
    <col min="12085" max="12103" width="0" style="1" hidden="1" customWidth="1"/>
    <col min="12104" max="12105" width="11.140625" style="1" customWidth="1"/>
    <col min="12106" max="12106" width="10.140625" style="1" customWidth="1"/>
    <col min="12107" max="12288" width="11.42578125" style="1"/>
    <col min="12289" max="12290" width="0" style="1" hidden="1" customWidth="1"/>
    <col min="12291" max="12291" width="10.42578125" style="1" customWidth="1"/>
    <col min="12292" max="12293" width="0" style="1" hidden="1" customWidth="1"/>
    <col min="12294" max="12294" width="38" style="1" customWidth="1"/>
    <col min="12295" max="12298" width="0" style="1" hidden="1" customWidth="1"/>
    <col min="12299" max="12300" width="11.42578125" style="1"/>
    <col min="12301" max="12301" width="17.85546875" style="1" customWidth="1"/>
    <col min="12302" max="12302" width="19.140625" style="1" customWidth="1"/>
    <col min="12303" max="12303" width="17.140625" style="1" customWidth="1"/>
    <col min="12304" max="12304" width="16.28515625" style="1" customWidth="1"/>
    <col min="12305" max="12305" width="17.28515625" style="1" customWidth="1"/>
    <col min="12306" max="12306" width="19.42578125" style="1" customWidth="1"/>
    <col min="12307" max="12307" width="50.7109375" style="1" customWidth="1"/>
    <col min="12308" max="12308" width="24" style="1" customWidth="1"/>
    <col min="12309" max="12309" width="20.7109375" style="1" customWidth="1"/>
    <col min="12310" max="12310" width="20.28515625" style="1" customWidth="1"/>
    <col min="12311" max="12311" width="9.7109375" style="1" customWidth="1"/>
    <col min="12312" max="12313" width="15.7109375" style="1" customWidth="1"/>
    <col min="12314" max="12314" width="9.7109375" style="1" customWidth="1"/>
    <col min="12315" max="12316" width="15.7109375" style="1" customWidth="1"/>
    <col min="12317" max="12317" width="9.7109375" style="1" customWidth="1"/>
    <col min="12318" max="12319" width="15.7109375" style="1" customWidth="1"/>
    <col min="12320" max="12320" width="9.7109375" style="1" customWidth="1"/>
    <col min="12321" max="12321" width="20" style="1" customWidth="1"/>
    <col min="12322" max="12322" width="18.5703125" style="1" customWidth="1"/>
    <col min="12323" max="12323" width="9.7109375" style="1" customWidth="1"/>
    <col min="12324" max="12325" width="15.7109375" style="1" customWidth="1"/>
    <col min="12326" max="12326" width="9.7109375" style="1" customWidth="1"/>
    <col min="12327" max="12327" width="22" style="1" customWidth="1"/>
    <col min="12328" max="12328" width="18.28515625" style="1" customWidth="1"/>
    <col min="12329" max="12329" width="9.7109375" style="1" customWidth="1"/>
    <col min="12330" max="12331" width="15.7109375" style="1" customWidth="1"/>
    <col min="12332" max="12332" width="9.7109375" style="1" customWidth="1"/>
    <col min="12333" max="12334" width="15.7109375" style="1" customWidth="1"/>
    <col min="12335" max="12335" width="9.7109375" style="1" customWidth="1"/>
    <col min="12336" max="12338" width="0" style="1" hidden="1" customWidth="1"/>
    <col min="12339" max="12339" width="12.7109375" style="1" customWidth="1"/>
    <col min="12340" max="12340" width="13.7109375" style="1" customWidth="1"/>
    <col min="12341" max="12359" width="0" style="1" hidden="1" customWidth="1"/>
    <col min="12360" max="12361" width="11.140625" style="1" customWidth="1"/>
    <col min="12362" max="12362" width="10.140625" style="1" customWidth="1"/>
    <col min="12363" max="12544" width="11.42578125" style="1"/>
    <col min="12545" max="12546" width="0" style="1" hidden="1" customWidth="1"/>
    <col min="12547" max="12547" width="10.42578125" style="1" customWidth="1"/>
    <col min="12548" max="12549" width="0" style="1" hidden="1" customWidth="1"/>
    <col min="12550" max="12550" width="38" style="1" customWidth="1"/>
    <col min="12551" max="12554" width="0" style="1" hidden="1" customWidth="1"/>
    <col min="12555" max="12556" width="11.42578125" style="1"/>
    <col min="12557" max="12557" width="17.85546875" style="1" customWidth="1"/>
    <col min="12558" max="12558" width="19.140625" style="1" customWidth="1"/>
    <col min="12559" max="12559" width="17.140625" style="1" customWidth="1"/>
    <col min="12560" max="12560" width="16.28515625" style="1" customWidth="1"/>
    <col min="12561" max="12561" width="17.28515625" style="1" customWidth="1"/>
    <col min="12562" max="12562" width="19.42578125" style="1" customWidth="1"/>
    <col min="12563" max="12563" width="50.7109375" style="1" customWidth="1"/>
    <col min="12564" max="12564" width="24" style="1" customWidth="1"/>
    <col min="12565" max="12565" width="20.7109375" style="1" customWidth="1"/>
    <col min="12566" max="12566" width="20.28515625" style="1" customWidth="1"/>
    <col min="12567" max="12567" width="9.7109375" style="1" customWidth="1"/>
    <col min="12568" max="12569" width="15.7109375" style="1" customWidth="1"/>
    <col min="12570" max="12570" width="9.7109375" style="1" customWidth="1"/>
    <col min="12571" max="12572" width="15.7109375" style="1" customWidth="1"/>
    <col min="12573" max="12573" width="9.7109375" style="1" customWidth="1"/>
    <col min="12574" max="12575" width="15.7109375" style="1" customWidth="1"/>
    <col min="12576" max="12576" width="9.7109375" style="1" customWidth="1"/>
    <col min="12577" max="12577" width="20" style="1" customWidth="1"/>
    <col min="12578" max="12578" width="18.5703125" style="1" customWidth="1"/>
    <col min="12579" max="12579" width="9.7109375" style="1" customWidth="1"/>
    <col min="12580" max="12581" width="15.7109375" style="1" customWidth="1"/>
    <col min="12582" max="12582" width="9.7109375" style="1" customWidth="1"/>
    <col min="12583" max="12583" width="22" style="1" customWidth="1"/>
    <col min="12584" max="12584" width="18.28515625" style="1" customWidth="1"/>
    <col min="12585" max="12585" width="9.7109375" style="1" customWidth="1"/>
    <col min="12586" max="12587" width="15.7109375" style="1" customWidth="1"/>
    <col min="12588" max="12588" width="9.7109375" style="1" customWidth="1"/>
    <col min="12589" max="12590" width="15.7109375" style="1" customWidth="1"/>
    <col min="12591" max="12591" width="9.7109375" style="1" customWidth="1"/>
    <col min="12592" max="12594" width="0" style="1" hidden="1" customWidth="1"/>
    <col min="12595" max="12595" width="12.7109375" style="1" customWidth="1"/>
    <col min="12596" max="12596" width="13.7109375" style="1" customWidth="1"/>
    <col min="12597" max="12615" width="0" style="1" hidden="1" customWidth="1"/>
    <col min="12616" max="12617" width="11.140625" style="1" customWidth="1"/>
    <col min="12618" max="12618" width="10.140625" style="1" customWidth="1"/>
    <col min="12619" max="12800" width="11.42578125" style="1"/>
    <col min="12801" max="12802" width="0" style="1" hidden="1" customWidth="1"/>
    <col min="12803" max="12803" width="10.42578125" style="1" customWidth="1"/>
    <col min="12804" max="12805" width="0" style="1" hidden="1" customWidth="1"/>
    <col min="12806" max="12806" width="38" style="1" customWidth="1"/>
    <col min="12807" max="12810" width="0" style="1" hidden="1" customWidth="1"/>
    <col min="12811" max="12812" width="11.42578125" style="1"/>
    <col min="12813" max="12813" width="17.85546875" style="1" customWidth="1"/>
    <col min="12814" max="12814" width="19.140625" style="1" customWidth="1"/>
    <col min="12815" max="12815" width="17.140625" style="1" customWidth="1"/>
    <col min="12816" max="12816" width="16.28515625" style="1" customWidth="1"/>
    <col min="12817" max="12817" width="17.28515625" style="1" customWidth="1"/>
    <col min="12818" max="12818" width="19.42578125" style="1" customWidth="1"/>
    <col min="12819" max="12819" width="50.7109375" style="1" customWidth="1"/>
    <col min="12820" max="12820" width="24" style="1" customWidth="1"/>
    <col min="12821" max="12821" width="20.7109375" style="1" customWidth="1"/>
    <col min="12822" max="12822" width="20.28515625" style="1" customWidth="1"/>
    <col min="12823" max="12823" width="9.7109375" style="1" customWidth="1"/>
    <col min="12824" max="12825" width="15.7109375" style="1" customWidth="1"/>
    <col min="12826" max="12826" width="9.7109375" style="1" customWidth="1"/>
    <col min="12827" max="12828" width="15.7109375" style="1" customWidth="1"/>
    <col min="12829" max="12829" width="9.7109375" style="1" customWidth="1"/>
    <col min="12830" max="12831" width="15.7109375" style="1" customWidth="1"/>
    <col min="12832" max="12832" width="9.7109375" style="1" customWidth="1"/>
    <col min="12833" max="12833" width="20" style="1" customWidth="1"/>
    <col min="12834" max="12834" width="18.5703125" style="1" customWidth="1"/>
    <col min="12835" max="12835" width="9.7109375" style="1" customWidth="1"/>
    <col min="12836" max="12837" width="15.7109375" style="1" customWidth="1"/>
    <col min="12838" max="12838" width="9.7109375" style="1" customWidth="1"/>
    <col min="12839" max="12839" width="22" style="1" customWidth="1"/>
    <col min="12840" max="12840" width="18.28515625" style="1" customWidth="1"/>
    <col min="12841" max="12841" width="9.7109375" style="1" customWidth="1"/>
    <col min="12842" max="12843" width="15.7109375" style="1" customWidth="1"/>
    <col min="12844" max="12844" width="9.7109375" style="1" customWidth="1"/>
    <col min="12845" max="12846" width="15.7109375" style="1" customWidth="1"/>
    <col min="12847" max="12847" width="9.7109375" style="1" customWidth="1"/>
    <col min="12848" max="12850" width="0" style="1" hidden="1" customWidth="1"/>
    <col min="12851" max="12851" width="12.7109375" style="1" customWidth="1"/>
    <col min="12852" max="12852" width="13.7109375" style="1" customWidth="1"/>
    <col min="12853" max="12871" width="0" style="1" hidden="1" customWidth="1"/>
    <col min="12872" max="12873" width="11.140625" style="1" customWidth="1"/>
    <col min="12874" max="12874" width="10.140625" style="1" customWidth="1"/>
    <col min="12875" max="13056" width="11.42578125" style="1"/>
    <col min="13057" max="13058" width="0" style="1" hidden="1" customWidth="1"/>
    <col min="13059" max="13059" width="10.42578125" style="1" customWidth="1"/>
    <col min="13060" max="13061" width="0" style="1" hidden="1" customWidth="1"/>
    <col min="13062" max="13062" width="38" style="1" customWidth="1"/>
    <col min="13063" max="13066" width="0" style="1" hidden="1" customWidth="1"/>
    <col min="13067" max="13068" width="11.42578125" style="1"/>
    <col min="13069" max="13069" width="17.85546875" style="1" customWidth="1"/>
    <col min="13070" max="13070" width="19.140625" style="1" customWidth="1"/>
    <col min="13071" max="13071" width="17.140625" style="1" customWidth="1"/>
    <col min="13072" max="13072" width="16.28515625" style="1" customWidth="1"/>
    <col min="13073" max="13073" width="17.28515625" style="1" customWidth="1"/>
    <col min="13074" max="13074" width="19.42578125" style="1" customWidth="1"/>
    <col min="13075" max="13075" width="50.7109375" style="1" customWidth="1"/>
    <col min="13076" max="13076" width="24" style="1" customWidth="1"/>
    <col min="13077" max="13077" width="20.7109375" style="1" customWidth="1"/>
    <col min="13078" max="13078" width="20.28515625" style="1" customWidth="1"/>
    <col min="13079" max="13079" width="9.7109375" style="1" customWidth="1"/>
    <col min="13080" max="13081" width="15.7109375" style="1" customWidth="1"/>
    <col min="13082" max="13082" width="9.7109375" style="1" customWidth="1"/>
    <col min="13083" max="13084" width="15.7109375" style="1" customWidth="1"/>
    <col min="13085" max="13085" width="9.7109375" style="1" customWidth="1"/>
    <col min="13086" max="13087" width="15.7109375" style="1" customWidth="1"/>
    <col min="13088" max="13088" width="9.7109375" style="1" customWidth="1"/>
    <col min="13089" max="13089" width="20" style="1" customWidth="1"/>
    <col min="13090" max="13090" width="18.5703125" style="1" customWidth="1"/>
    <col min="13091" max="13091" width="9.7109375" style="1" customWidth="1"/>
    <col min="13092" max="13093" width="15.7109375" style="1" customWidth="1"/>
    <col min="13094" max="13094" width="9.7109375" style="1" customWidth="1"/>
    <col min="13095" max="13095" width="22" style="1" customWidth="1"/>
    <col min="13096" max="13096" width="18.28515625" style="1" customWidth="1"/>
    <col min="13097" max="13097" width="9.7109375" style="1" customWidth="1"/>
    <col min="13098" max="13099" width="15.7109375" style="1" customWidth="1"/>
    <col min="13100" max="13100" width="9.7109375" style="1" customWidth="1"/>
    <col min="13101" max="13102" width="15.7109375" style="1" customWidth="1"/>
    <col min="13103" max="13103" width="9.7109375" style="1" customWidth="1"/>
    <col min="13104" max="13106" width="0" style="1" hidden="1" customWidth="1"/>
    <col min="13107" max="13107" width="12.7109375" style="1" customWidth="1"/>
    <col min="13108" max="13108" width="13.7109375" style="1" customWidth="1"/>
    <col min="13109" max="13127" width="0" style="1" hidden="1" customWidth="1"/>
    <col min="13128" max="13129" width="11.140625" style="1" customWidth="1"/>
    <col min="13130" max="13130" width="10.140625" style="1" customWidth="1"/>
    <col min="13131" max="13312" width="11.42578125" style="1"/>
    <col min="13313" max="13314" width="0" style="1" hidden="1" customWidth="1"/>
    <col min="13315" max="13315" width="10.42578125" style="1" customWidth="1"/>
    <col min="13316" max="13317" width="0" style="1" hidden="1" customWidth="1"/>
    <col min="13318" max="13318" width="38" style="1" customWidth="1"/>
    <col min="13319" max="13322" width="0" style="1" hidden="1" customWidth="1"/>
    <col min="13323" max="13324" width="11.42578125" style="1"/>
    <col min="13325" max="13325" width="17.85546875" style="1" customWidth="1"/>
    <col min="13326" max="13326" width="19.140625" style="1" customWidth="1"/>
    <col min="13327" max="13327" width="17.140625" style="1" customWidth="1"/>
    <col min="13328" max="13328" width="16.28515625" style="1" customWidth="1"/>
    <col min="13329" max="13329" width="17.28515625" style="1" customWidth="1"/>
    <col min="13330" max="13330" width="19.42578125" style="1" customWidth="1"/>
    <col min="13331" max="13331" width="50.7109375" style="1" customWidth="1"/>
    <col min="13332" max="13332" width="24" style="1" customWidth="1"/>
    <col min="13333" max="13333" width="20.7109375" style="1" customWidth="1"/>
    <col min="13334" max="13334" width="20.28515625" style="1" customWidth="1"/>
    <col min="13335" max="13335" width="9.7109375" style="1" customWidth="1"/>
    <col min="13336" max="13337" width="15.7109375" style="1" customWidth="1"/>
    <col min="13338" max="13338" width="9.7109375" style="1" customWidth="1"/>
    <col min="13339" max="13340" width="15.7109375" style="1" customWidth="1"/>
    <col min="13341" max="13341" width="9.7109375" style="1" customWidth="1"/>
    <col min="13342" max="13343" width="15.7109375" style="1" customWidth="1"/>
    <col min="13344" max="13344" width="9.7109375" style="1" customWidth="1"/>
    <col min="13345" max="13345" width="20" style="1" customWidth="1"/>
    <col min="13346" max="13346" width="18.5703125" style="1" customWidth="1"/>
    <col min="13347" max="13347" width="9.7109375" style="1" customWidth="1"/>
    <col min="13348" max="13349" width="15.7109375" style="1" customWidth="1"/>
    <col min="13350" max="13350" width="9.7109375" style="1" customWidth="1"/>
    <col min="13351" max="13351" width="22" style="1" customWidth="1"/>
    <col min="13352" max="13352" width="18.28515625" style="1" customWidth="1"/>
    <col min="13353" max="13353" width="9.7109375" style="1" customWidth="1"/>
    <col min="13354" max="13355" width="15.7109375" style="1" customWidth="1"/>
    <col min="13356" max="13356" width="9.7109375" style="1" customWidth="1"/>
    <col min="13357" max="13358" width="15.7109375" style="1" customWidth="1"/>
    <col min="13359" max="13359" width="9.7109375" style="1" customWidth="1"/>
    <col min="13360" max="13362" width="0" style="1" hidden="1" customWidth="1"/>
    <col min="13363" max="13363" width="12.7109375" style="1" customWidth="1"/>
    <col min="13364" max="13364" width="13.7109375" style="1" customWidth="1"/>
    <col min="13365" max="13383" width="0" style="1" hidden="1" customWidth="1"/>
    <col min="13384" max="13385" width="11.140625" style="1" customWidth="1"/>
    <col min="13386" max="13386" width="10.140625" style="1" customWidth="1"/>
    <col min="13387" max="13568" width="11.42578125" style="1"/>
    <col min="13569" max="13570" width="0" style="1" hidden="1" customWidth="1"/>
    <col min="13571" max="13571" width="10.42578125" style="1" customWidth="1"/>
    <col min="13572" max="13573" width="0" style="1" hidden="1" customWidth="1"/>
    <col min="13574" max="13574" width="38" style="1" customWidth="1"/>
    <col min="13575" max="13578" width="0" style="1" hidden="1" customWidth="1"/>
    <col min="13579" max="13580" width="11.42578125" style="1"/>
    <col min="13581" max="13581" width="17.85546875" style="1" customWidth="1"/>
    <col min="13582" max="13582" width="19.140625" style="1" customWidth="1"/>
    <col min="13583" max="13583" width="17.140625" style="1" customWidth="1"/>
    <col min="13584" max="13584" width="16.28515625" style="1" customWidth="1"/>
    <col min="13585" max="13585" width="17.28515625" style="1" customWidth="1"/>
    <col min="13586" max="13586" width="19.42578125" style="1" customWidth="1"/>
    <col min="13587" max="13587" width="50.7109375" style="1" customWidth="1"/>
    <col min="13588" max="13588" width="24" style="1" customWidth="1"/>
    <col min="13589" max="13589" width="20.7109375" style="1" customWidth="1"/>
    <col min="13590" max="13590" width="20.28515625" style="1" customWidth="1"/>
    <col min="13591" max="13591" width="9.7109375" style="1" customWidth="1"/>
    <col min="13592" max="13593" width="15.7109375" style="1" customWidth="1"/>
    <col min="13594" max="13594" width="9.7109375" style="1" customWidth="1"/>
    <col min="13595" max="13596" width="15.7109375" style="1" customWidth="1"/>
    <col min="13597" max="13597" width="9.7109375" style="1" customWidth="1"/>
    <col min="13598" max="13599" width="15.7109375" style="1" customWidth="1"/>
    <col min="13600" max="13600" width="9.7109375" style="1" customWidth="1"/>
    <col min="13601" max="13601" width="20" style="1" customWidth="1"/>
    <col min="13602" max="13602" width="18.5703125" style="1" customWidth="1"/>
    <col min="13603" max="13603" width="9.7109375" style="1" customWidth="1"/>
    <col min="13604" max="13605" width="15.7109375" style="1" customWidth="1"/>
    <col min="13606" max="13606" width="9.7109375" style="1" customWidth="1"/>
    <col min="13607" max="13607" width="22" style="1" customWidth="1"/>
    <col min="13608" max="13608" width="18.28515625" style="1" customWidth="1"/>
    <col min="13609" max="13609" width="9.7109375" style="1" customWidth="1"/>
    <col min="13610" max="13611" width="15.7109375" style="1" customWidth="1"/>
    <col min="13612" max="13612" width="9.7109375" style="1" customWidth="1"/>
    <col min="13613" max="13614" width="15.7109375" style="1" customWidth="1"/>
    <col min="13615" max="13615" width="9.7109375" style="1" customWidth="1"/>
    <col min="13616" max="13618" width="0" style="1" hidden="1" customWidth="1"/>
    <col min="13619" max="13619" width="12.7109375" style="1" customWidth="1"/>
    <col min="13620" max="13620" width="13.7109375" style="1" customWidth="1"/>
    <col min="13621" max="13639" width="0" style="1" hidden="1" customWidth="1"/>
    <col min="13640" max="13641" width="11.140625" style="1" customWidth="1"/>
    <col min="13642" max="13642" width="10.140625" style="1" customWidth="1"/>
    <col min="13643" max="13824" width="11.42578125" style="1"/>
    <col min="13825" max="13826" width="0" style="1" hidden="1" customWidth="1"/>
    <col min="13827" max="13827" width="10.42578125" style="1" customWidth="1"/>
    <col min="13828" max="13829" width="0" style="1" hidden="1" customWidth="1"/>
    <col min="13830" max="13830" width="38" style="1" customWidth="1"/>
    <col min="13831" max="13834" width="0" style="1" hidden="1" customWidth="1"/>
    <col min="13835" max="13836" width="11.42578125" style="1"/>
    <col min="13837" max="13837" width="17.85546875" style="1" customWidth="1"/>
    <col min="13838" max="13838" width="19.140625" style="1" customWidth="1"/>
    <col min="13839" max="13839" width="17.140625" style="1" customWidth="1"/>
    <col min="13840" max="13840" width="16.28515625" style="1" customWidth="1"/>
    <col min="13841" max="13841" width="17.28515625" style="1" customWidth="1"/>
    <col min="13842" max="13842" width="19.42578125" style="1" customWidth="1"/>
    <col min="13843" max="13843" width="50.7109375" style="1" customWidth="1"/>
    <col min="13844" max="13844" width="24" style="1" customWidth="1"/>
    <col min="13845" max="13845" width="20.7109375" style="1" customWidth="1"/>
    <col min="13846" max="13846" width="20.28515625" style="1" customWidth="1"/>
    <col min="13847" max="13847" width="9.7109375" style="1" customWidth="1"/>
    <col min="13848" max="13849" width="15.7109375" style="1" customWidth="1"/>
    <col min="13850" max="13850" width="9.7109375" style="1" customWidth="1"/>
    <col min="13851" max="13852" width="15.7109375" style="1" customWidth="1"/>
    <col min="13853" max="13853" width="9.7109375" style="1" customWidth="1"/>
    <col min="13854" max="13855" width="15.7109375" style="1" customWidth="1"/>
    <col min="13856" max="13856" width="9.7109375" style="1" customWidth="1"/>
    <col min="13857" max="13857" width="20" style="1" customWidth="1"/>
    <col min="13858" max="13858" width="18.5703125" style="1" customWidth="1"/>
    <col min="13859" max="13859" width="9.7109375" style="1" customWidth="1"/>
    <col min="13860" max="13861" width="15.7109375" style="1" customWidth="1"/>
    <col min="13862" max="13862" width="9.7109375" style="1" customWidth="1"/>
    <col min="13863" max="13863" width="22" style="1" customWidth="1"/>
    <col min="13864" max="13864" width="18.28515625" style="1" customWidth="1"/>
    <col min="13865" max="13865" width="9.7109375" style="1" customWidth="1"/>
    <col min="13866" max="13867" width="15.7109375" style="1" customWidth="1"/>
    <col min="13868" max="13868" width="9.7109375" style="1" customWidth="1"/>
    <col min="13869" max="13870" width="15.7109375" style="1" customWidth="1"/>
    <col min="13871" max="13871" width="9.7109375" style="1" customWidth="1"/>
    <col min="13872" max="13874" width="0" style="1" hidden="1" customWidth="1"/>
    <col min="13875" max="13875" width="12.7109375" style="1" customWidth="1"/>
    <col min="13876" max="13876" width="13.7109375" style="1" customWidth="1"/>
    <col min="13877" max="13895" width="0" style="1" hidden="1" customWidth="1"/>
    <col min="13896" max="13897" width="11.140625" style="1" customWidth="1"/>
    <col min="13898" max="13898" width="10.140625" style="1" customWidth="1"/>
    <col min="13899" max="14080" width="11.42578125" style="1"/>
    <col min="14081" max="14082" width="0" style="1" hidden="1" customWidth="1"/>
    <col min="14083" max="14083" width="10.42578125" style="1" customWidth="1"/>
    <col min="14084" max="14085" width="0" style="1" hidden="1" customWidth="1"/>
    <col min="14086" max="14086" width="38" style="1" customWidth="1"/>
    <col min="14087" max="14090" width="0" style="1" hidden="1" customWidth="1"/>
    <col min="14091" max="14092" width="11.42578125" style="1"/>
    <col min="14093" max="14093" width="17.85546875" style="1" customWidth="1"/>
    <col min="14094" max="14094" width="19.140625" style="1" customWidth="1"/>
    <col min="14095" max="14095" width="17.140625" style="1" customWidth="1"/>
    <col min="14096" max="14096" width="16.28515625" style="1" customWidth="1"/>
    <col min="14097" max="14097" width="17.28515625" style="1" customWidth="1"/>
    <col min="14098" max="14098" width="19.42578125" style="1" customWidth="1"/>
    <col min="14099" max="14099" width="50.7109375" style="1" customWidth="1"/>
    <col min="14100" max="14100" width="24" style="1" customWidth="1"/>
    <col min="14101" max="14101" width="20.7109375" style="1" customWidth="1"/>
    <col min="14102" max="14102" width="20.28515625" style="1" customWidth="1"/>
    <col min="14103" max="14103" width="9.7109375" style="1" customWidth="1"/>
    <col min="14104" max="14105" width="15.7109375" style="1" customWidth="1"/>
    <col min="14106" max="14106" width="9.7109375" style="1" customWidth="1"/>
    <col min="14107" max="14108" width="15.7109375" style="1" customWidth="1"/>
    <col min="14109" max="14109" width="9.7109375" style="1" customWidth="1"/>
    <col min="14110" max="14111" width="15.7109375" style="1" customWidth="1"/>
    <col min="14112" max="14112" width="9.7109375" style="1" customWidth="1"/>
    <col min="14113" max="14113" width="20" style="1" customWidth="1"/>
    <col min="14114" max="14114" width="18.5703125" style="1" customWidth="1"/>
    <col min="14115" max="14115" width="9.7109375" style="1" customWidth="1"/>
    <col min="14116" max="14117" width="15.7109375" style="1" customWidth="1"/>
    <col min="14118" max="14118" width="9.7109375" style="1" customWidth="1"/>
    <col min="14119" max="14119" width="22" style="1" customWidth="1"/>
    <col min="14120" max="14120" width="18.28515625" style="1" customWidth="1"/>
    <col min="14121" max="14121" width="9.7109375" style="1" customWidth="1"/>
    <col min="14122" max="14123" width="15.7109375" style="1" customWidth="1"/>
    <col min="14124" max="14124" width="9.7109375" style="1" customWidth="1"/>
    <col min="14125" max="14126" width="15.7109375" style="1" customWidth="1"/>
    <col min="14127" max="14127" width="9.7109375" style="1" customWidth="1"/>
    <col min="14128" max="14130" width="0" style="1" hidden="1" customWidth="1"/>
    <col min="14131" max="14131" width="12.7109375" style="1" customWidth="1"/>
    <col min="14132" max="14132" width="13.7109375" style="1" customWidth="1"/>
    <col min="14133" max="14151" width="0" style="1" hidden="1" customWidth="1"/>
    <col min="14152" max="14153" width="11.140625" style="1" customWidth="1"/>
    <col min="14154" max="14154" width="10.140625" style="1" customWidth="1"/>
    <col min="14155" max="14336" width="11.42578125" style="1"/>
    <col min="14337" max="14338" width="0" style="1" hidden="1" customWidth="1"/>
    <col min="14339" max="14339" width="10.42578125" style="1" customWidth="1"/>
    <col min="14340" max="14341" width="0" style="1" hidden="1" customWidth="1"/>
    <col min="14342" max="14342" width="38" style="1" customWidth="1"/>
    <col min="14343" max="14346" width="0" style="1" hidden="1" customWidth="1"/>
    <col min="14347" max="14348" width="11.42578125" style="1"/>
    <col min="14349" max="14349" width="17.85546875" style="1" customWidth="1"/>
    <col min="14350" max="14350" width="19.140625" style="1" customWidth="1"/>
    <col min="14351" max="14351" width="17.140625" style="1" customWidth="1"/>
    <col min="14352" max="14352" width="16.28515625" style="1" customWidth="1"/>
    <col min="14353" max="14353" width="17.28515625" style="1" customWidth="1"/>
    <col min="14354" max="14354" width="19.42578125" style="1" customWidth="1"/>
    <col min="14355" max="14355" width="50.7109375" style="1" customWidth="1"/>
    <col min="14356" max="14356" width="24" style="1" customWidth="1"/>
    <col min="14357" max="14357" width="20.7109375" style="1" customWidth="1"/>
    <col min="14358" max="14358" width="20.28515625" style="1" customWidth="1"/>
    <col min="14359" max="14359" width="9.7109375" style="1" customWidth="1"/>
    <col min="14360" max="14361" width="15.7109375" style="1" customWidth="1"/>
    <col min="14362" max="14362" width="9.7109375" style="1" customWidth="1"/>
    <col min="14363" max="14364" width="15.7109375" style="1" customWidth="1"/>
    <col min="14365" max="14365" width="9.7109375" style="1" customWidth="1"/>
    <col min="14366" max="14367" width="15.7109375" style="1" customWidth="1"/>
    <col min="14368" max="14368" width="9.7109375" style="1" customWidth="1"/>
    <col min="14369" max="14369" width="20" style="1" customWidth="1"/>
    <col min="14370" max="14370" width="18.5703125" style="1" customWidth="1"/>
    <col min="14371" max="14371" width="9.7109375" style="1" customWidth="1"/>
    <col min="14372" max="14373" width="15.7109375" style="1" customWidth="1"/>
    <col min="14374" max="14374" width="9.7109375" style="1" customWidth="1"/>
    <col min="14375" max="14375" width="22" style="1" customWidth="1"/>
    <col min="14376" max="14376" width="18.28515625" style="1" customWidth="1"/>
    <col min="14377" max="14377" width="9.7109375" style="1" customWidth="1"/>
    <col min="14378" max="14379" width="15.7109375" style="1" customWidth="1"/>
    <col min="14380" max="14380" width="9.7109375" style="1" customWidth="1"/>
    <col min="14381" max="14382" width="15.7109375" style="1" customWidth="1"/>
    <col min="14383" max="14383" width="9.7109375" style="1" customWidth="1"/>
    <col min="14384" max="14386" width="0" style="1" hidden="1" customWidth="1"/>
    <col min="14387" max="14387" width="12.7109375" style="1" customWidth="1"/>
    <col min="14388" max="14388" width="13.7109375" style="1" customWidth="1"/>
    <col min="14389" max="14407" width="0" style="1" hidden="1" customWidth="1"/>
    <col min="14408" max="14409" width="11.140625" style="1" customWidth="1"/>
    <col min="14410" max="14410" width="10.140625" style="1" customWidth="1"/>
    <col min="14411" max="14592" width="11.42578125" style="1"/>
    <col min="14593" max="14594" width="0" style="1" hidden="1" customWidth="1"/>
    <col min="14595" max="14595" width="10.42578125" style="1" customWidth="1"/>
    <col min="14596" max="14597" width="0" style="1" hidden="1" customWidth="1"/>
    <col min="14598" max="14598" width="38" style="1" customWidth="1"/>
    <col min="14599" max="14602" width="0" style="1" hidden="1" customWidth="1"/>
    <col min="14603" max="14604" width="11.42578125" style="1"/>
    <col min="14605" max="14605" width="17.85546875" style="1" customWidth="1"/>
    <col min="14606" max="14606" width="19.140625" style="1" customWidth="1"/>
    <col min="14607" max="14607" width="17.140625" style="1" customWidth="1"/>
    <col min="14608" max="14608" width="16.28515625" style="1" customWidth="1"/>
    <col min="14609" max="14609" width="17.28515625" style="1" customWidth="1"/>
    <col min="14610" max="14610" width="19.42578125" style="1" customWidth="1"/>
    <col min="14611" max="14611" width="50.7109375" style="1" customWidth="1"/>
    <col min="14612" max="14612" width="24" style="1" customWidth="1"/>
    <col min="14613" max="14613" width="20.7109375" style="1" customWidth="1"/>
    <col min="14614" max="14614" width="20.28515625" style="1" customWidth="1"/>
    <col min="14615" max="14615" width="9.7109375" style="1" customWidth="1"/>
    <col min="14616" max="14617" width="15.7109375" style="1" customWidth="1"/>
    <col min="14618" max="14618" width="9.7109375" style="1" customWidth="1"/>
    <col min="14619" max="14620" width="15.7109375" style="1" customWidth="1"/>
    <col min="14621" max="14621" width="9.7109375" style="1" customWidth="1"/>
    <col min="14622" max="14623" width="15.7109375" style="1" customWidth="1"/>
    <col min="14624" max="14624" width="9.7109375" style="1" customWidth="1"/>
    <col min="14625" max="14625" width="20" style="1" customWidth="1"/>
    <col min="14626" max="14626" width="18.5703125" style="1" customWidth="1"/>
    <col min="14627" max="14627" width="9.7109375" style="1" customWidth="1"/>
    <col min="14628" max="14629" width="15.7109375" style="1" customWidth="1"/>
    <col min="14630" max="14630" width="9.7109375" style="1" customWidth="1"/>
    <col min="14631" max="14631" width="22" style="1" customWidth="1"/>
    <col min="14632" max="14632" width="18.28515625" style="1" customWidth="1"/>
    <col min="14633" max="14633" width="9.7109375" style="1" customWidth="1"/>
    <col min="14634" max="14635" width="15.7109375" style="1" customWidth="1"/>
    <col min="14636" max="14636" width="9.7109375" style="1" customWidth="1"/>
    <col min="14637" max="14638" width="15.7109375" style="1" customWidth="1"/>
    <col min="14639" max="14639" width="9.7109375" style="1" customWidth="1"/>
    <col min="14640" max="14642" width="0" style="1" hidden="1" customWidth="1"/>
    <col min="14643" max="14643" width="12.7109375" style="1" customWidth="1"/>
    <col min="14644" max="14644" width="13.7109375" style="1" customWidth="1"/>
    <col min="14645" max="14663" width="0" style="1" hidden="1" customWidth="1"/>
    <col min="14664" max="14665" width="11.140625" style="1" customWidth="1"/>
    <col min="14666" max="14666" width="10.140625" style="1" customWidth="1"/>
    <col min="14667" max="14848" width="11.42578125" style="1"/>
    <col min="14849" max="14850" width="0" style="1" hidden="1" customWidth="1"/>
    <col min="14851" max="14851" width="10.42578125" style="1" customWidth="1"/>
    <col min="14852" max="14853" width="0" style="1" hidden="1" customWidth="1"/>
    <col min="14854" max="14854" width="38" style="1" customWidth="1"/>
    <col min="14855" max="14858" width="0" style="1" hidden="1" customWidth="1"/>
    <col min="14859" max="14860" width="11.42578125" style="1"/>
    <col min="14861" max="14861" width="17.85546875" style="1" customWidth="1"/>
    <col min="14862" max="14862" width="19.140625" style="1" customWidth="1"/>
    <col min="14863" max="14863" width="17.140625" style="1" customWidth="1"/>
    <col min="14864" max="14864" width="16.28515625" style="1" customWidth="1"/>
    <col min="14865" max="14865" width="17.28515625" style="1" customWidth="1"/>
    <col min="14866" max="14866" width="19.42578125" style="1" customWidth="1"/>
    <col min="14867" max="14867" width="50.7109375" style="1" customWidth="1"/>
    <col min="14868" max="14868" width="24" style="1" customWidth="1"/>
    <col min="14869" max="14869" width="20.7109375" style="1" customWidth="1"/>
    <col min="14870" max="14870" width="20.28515625" style="1" customWidth="1"/>
    <col min="14871" max="14871" width="9.7109375" style="1" customWidth="1"/>
    <col min="14872" max="14873" width="15.7109375" style="1" customWidth="1"/>
    <col min="14874" max="14874" width="9.7109375" style="1" customWidth="1"/>
    <col min="14875" max="14876" width="15.7109375" style="1" customWidth="1"/>
    <col min="14877" max="14877" width="9.7109375" style="1" customWidth="1"/>
    <col min="14878" max="14879" width="15.7109375" style="1" customWidth="1"/>
    <col min="14880" max="14880" width="9.7109375" style="1" customWidth="1"/>
    <col min="14881" max="14881" width="20" style="1" customWidth="1"/>
    <col min="14882" max="14882" width="18.5703125" style="1" customWidth="1"/>
    <col min="14883" max="14883" width="9.7109375" style="1" customWidth="1"/>
    <col min="14884" max="14885" width="15.7109375" style="1" customWidth="1"/>
    <col min="14886" max="14886" width="9.7109375" style="1" customWidth="1"/>
    <col min="14887" max="14887" width="22" style="1" customWidth="1"/>
    <col min="14888" max="14888" width="18.28515625" style="1" customWidth="1"/>
    <col min="14889" max="14889" width="9.7109375" style="1" customWidth="1"/>
    <col min="14890" max="14891" width="15.7109375" style="1" customWidth="1"/>
    <col min="14892" max="14892" width="9.7109375" style="1" customWidth="1"/>
    <col min="14893" max="14894" width="15.7109375" style="1" customWidth="1"/>
    <col min="14895" max="14895" width="9.7109375" style="1" customWidth="1"/>
    <col min="14896" max="14898" width="0" style="1" hidden="1" customWidth="1"/>
    <col min="14899" max="14899" width="12.7109375" style="1" customWidth="1"/>
    <col min="14900" max="14900" width="13.7109375" style="1" customWidth="1"/>
    <col min="14901" max="14919" width="0" style="1" hidden="1" customWidth="1"/>
    <col min="14920" max="14921" width="11.140625" style="1" customWidth="1"/>
    <col min="14922" max="14922" width="10.140625" style="1" customWidth="1"/>
    <col min="14923" max="15104" width="11.42578125" style="1"/>
    <col min="15105" max="15106" width="0" style="1" hidden="1" customWidth="1"/>
    <col min="15107" max="15107" width="10.42578125" style="1" customWidth="1"/>
    <col min="15108" max="15109" width="0" style="1" hidden="1" customWidth="1"/>
    <col min="15110" max="15110" width="38" style="1" customWidth="1"/>
    <col min="15111" max="15114" width="0" style="1" hidden="1" customWidth="1"/>
    <col min="15115" max="15116" width="11.42578125" style="1"/>
    <col min="15117" max="15117" width="17.85546875" style="1" customWidth="1"/>
    <col min="15118" max="15118" width="19.140625" style="1" customWidth="1"/>
    <col min="15119" max="15119" width="17.140625" style="1" customWidth="1"/>
    <col min="15120" max="15120" width="16.28515625" style="1" customWidth="1"/>
    <col min="15121" max="15121" width="17.28515625" style="1" customWidth="1"/>
    <col min="15122" max="15122" width="19.42578125" style="1" customWidth="1"/>
    <col min="15123" max="15123" width="50.7109375" style="1" customWidth="1"/>
    <col min="15124" max="15124" width="24" style="1" customWidth="1"/>
    <col min="15125" max="15125" width="20.7109375" style="1" customWidth="1"/>
    <col min="15126" max="15126" width="20.28515625" style="1" customWidth="1"/>
    <col min="15127" max="15127" width="9.7109375" style="1" customWidth="1"/>
    <col min="15128" max="15129" width="15.7109375" style="1" customWidth="1"/>
    <col min="15130" max="15130" width="9.7109375" style="1" customWidth="1"/>
    <col min="15131" max="15132" width="15.7109375" style="1" customWidth="1"/>
    <col min="15133" max="15133" width="9.7109375" style="1" customWidth="1"/>
    <col min="15134" max="15135" width="15.7109375" style="1" customWidth="1"/>
    <col min="15136" max="15136" width="9.7109375" style="1" customWidth="1"/>
    <col min="15137" max="15137" width="20" style="1" customWidth="1"/>
    <col min="15138" max="15138" width="18.5703125" style="1" customWidth="1"/>
    <col min="15139" max="15139" width="9.7109375" style="1" customWidth="1"/>
    <col min="15140" max="15141" width="15.7109375" style="1" customWidth="1"/>
    <col min="15142" max="15142" width="9.7109375" style="1" customWidth="1"/>
    <col min="15143" max="15143" width="22" style="1" customWidth="1"/>
    <col min="15144" max="15144" width="18.28515625" style="1" customWidth="1"/>
    <col min="15145" max="15145" width="9.7109375" style="1" customWidth="1"/>
    <col min="15146" max="15147" width="15.7109375" style="1" customWidth="1"/>
    <col min="15148" max="15148" width="9.7109375" style="1" customWidth="1"/>
    <col min="15149" max="15150" width="15.7109375" style="1" customWidth="1"/>
    <col min="15151" max="15151" width="9.7109375" style="1" customWidth="1"/>
    <col min="15152" max="15154" width="0" style="1" hidden="1" customWidth="1"/>
    <col min="15155" max="15155" width="12.7109375" style="1" customWidth="1"/>
    <col min="15156" max="15156" width="13.7109375" style="1" customWidth="1"/>
    <col min="15157" max="15175" width="0" style="1" hidden="1" customWidth="1"/>
    <col min="15176" max="15177" width="11.140625" style="1" customWidth="1"/>
    <col min="15178" max="15178" width="10.140625" style="1" customWidth="1"/>
    <col min="15179" max="15360" width="11.42578125" style="1"/>
    <col min="15361" max="15362" width="0" style="1" hidden="1" customWidth="1"/>
    <col min="15363" max="15363" width="10.42578125" style="1" customWidth="1"/>
    <col min="15364" max="15365" width="0" style="1" hidden="1" customWidth="1"/>
    <col min="15366" max="15366" width="38" style="1" customWidth="1"/>
    <col min="15367" max="15370" width="0" style="1" hidden="1" customWidth="1"/>
    <col min="15371" max="15372" width="11.42578125" style="1"/>
    <col min="15373" max="15373" width="17.85546875" style="1" customWidth="1"/>
    <col min="15374" max="15374" width="19.140625" style="1" customWidth="1"/>
    <col min="15375" max="15375" width="17.140625" style="1" customWidth="1"/>
    <col min="15376" max="15376" width="16.28515625" style="1" customWidth="1"/>
    <col min="15377" max="15377" width="17.28515625" style="1" customWidth="1"/>
    <col min="15378" max="15378" width="19.42578125" style="1" customWidth="1"/>
    <col min="15379" max="15379" width="50.7109375" style="1" customWidth="1"/>
    <col min="15380" max="15380" width="24" style="1" customWidth="1"/>
    <col min="15381" max="15381" width="20.7109375" style="1" customWidth="1"/>
    <col min="15382" max="15382" width="20.28515625" style="1" customWidth="1"/>
    <col min="15383" max="15383" width="9.7109375" style="1" customWidth="1"/>
    <col min="15384" max="15385" width="15.7109375" style="1" customWidth="1"/>
    <col min="15386" max="15386" width="9.7109375" style="1" customWidth="1"/>
    <col min="15387" max="15388" width="15.7109375" style="1" customWidth="1"/>
    <col min="15389" max="15389" width="9.7109375" style="1" customWidth="1"/>
    <col min="15390" max="15391" width="15.7109375" style="1" customWidth="1"/>
    <col min="15392" max="15392" width="9.7109375" style="1" customWidth="1"/>
    <col min="15393" max="15393" width="20" style="1" customWidth="1"/>
    <col min="15394" max="15394" width="18.5703125" style="1" customWidth="1"/>
    <col min="15395" max="15395" width="9.7109375" style="1" customWidth="1"/>
    <col min="15396" max="15397" width="15.7109375" style="1" customWidth="1"/>
    <col min="15398" max="15398" width="9.7109375" style="1" customWidth="1"/>
    <col min="15399" max="15399" width="22" style="1" customWidth="1"/>
    <col min="15400" max="15400" width="18.28515625" style="1" customWidth="1"/>
    <col min="15401" max="15401" width="9.7109375" style="1" customWidth="1"/>
    <col min="15402" max="15403" width="15.7109375" style="1" customWidth="1"/>
    <col min="15404" max="15404" width="9.7109375" style="1" customWidth="1"/>
    <col min="15405" max="15406" width="15.7109375" style="1" customWidth="1"/>
    <col min="15407" max="15407" width="9.7109375" style="1" customWidth="1"/>
    <col min="15408" max="15410" width="0" style="1" hidden="1" customWidth="1"/>
    <col min="15411" max="15411" width="12.7109375" style="1" customWidth="1"/>
    <col min="15412" max="15412" width="13.7109375" style="1" customWidth="1"/>
    <col min="15413" max="15431" width="0" style="1" hidden="1" customWidth="1"/>
    <col min="15432" max="15433" width="11.140625" style="1" customWidth="1"/>
    <col min="15434" max="15434" width="10.140625" style="1" customWidth="1"/>
    <col min="15435" max="15616" width="11.42578125" style="1"/>
    <col min="15617" max="15618" width="0" style="1" hidden="1" customWidth="1"/>
    <col min="15619" max="15619" width="10.42578125" style="1" customWidth="1"/>
    <col min="15620" max="15621" width="0" style="1" hidden="1" customWidth="1"/>
    <col min="15622" max="15622" width="38" style="1" customWidth="1"/>
    <col min="15623" max="15626" width="0" style="1" hidden="1" customWidth="1"/>
    <col min="15627" max="15628" width="11.42578125" style="1"/>
    <col min="15629" max="15629" width="17.85546875" style="1" customWidth="1"/>
    <col min="15630" max="15630" width="19.140625" style="1" customWidth="1"/>
    <col min="15631" max="15631" width="17.140625" style="1" customWidth="1"/>
    <col min="15632" max="15632" width="16.28515625" style="1" customWidth="1"/>
    <col min="15633" max="15633" width="17.28515625" style="1" customWidth="1"/>
    <col min="15634" max="15634" width="19.42578125" style="1" customWidth="1"/>
    <col min="15635" max="15635" width="50.7109375" style="1" customWidth="1"/>
    <col min="15636" max="15636" width="24" style="1" customWidth="1"/>
    <col min="15637" max="15637" width="20.7109375" style="1" customWidth="1"/>
    <col min="15638" max="15638" width="20.28515625" style="1" customWidth="1"/>
    <col min="15639" max="15639" width="9.7109375" style="1" customWidth="1"/>
    <col min="15640" max="15641" width="15.7109375" style="1" customWidth="1"/>
    <col min="15642" max="15642" width="9.7109375" style="1" customWidth="1"/>
    <col min="15643" max="15644" width="15.7109375" style="1" customWidth="1"/>
    <col min="15645" max="15645" width="9.7109375" style="1" customWidth="1"/>
    <col min="15646" max="15647" width="15.7109375" style="1" customWidth="1"/>
    <col min="15648" max="15648" width="9.7109375" style="1" customWidth="1"/>
    <col min="15649" max="15649" width="20" style="1" customWidth="1"/>
    <col min="15650" max="15650" width="18.5703125" style="1" customWidth="1"/>
    <col min="15651" max="15651" width="9.7109375" style="1" customWidth="1"/>
    <col min="15652" max="15653" width="15.7109375" style="1" customWidth="1"/>
    <col min="15654" max="15654" width="9.7109375" style="1" customWidth="1"/>
    <col min="15655" max="15655" width="22" style="1" customWidth="1"/>
    <col min="15656" max="15656" width="18.28515625" style="1" customWidth="1"/>
    <col min="15657" max="15657" width="9.7109375" style="1" customWidth="1"/>
    <col min="15658" max="15659" width="15.7109375" style="1" customWidth="1"/>
    <col min="15660" max="15660" width="9.7109375" style="1" customWidth="1"/>
    <col min="15661" max="15662" width="15.7109375" style="1" customWidth="1"/>
    <col min="15663" max="15663" width="9.7109375" style="1" customWidth="1"/>
    <col min="15664" max="15666" width="0" style="1" hidden="1" customWidth="1"/>
    <col min="15667" max="15667" width="12.7109375" style="1" customWidth="1"/>
    <col min="15668" max="15668" width="13.7109375" style="1" customWidth="1"/>
    <col min="15669" max="15687" width="0" style="1" hidden="1" customWidth="1"/>
    <col min="15688" max="15689" width="11.140625" style="1" customWidth="1"/>
    <col min="15690" max="15690" width="10.140625" style="1" customWidth="1"/>
    <col min="15691" max="15872" width="11.42578125" style="1"/>
    <col min="15873" max="15874" width="0" style="1" hidden="1" customWidth="1"/>
    <col min="15875" max="15875" width="10.42578125" style="1" customWidth="1"/>
    <col min="15876" max="15877" width="0" style="1" hidden="1" customWidth="1"/>
    <col min="15878" max="15878" width="38" style="1" customWidth="1"/>
    <col min="15879" max="15882" width="0" style="1" hidden="1" customWidth="1"/>
    <col min="15883" max="15884" width="11.42578125" style="1"/>
    <col min="15885" max="15885" width="17.85546875" style="1" customWidth="1"/>
    <col min="15886" max="15886" width="19.140625" style="1" customWidth="1"/>
    <col min="15887" max="15887" width="17.140625" style="1" customWidth="1"/>
    <col min="15888" max="15888" width="16.28515625" style="1" customWidth="1"/>
    <col min="15889" max="15889" width="17.28515625" style="1" customWidth="1"/>
    <col min="15890" max="15890" width="19.42578125" style="1" customWidth="1"/>
    <col min="15891" max="15891" width="50.7109375" style="1" customWidth="1"/>
    <col min="15892" max="15892" width="24" style="1" customWidth="1"/>
    <col min="15893" max="15893" width="20.7109375" style="1" customWidth="1"/>
    <col min="15894" max="15894" width="20.28515625" style="1" customWidth="1"/>
    <col min="15895" max="15895" width="9.7109375" style="1" customWidth="1"/>
    <col min="15896" max="15897" width="15.7109375" style="1" customWidth="1"/>
    <col min="15898" max="15898" width="9.7109375" style="1" customWidth="1"/>
    <col min="15899" max="15900" width="15.7109375" style="1" customWidth="1"/>
    <col min="15901" max="15901" width="9.7109375" style="1" customWidth="1"/>
    <col min="15902" max="15903" width="15.7109375" style="1" customWidth="1"/>
    <col min="15904" max="15904" width="9.7109375" style="1" customWidth="1"/>
    <col min="15905" max="15905" width="20" style="1" customWidth="1"/>
    <col min="15906" max="15906" width="18.5703125" style="1" customWidth="1"/>
    <col min="15907" max="15907" width="9.7109375" style="1" customWidth="1"/>
    <col min="15908" max="15909" width="15.7109375" style="1" customWidth="1"/>
    <col min="15910" max="15910" width="9.7109375" style="1" customWidth="1"/>
    <col min="15911" max="15911" width="22" style="1" customWidth="1"/>
    <col min="15912" max="15912" width="18.28515625" style="1" customWidth="1"/>
    <col min="15913" max="15913" width="9.7109375" style="1" customWidth="1"/>
    <col min="15914" max="15915" width="15.7109375" style="1" customWidth="1"/>
    <col min="15916" max="15916" width="9.7109375" style="1" customWidth="1"/>
    <col min="15917" max="15918" width="15.7109375" style="1" customWidth="1"/>
    <col min="15919" max="15919" width="9.7109375" style="1" customWidth="1"/>
    <col min="15920" max="15922" width="0" style="1" hidden="1" customWidth="1"/>
    <col min="15923" max="15923" width="12.7109375" style="1" customWidth="1"/>
    <col min="15924" max="15924" width="13.7109375" style="1" customWidth="1"/>
    <col min="15925" max="15943" width="0" style="1" hidden="1" customWidth="1"/>
    <col min="15944" max="15945" width="11.140625" style="1" customWidth="1"/>
    <col min="15946" max="15946" width="10.140625" style="1" customWidth="1"/>
    <col min="15947" max="16128" width="11.42578125" style="1"/>
    <col min="16129" max="16130" width="0" style="1" hidden="1" customWidth="1"/>
    <col min="16131" max="16131" width="10.42578125" style="1" customWidth="1"/>
    <col min="16132" max="16133" width="0" style="1" hidden="1" customWidth="1"/>
    <col min="16134" max="16134" width="38" style="1" customWidth="1"/>
    <col min="16135" max="16138" width="0" style="1" hidden="1" customWidth="1"/>
    <col min="16139" max="16140" width="11.42578125" style="1"/>
    <col min="16141" max="16141" width="17.85546875" style="1" customWidth="1"/>
    <col min="16142" max="16142" width="19.140625" style="1" customWidth="1"/>
    <col min="16143" max="16143" width="17.140625" style="1" customWidth="1"/>
    <col min="16144" max="16144" width="16.28515625" style="1" customWidth="1"/>
    <col min="16145" max="16145" width="17.28515625" style="1" customWidth="1"/>
    <col min="16146" max="16146" width="19.42578125" style="1" customWidth="1"/>
    <col min="16147" max="16147" width="50.7109375" style="1" customWidth="1"/>
    <col min="16148" max="16148" width="24" style="1" customWidth="1"/>
    <col min="16149" max="16149" width="20.7109375" style="1" customWidth="1"/>
    <col min="16150" max="16150" width="20.28515625" style="1" customWidth="1"/>
    <col min="16151" max="16151" width="9.7109375" style="1" customWidth="1"/>
    <col min="16152" max="16153" width="15.7109375" style="1" customWidth="1"/>
    <col min="16154" max="16154" width="9.7109375" style="1" customWidth="1"/>
    <col min="16155" max="16156" width="15.7109375" style="1" customWidth="1"/>
    <col min="16157" max="16157" width="9.7109375" style="1" customWidth="1"/>
    <col min="16158" max="16159" width="15.7109375" style="1" customWidth="1"/>
    <col min="16160" max="16160" width="9.7109375" style="1" customWidth="1"/>
    <col min="16161" max="16161" width="20" style="1" customWidth="1"/>
    <col min="16162" max="16162" width="18.5703125" style="1" customWidth="1"/>
    <col min="16163" max="16163" width="9.7109375" style="1" customWidth="1"/>
    <col min="16164" max="16165" width="15.7109375" style="1" customWidth="1"/>
    <col min="16166" max="16166" width="9.7109375" style="1" customWidth="1"/>
    <col min="16167" max="16167" width="22" style="1" customWidth="1"/>
    <col min="16168" max="16168" width="18.28515625" style="1" customWidth="1"/>
    <col min="16169" max="16169" width="9.7109375" style="1" customWidth="1"/>
    <col min="16170" max="16171" width="15.7109375" style="1" customWidth="1"/>
    <col min="16172" max="16172" width="9.7109375" style="1" customWidth="1"/>
    <col min="16173" max="16174" width="15.7109375" style="1" customWidth="1"/>
    <col min="16175" max="16175" width="9.7109375" style="1" customWidth="1"/>
    <col min="16176" max="16178" width="0" style="1" hidden="1" customWidth="1"/>
    <col min="16179" max="16179" width="12.7109375" style="1" customWidth="1"/>
    <col min="16180" max="16180" width="13.7109375" style="1" customWidth="1"/>
    <col min="16181" max="16199" width="0" style="1" hidden="1" customWidth="1"/>
    <col min="16200" max="16201" width="11.140625" style="1" customWidth="1"/>
    <col min="16202" max="16202" width="10.140625" style="1" customWidth="1"/>
    <col min="16203" max="16384" width="11.42578125" style="1"/>
  </cols>
  <sheetData>
    <row r="1" spans="1:76" s="259" customFormat="1" ht="14.25" customHeight="1">
      <c r="A1" s="252"/>
      <c r="B1" s="253"/>
      <c r="C1" s="255"/>
      <c r="D1" s="256" t="s">
        <v>375</v>
      </c>
      <c r="E1" s="257"/>
      <c r="F1" s="257"/>
      <c r="G1" s="257"/>
      <c r="H1" s="257"/>
      <c r="I1" s="258"/>
      <c r="J1" s="249" t="s">
        <v>204</v>
      </c>
      <c r="K1" s="250"/>
      <c r="L1" s="250"/>
      <c r="M1" s="251"/>
      <c r="N1" s="256"/>
      <c r="O1" s="258"/>
      <c r="P1" s="256"/>
      <c r="Q1" s="257"/>
      <c r="R1" s="258"/>
      <c r="S1" s="274" t="s">
        <v>375</v>
      </c>
      <c r="T1" s="275"/>
      <c r="U1" s="275"/>
      <c r="V1" s="275"/>
      <c r="W1" s="275"/>
      <c r="X1" s="275"/>
      <c r="Y1" s="275"/>
      <c r="Z1" s="275"/>
      <c r="AA1" s="276"/>
      <c r="AB1" s="249" t="s">
        <v>204</v>
      </c>
      <c r="AC1" s="250"/>
      <c r="AD1" s="250"/>
      <c r="AE1" s="251"/>
      <c r="AF1" s="467"/>
      <c r="AG1" s="467"/>
      <c r="AH1" s="256"/>
      <c r="AI1" s="257"/>
      <c r="AJ1" s="258"/>
      <c r="AK1" s="274" t="s">
        <v>375</v>
      </c>
      <c r="AL1" s="275"/>
      <c r="AM1" s="275"/>
      <c r="AN1" s="275"/>
      <c r="AO1" s="275"/>
      <c r="AP1" s="275"/>
      <c r="AQ1" s="275"/>
      <c r="AR1" s="276"/>
      <c r="AS1" s="249" t="s">
        <v>204</v>
      </c>
      <c r="AT1" s="250"/>
      <c r="AU1" s="250"/>
      <c r="AV1" s="251"/>
      <c r="AW1" s="252"/>
      <c r="AX1" s="253"/>
      <c r="AY1" s="255"/>
      <c r="AZ1" s="468"/>
      <c r="BA1" s="260"/>
      <c r="BH1" s="260"/>
      <c r="BI1" s="468"/>
      <c r="BJ1" s="468"/>
      <c r="BK1" s="468"/>
      <c r="BL1" s="468"/>
      <c r="BM1" s="468"/>
      <c r="BN1" s="468"/>
      <c r="BO1" s="468"/>
      <c r="BP1" s="468"/>
      <c r="BQ1" s="468"/>
      <c r="BR1" s="468"/>
      <c r="BS1" s="468"/>
      <c r="BT1" s="468"/>
      <c r="BU1" s="468"/>
      <c r="BV1" s="468"/>
      <c r="BW1" s="468"/>
      <c r="BX1" s="468"/>
    </row>
    <row r="2" spans="1:76" s="259" customFormat="1" ht="14.25" customHeight="1">
      <c r="A2" s="270"/>
      <c r="B2" s="271"/>
      <c r="C2" s="273"/>
      <c r="D2" s="274"/>
      <c r="E2" s="275"/>
      <c r="F2" s="275"/>
      <c r="G2" s="275"/>
      <c r="H2" s="275"/>
      <c r="I2" s="276"/>
      <c r="J2" s="267"/>
      <c r="K2" s="268"/>
      <c r="L2" s="268"/>
      <c r="M2" s="269"/>
      <c r="N2" s="274"/>
      <c r="O2" s="276"/>
      <c r="P2" s="274"/>
      <c r="Q2" s="275"/>
      <c r="R2" s="276"/>
      <c r="S2" s="274"/>
      <c r="T2" s="275"/>
      <c r="U2" s="275"/>
      <c r="V2" s="275"/>
      <c r="W2" s="275"/>
      <c r="X2" s="275"/>
      <c r="Y2" s="275"/>
      <c r="Z2" s="275"/>
      <c r="AA2" s="276"/>
      <c r="AB2" s="267"/>
      <c r="AC2" s="268"/>
      <c r="AD2" s="268"/>
      <c r="AE2" s="269"/>
      <c r="AF2" s="469"/>
      <c r="AG2" s="469"/>
      <c r="AH2" s="274"/>
      <c r="AI2" s="275"/>
      <c r="AJ2" s="276"/>
      <c r="AK2" s="274"/>
      <c r="AL2" s="275"/>
      <c r="AM2" s="275"/>
      <c r="AN2" s="275"/>
      <c r="AO2" s="275"/>
      <c r="AP2" s="275"/>
      <c r="AQ2" s="275"/>
      <c r="AR2" s="276"/>
      <c r="AS2" s="267"/>
      <c r="AT2" s="268"/>
      <c r="AU2" s="268"/>
      <c r="AV2" s="269"/>
      <c r="AW2" s="270"/>
      <c r="AX2" s="271"/>
      <c r="AY2" s="273"/>
      <c r="AZ2" s="468"/>
      <c r="BA2" s="260"/>
      <c r="BH2" s="260"/>
      <c r="BI2" s="468"/>
      <c r="BJ2" s="468"/>
      <c r="BK2" s="468"/>
      <c r="BL2" s="468"/>
      <c r="BM2" s="468"/>
      <c r="BN2" s="468"/>
      <c r="BO2" s="468"/>
      <c r="BP2" s="468"/>
      <c r="BQ2" s="468"/>
      <c r="BR2" s="468"/>
      <c r="BS2" s="468"/>
      <c r="BT2" s="468"/>
      <c r="BU2" s="468"/>
      <c r="BV2" s="468"/>
      <c r="BW2" s="468"/>
      <c r="BX2" s="468"/>
    </row>
    <row r="3" spans="1:76" s="259" customFormat="1" ht="14.25" customHeight="1">
      <c r="A3" s="270"/>
      <c r="B3" s="271"/>
      <c r="C3" s="273"/>
      <c r="D3" s="274"/>
      <c r="E3" s="275"/>
      <c r="F3" s="275"/>
      <c r="G3" s="275"/>
      <c r="H3" s="275"/>
      <c r="I3" s="276"/>
      <c r="J3" s="267"/>
      <c r="K3" s="268"/>
      <c r="L3" s="268"/>
      <c r="M3" s="269"/>
      <c r="N3" s="274"/>
      <c r="O3" s="276"/>
      <c r="P3" s="274"/>
      <c r="Q3" s="275"/>
      <c r="R3" s="276"/>
      <c r="S3" s="274"/>
      <c r="T3" s="275"/>
      <c r="U3" s="275"/>
      <c r="V3" s="275"/>
      <c r="W3" s="275"/>
      <c r="X3" s="275"/>
      <c r="Y3" s="275"/>
      <c r="Z3" s="275"/>
      <c r="AA3" s="276"/>
      <c r="AB3" s="267"/>
      <c r="AC3" s="268"/>
      <c r="AD3" s="268"/>
      <c r="AE3" s="269"/>
      <c r="AF3" s="469"/>
      <c r="AG3" s="469"/>
      <c r="AH3" s="274"/>
      <c r="AI3" s="275"/>
      <c r="AJ3" s="276"/>
      <c r="AK3" s="274"/>
      <c r="AL3" s="275"/>
      <c r="AM3" s="275"/>
      <c r="AN3" s="275"/>
      <c r="AO3" s="275"/>
      <c r="AP3" s="275"/>
      <c r="AQ3" s="275"/>
      <c r="AR3" s="276"/>
      <c r="AS3" s="267"/>
      <c r="AT3" s="268"/>
      <c r="AU3" s="268"/>
      <c r="AV3" s="269"/>
      <c r="AW3" s="270"/>
      <c r="AX3" s="271"/>
      <c r="AY3" s="273"/>
      <c r="AZ3" s="468"/>
      <c r="BA3" s="260"/>
      <c r="BH3" s="260"/>
      <c r="BI3" s="468"/>
      <c r="BJ3" s="468"/>
      <c r="BK3" s="468"/>
      <c r="BL3" s="468"/>
      <c r="BM3" s="468"/>
      <c r="BN3" s="468"/>
      <c r="BO3" s="468"/>
      <c r="BP3" s="468"/>
      <c r="BQ3" s="468"/>
      <c r="BR3" s="468"/>
      <c r="BS3" s="468"/>
      <c r="BT3" s="468"/>
      <c r="BU3" s="468"/>
      <c r="BV3" s="468"/>
      <c r="BW3" s="468"/>
      <c r="BX3" s="468"/>
    </row>
    <row r="4" spans="1:76" s="259" customFormat="1" ht="14.25" customHeight="1">
      <c r="A4" s="270"/>
      <c r="B4" s="271"/>
      <c r="C4" s="273"/>
      <c r="D4" s="274"/>
      <c r="E4" s="275"/>
      <c r="F4" s="275"/>
      <c r="G4" s="275"/>
      <c r="H4" s="275"/>
      <c r="I4" s="276"/>
      <c r="J4" s="267"/>
      <c r="K4" s="268"/>
      <c r="L4" s="268"/>
      <c r="M4" s="269"/>
      <c r="N4" s="274"/>
      <c r="O4" s="276"/>
      <c r="P4" s="274"/>
      <c r="Q4" s="275"/>
      <c r="R4" s="276"/>
      <c r="S4" s="274"/>
      <c r="T4" s="275"/>
      <c r="U4" s="275"/>
      <c r="V4" s="275"/>
      <c r="W4" s="275"/>
      <c r="X4" s="275"/>
      <c r="Y4" s="275"/>
      <c r="Z4" s="275"/>
      <c r="AA4" s="276"/>
      <c r="AB4" s="267"/>
      <c r="AC4" s="268"/>
      <c r="AD4" s="268"/>
      <c r="AE4" s="269"/>
      <c r="AF4" s="469"/>
      <c r="AG4" s="469"/>
      <c r="AH4" s="274"/>
      <c r="AI4" s="275"/>
      <c r="AJ4" s="276"/>
      <c r="AK4" s="274"/>
      <c r="AL4" s="275"/>
      <c r="AM4" s="275"/>
      <c r="AN4" s="275"/>
      <c r="AO4" s="275"/>
      <c r="AP4" s="275"/>
      <c r="AQ4" s="275"/>
      <c r="AR4" s="276"/>
      <c r="AS4" s="267"/>
      <c r="AT4" s="268"/>
      <c r="AU4" s="268"/>
      <c r="AV4" s="269"/>
      <c r="AW4" s="270"/>
      <c r="AX4" s="271"/>
      <c r="AY4" s="273"/>
      <c r="AZ4" s="468"/>
      <c r="BA4" s="260"/>
      <c r="BH4" s="260"/>
      <c r="BI4" s="468"/>
      <c r="BJ4" s="468"/>
      <c r="BK4" s="468"/>
      <c r="BL4" s="468"/>
      <c r="BM4" s="468"/>
      <c r="BN4" s="468"/>
      <c r="BO4" s="468"/>
      <c r="BP4" s="468"/>
      <c r="BQ4" s="468"/>
      <c r="BR4" s="468"/>
      <c r="BS4" s="468"/>
      <c r="BT4" s="468"/>
      <c r="BU4" s="468"/>
      <c r="BV4" s="468"/>
      <c r="BW4" s="468"/>
      <c r="BX4" s="468"/>
    </row>
    <row r="5" spans="1:76" s="259" customFormat="1" ht="14.25" customHeight="1">
      <c r="A5" s="270"/>
      <c r="B5" s="271"/>
      <c r="C5" s="273"/>
      <c r="D5" s="274"/>
      <c r="E5" s="275"/>
      <c r="F5" s="275"/>
      <c r="G5" s="275"/>
      <c r="H5" s="275"/>
      <c r="I5" s="276"/>
      <c r="J5" s="267"/>
      <c r="K5" s="268"/>
      <c r="L5" s="268"/>
      <c r="M5" s="269"/>
      <c r="N5" s="274"/>
      <c r="O5" s="276"/>
      <c r="P5" s="274"/>
      <c r="Q5" s="275"/>
      <c r="R5" s="276"/>
      <c r="S5" s="274"/>
      <c r="T5" s="275"/>
      <c r="U5" s="275"/>
      <c r="V5" s="275"/>
      <c r="W5" s="275"/>
      <c r="X5" s="275"/>
      <c r="Y5" s="275"/>
      <c r="Z5" s="275"/>
      <c r="AA5" s="276"/>
      <c r="AB5" s="267"/>
      <c r="AC5" s="268"/>
      <c r="AD5" s="268"/>
      <c r="AE5" s="269"/>
      <c r="AF5" s="469"/>
      <c r="AG5" s="469"/>
      <c r="AH5" s="274"/>
      <c r="AI5" s="275"/>
      <c r="AJ5" s="276"/>
      <c r="AK5" s="274"/>
      <c r="AL5" s="275"/>
      <c r="AM5" s="275"/>
      <c r="AN5" s="275"/>
      <c r="AO5" s="275"/>
      <c r="AP5" s="275"/>
      <c r="AQ5" s="275"/>
      <c r="AR5" s="276"/>
      <c r="AS5" s="267"/>
      <c r="AT5" s="268"/>
      <c r="AU5" s="268"/>
      <c r="AV5" s="269"/>
      <c r="AW5" s="270"/>
      <c r="AX5" s="271"/>
      <c r="AY5" s="273"/>
      <c r="AZ5" s="468"/>
      <c r="BA5" s="260"/>
      <c r="BH5" s="260"/>
      <c r="BI5" s="468"/>
      <c r="BJ5" s="468"/>
      <c r="BK5" s="468"/>
      <c r="BL5" s="468"/>
      <c r="BM5" s="468"/>
      <c r="BN5" s="468"/>
      <c r="BO5" s="468"/>
      <c r="BP5" s="468"/>
      <c r="BQ5" s="468"/>
      <c r="BR5" s="468"/>
      <c r="BS5" s="468"/>
      <c r="BT5" s="468"/>
      <c r="BU5" s="468"/>
      <c r="BV5" s="468"/>
      <c r="BW5" s="468"/>
      <c r="BX5" s="468"/>
    </row>
    <row r="6" spans="1:76" s="259" customFormat="1" ht="14.25" customHeight="1">
      <c r="A6" s="270"/>
      <c r="B6" s="271"/>
      <c r="C6" s="273"/>
      <c r="D6" s="274"/>
      <c r="E6" s="275"/>
      <c r="F6" s="275"/>
      <c r="G6" s="275"/>
      <c r="H6" s="275"/>
      <c r="I6" s="276"/>
      <c r="J6" s="267"/>
      <c r="K6" s="268"/>
      <c r="L6" s="268"/>
      <c r="M6" s="269"/>
      <c r="N6" s="274"/>
      <c r="O6" s="276"/>
      <c r="P6" s="274"/>
      <c r="Q6" s="275"/>
      <c r="R6" s="276"/>
      <c r="S6" s="274"/>
      <c r="T6" s="275"/>
      <c r="U6" s="275"/>
      <c r="V6" s="275"/>
      <c r="W6" s="275"/>
      <c r="X6" s="275"/>
      <c r="Y6" s="275"/>
      <c r="Z6" s="275"/>
      <c r="AA6" s="276"/>
      <c r="AB6" s="267"/>
      <c r="AC6" s="268"/>
      <c r="AD6" s="268"/>
      <c r="AE6" s="269"/>
      <c r="AF6" s="469"/>
      <c r="AG6" s="469"/>
      <c r="AH6" s="274"/>
      <c r="AI6" s="275"/>
      <c r="AJ6" s="276"/>
      <c r="AK6" s="274"/>
      <c r="AL6" s="275"/>
      <c r="AM6" s="275"/>
      <c r="AN6" s="275"/>
      <c r="AO6" s="275"/>
      <c r="AP6" s="275"/>
      <c r="AQ6" s="275"/>
      <c r="AR6" s="276"/>
      <c r="AS6" s="267"/>
      <c r="AT6" s="268"/>
      <c r="AU6" s="268"/>
      <c r="AV6" s="269"/>
      <c r="AW6" s="270"/>
      <c r="AX6" s="271"/>
      <c r="AY6" s="273"/>
      <c r="AZ6" s="468"/>
      <c r="BA6" s="260"/>
      <c r="BH6" s="260"/>
      <c r="BI6" s="468"/>
      <c r="BJ6" s="468"/>
      <c r="BK6" s="468"/>
      <c r="BL6" s="468"/>
      <c r="BM6" s="468"/>
      <c r="BN6" s="468"/>
      <c r="BO6" s="468"/>
      <c r="BP6" s="468"/>
      <c r="BQ6" s="468"/>
      <c r="BR6" s="468"/>
      <c r="BS6" s="468"/>
      <c r="BT6" s="468"/>
      <c r="BU6" s="468"/>
      <c r="BV6" s="468"/>
      <c r="BW6" s="468"/>
      <c r="BX6" s="468"/>
    </row>
    <row r="7" spans="1:76" s="259" customFormat="1" ht="14.25" customHeight="1">
      <c r="A7" s="270"/>
      <c r="B7" s="271"/>
      <c r="C7" s="273"/>
      <c r="D7" s="274"/>
      <c r="E7" s="275"/>
      <c r="F7" s="275"/>
      <c r="G7" s="275"/>
      <c r="H7" s="275"/>
      <c r="I7" s="276"/>
      <c r="J7" s="267"/>
      <c r="K7" s="268"/>
      <c r="L7" s="268"/>
      <c r="M7" s="269"/>
      <c r="N7" s="274"/>
      <c r="O7" s="276"/>
      <c r="P7" s="274"/>
      <c r="Q7" s="275"/>
      <c r="R7" s="276"/>
      <c r="S7" s="274"/>
      <c r="T7" s="275"/>
      <c r="U7" s="275"/>
      <c r="V7" s="275"/>
      <c r="W7" s="275"/>
      <c r="X7" s="275"/>
      <c r="Y7" s="275"/>
      <c r="Z7" s="275"/>
      <c r="AA7" s="276"/>
      <c r="AB7" s="267"/>
      <c r="AC7" s="268"/>
      <c r="AD7" s="268"/>
      <c r="AE7" s="269"/>
      <c r="AF7" s="469"/>
      <c r="AG7" s="469"/>
      <c r="AH7" s="274"/>
      <c r="AI7" s="275"/>
      <c r="AJ7" s="276"/>
      <c r="AK7" s="274"/>
      <c r="AL7" s="275"/>
      <c r="AM7" s="275"/>
      <c r="AN7" s="275"/>
      <c r="AO7" s="275"/>
      <c r="AP7" s="275"/>
      <c r="AQ7" s="275"/>
      <c r="AR7" s="276"/>
      <c r="AS7" s="267"/>
      <c r="AT7" s="268"/>
      <c r="AU7" s="268"/>
      <c r="AV7" s="269"/>
      <c r="AW7" s="270"/>
      <c r="AX7" s="271"/>
      <c r="AY7" s="273"/>
      <c r="AZ7" s="468"/>
      <c r="BA7" s="260"/>
      <c r="BH7" s="260"/>
      <c r="BI7" s="468"/>
      <c r="BJ7" s="468"/>
      <c r="BK7" s="468"/>
      <c r="BL7" s="468"/>
      <c r="BM7" s="468"/>
      <c r="BN7" s="468"/>
      <c r="BO7" s="468"/>
      <c r="BP7" s="468"/>
      <c r="BQ7" s="468"/>
      <c r="BR7" s="468"/>
      <c r="BS7" s="468"/>
      <c r="BT7" s="468"/>
      <c r="BU7" s="468"/>
      <c r="BV7" s="468"/>
      <c r="BW7" s="468"/>
      <c r="BX7" s="468"/>
    </row>
    <row r="8" spans="1:76" s="259" customFormat="1" ht="14.25" customHeight="1" thickBot="1">
      <c r="A8" s="286"/>
      <c r="B8" s="287"/>
      <c r="C8" s="289"/>
      <c r="D8" s="290"/>
      <c r="E8" s="291"/>
      <c r="F8" s="291"/>
      <c r="G8" s="291"/>
      <c r="H8" s="291"/>
      <c r="I8" s="292"/>
      <c r="J8" s="283"/>
      <c r="K8" s="284"/>
      <c r="L8" s="284"/>
      <c r="M8" s="285"/>
      <c r="N8" s="290"/>
      <c r="O8" s="292"/>
      <c r="P8" s="290"/>
      <c r="Q8" s="291"/>
      <c r="R8" s="292"/>
      <c r="S8" s="290"/>
      <c r="T8" s="291"/>
      <c r="U8" s="291"/>
      <c r="V8" s="291"/>
      <c r="W8" s="291"/>
      <c r="X8" s="291"/>
      <c r="Y8" s="291"/>
      <c r="Z8" s="291"/>
      <c r="AA8" s="292"/>
      <c r="AB8" s="283"/>
      <c r="AC8" s="284"/>
      <c r="AD8" s="284"/>
      <c r="AE8" s="285"/>
      <c r="AF8" s="470"/>
      <c r="AG8" s="470"/>
      <c r="AH8" s="290"/>
      <c r="AI8" s="291"/>
      <c r="AJ8" s="292"/>
      <c r="AK8" s="290"/>
      <c r="AL8" s="291"/>
      <c r="AM8" s="291"/>
      <c r="AN8" s="291"/>
      <c r="AO8" s="291"/>
      <c r="AP8" s="291"/>
      <c r="AQ8" s="291"/>
      <c r="AR8" s="292"/>
      <c r="AS8" s="283"/>
      <c r="AT8" s="284"/>
      <c r="AU8" s="284"/>
      <c r="AV8" s="285"/>
      <c r="AW8" s="286"/>
      <c r="AX8" s="287"/>
      <c r="AY8" s="289"/>
      <c r="AZ8" s="468"/>
      <c r="BA8" s="260"/>
      <c r="BH8" s="260"/>
      <c r="BI8" s="468"/>
      <c r="BJ8" s="468"/>
      <c r="BK8" s="468"/>
      <c r="BL8" s="468"/>
      <c r="BM8" s="468"/>
      <c r="BN8" s="468"/>
      <c r="BO8" s="468"/>
      <c r="BP8" s="468"/>
      <c r="BQ8" s="468"/>
      <c r="BR8" s="468"/>
      <c r="BS8" s="468"/>
      <c r="BT8" s="468"/>
      <c r="BU8" s="468"/>
      <c r="BV8" s="468"/>
      <c r="BW8" s="468"/>
      <c r="BX8" s="468"/>
    </row>
    <row r="10" spans="1:76" ht="15"/>
    <row r="11" spans="1:76" ht="25.5" customHeight="1">
      <c r="F11" s="156" t="s">
        <v>3</v>
      </c>
      <c r="G11" s="156"/>
      <c r="H11" s="156"/>
      <c r="I11" s="156"/>
    </row>
    <row r="12" spans="1:76" ht="14.25" customHeight="1">
      <c r="B12" s="295" t="s">
        <v>376</v>
      </c>
      <c r="C12" s="472" t="s">
        <v>377</v>
      </c>
      <c r="D12" s="473"/>
      <c r="E12" s="296" t="s">
        <v>378</v>
      </c>
      <c r="F12" s="296" t="s">
        <v>8</v>
      </c>
      <c r="G12" s="241" t="s">
        <v>18</v>
      </c>
      <c r="H12" s="229"/>
      <c r="I12" s="230"/>
      <c r="J12" s="474"/>
      <c r="K12" s="240" t="s">
        <v>0</v>
      </c>
      <c r="L12" s="240"/>
      <c r="M12" s="240" t="s">
        <v>108</v>
      </c>
      <c r="N12" s="240"/>
      <c r="O12" s="240" t="s">
        <v>109</v>
      </c>
      <c r="P12" s="240"/>
      <c r="Q12" s="240" t="s">
        <v>110</v>
      </c>
      <c r="R12" s="240"/>
      <c r="S12" s="236" t="s">
        <v>1</v>
      </c>
      <c r="T12" s="236" t="s">
        <v>2</v>
      </c>
      <c r="U12" s="475" t="s">
        <v>379</v>
      </c>
      <c r="V12" s="476"/>
      <c r="W12" s="477"/>
      <c r="X12" s="296" t="s">
        <v>380</v>
      </c>
      <c r="Y12" s="296"/>
      <c r="Z12" s="296"/>
      <c r="AA12" s="296" t="s">
        <v>381</v>
      </c>
      <c r="AB12" s="296"/>
      <c r="AC12" s="296"/>
      <c r="AD12" s="296" t="s">
        <v>382</v>
      </c>
      <c r="AE12" s="296"/>
      <c r="AF12" s="296"/>
      <c r="AG12" s="296" t="s">
        <v>383</v>
      </c>
      <c r="AH12" s="296"/>
      <c r="AI12" s="296"/>
      <c r="AJ12" s="296" t="s">
        <v>384</v>
      </c>
      <c r="AK12" s="296"/>
      <c r="AL12" s="296"/>
      <c r="AM12" s="296" t="s">
        <v>385</v>
      </c>
      <c r="AN12" s="296"/>
      <c r="AO12" s="296"/>
      <c r="AP12" s="296" t="s">
        <v>386</v>
      </c>
      <c r="AQ12" s="296"/>
      <c r="AR12" s="296"/>
      <c r="AS12" s="296" t="s">
        <v>387</v>
      </c>
      <c r="AT12" s="296"/>
      <c r="AU12" s="296"/>
      <c r="AV12" s="478"/>
    </row>
    <row r="13" spans="1:76" ht="14.25" customHeight="1">
      <c r="A13" s="94" t="s">
        <v>224</v>
      </c>
      <c r="B13" s="297"/>
      <c r="C13" s="479"/>
      <c r="D13" s="473" t="s">
        <v>9</v>
      </c>
      <c r="E13" s="296"/>
      <c r="F13" s="296"/>
      <c r="G13" s="99" t="s">
        <v>4</v>
      </c>
      <c r="H13" s="99" t="s">
        <v>5</v>
      </c>
      <c r="I13" s="99" t="s">
        <v>6</v>
      </c>
      <c r="J13" s="99" t="s">
        <v>7</v>
      </c>
      <c r="K13" s="216" t="s">
        <v>24</v>
      </c>
      <c r="L13" s="216" t="s">
        <v>25</v>
      </c>
      <c r="M13" s="480" t="s">
        <v>113</v>
      </c>
      <c r="N13" s="480" t="s">
        <v>114</v>
      </c>
      <c r="O13" s="216" t="s">
        <v>115</v>
      </c>
      <c r="P13" s="216" t="s">
        <v>116</v>
      </c>
      <c r="Q13" s="216" t="s">
        <v>111</v>
      </c>
      <c r="R13" s="216" t="s">
        <v>116</v>
      </c>
      <c r="S13" s="236"/>
      <c r="T13" s="236"/>
      <c r="U13" s="216" t="s">
        <v>388</v>
      </c>
      <c r="V13" s="216" t="s">
        <v>389</v>
      </c>
      <c r="W13" s="216" t="s">
        <v>390</v>
      </c>
      <c r="X13" s="216" t="s">
        <v>388</v>
      </c>
      <c r="Y13" s="216" t="s">
        <v>389</v>
      </c>
      <c r="Z13" s="216" t="s">
        <v>390</v>
      </c>
      <c r="AA13" s="216" t="s">
        <v>388</v>
      </c>
      <c r="AB13" s="216" t="s">
        <v>389</v>
      </c>
      <c r="AC13" s="216" t="s">
        <v>390</v>
      </c>
      <c r="AD13" s="216" t="s">
        <v>388</v>
      </c>
      <c r="AE13" s="216" t="s">
        <v>389</v>
      </c>
      <c r="AF13" s="216" t="s">
        <v>390</v>
      </c>
      <c r="AG13" s="216" t="s">
        <v>388</v>
      </c>
      <c r="AH13" s="216" t="s">
        <v>389</v>
      </c>
      <c r="AI13" s="216" t="s">
        <v>390</v>
      </c>
      <c r="AJ13" s="216" t="s">
        <v>388</v>
      </c>
      <c r="AK13" s="216" t="s">
        <v>389</v>
      </c>
      <c r="AL13" s="216" t="s">
        <v>390</v>
      </c>
      <c r="AM13" s="216" t="s">
        <v>388</v>
      </c>
      <c r="AN13" s="216" t="s">
        <v>389</v>
      </c>
      <c r="AO13" s="216" t="s">
        <v>390</v>
      </c>
      <c r="AP13" s="216" t="s">
        <v>388</v>
      </c>
      <c r="AQ13" s="216" t="s">
        <v>389</v>
      </c>
      <c r="AR13" s="216" t="s">
        <v>390</v>
      </c>
      <c r="AS13" s="216" t="s">
        <v>388</v>
      </c>
      <c r="AT13" s="216" t="s">
        <v>389</v>
      </c>
      <c r="AU13" s="216" t="s">
        <v>390</v>
      </c>
      <c r="AV13" s="481"/>
    </row>
    <row r="14" spans="1:76" ht="14.25" customHeight="1">
      <c r="A14" s="94"/>
      <c r="B14" s="482"/>
      <c r="C14" s="482"/>
      <c r="D14" s="483"/>
      <c r="E14" s="483"/>
      <c r="F14" s="483"/>
      <c r="G14" s="484"/>
      <c r="H14" s="484"/>
      <c r="I14" s="484"/>
      <c r="J14" s="484"/>
      <c r="K14" s="485"/>
      <c r="L14" s="485"/>
      <c r="M14" s="486"/>
      <c r="N14" s="486"/>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c r="AO14" s="485"/>
      <c r="AP14" s="485"/>
      <c r="AQ14" s="485"/>
      <c r="AR14" s="485"/>
      <c r="AS14" s="485"/>
      <c r="AT14" s="485"/>
      <c r="AU14" s="485"/>
      <c r="AV14" s="481"/>
    </row>
    <row r="15" spans="1:76" s="2" customFormat="1" ht="103.5" customHeight="1" outlineLevel="2">
      <c r="A15" s="487" t="s">
        <v>228</v>
      </c>
      <c r="B15" s="487" t="s">
        <v>228</v>
      </c>
      <c r="C15" s="488">
        <v>876</v>
      </c>
      <c r="D15" s="489" t="s">
        <v>232</v>
      </c>
      <c r="E15" s="488">
        <v>1</v>
      </c>
      <c r="F15" s="490" t="s">
        <v>391</v>
      </c>
      <c r="G15" s="491"/>
      <c r="H15" s="492"/>
      <c r="I15" s="491"/>
      <c r="J15" s="493" t="s">
        <v>392</v>
      </c>
      <c r="K15" s="494">
        <v>0.25</v>
      </c>
      <c r="L15" s="495">
        <v>0.14560000000000001</v>
      </c>
      <c r="M15" s="496">
        <v>48000000000</v>
      </c>
      <c r="N15" s="496">
        <v>8376720000</v>
      </c>
      <c r="O15" s="496">
        <v>321320000</v>
      </c>
      <c r="P15" s="497">
        <f>47459334+20128667</f>
        <v>67588001</v>
      </c>
      <c r="Q15" s="496">
        <v>0</v>
      </c>
      <c r="R15" s="498">
        <v>0</v>
      </c>
      <c r="S15" s="499" t="s">
        <v>393</v>
      </c>
      <c r="T15" s="499" t="s">
        <v>291</v>
      </c>
      <c r="U15" s="500">
        <f t="shared" ref="U15:V17" si="0">+N15</f>
        <v>8376720000</v>
      </c>
      <c r="V15" s="500">
        <f t="shared" si="0"/>
        <v>321320000</v>
      </c>
      <c r="W15" s="501">
        <f t="shared" ref="W15:W20" si="1">IF(U15=0,"",V15/U15)</f>
        <v>3.8358689319924741E-2</v>
      </c>
      <c r="X15" s="502"/>
      <c r="Y15" s="502"/>
      <c r="Z15" s="501" t="str">
        <f>IF(X15=0,"",Y15/X15)</f>
        <v/>
      </c>
      <c r="AA15" s="502"/>
      <c r="AB15" s="502"/>
      <c r="AC15" s="501" t="str">
        <f>IF(AA15=0,"",AB15/AA15)</f>
        <v/>
      </c>
      <c r="AD15" s="502"/>
      <c r="AE15" s="502"/>
      <c r="AF15" s="501" t="str">
        <f>IF(AD15=0,"",AE15/AD15)</f>
        <v/>
      </c>
      <c r="AG15" s="503"/>
      <c r="AH15" s="502"/>
      <c r="AI15" s="501" t="str">
        <f>IF(AG15=0,"",AH15/AG15)</f>
        <v/>
      </c>
      <c r="AJ15" s="502"/>
      <c r="AK15" s="502"/>
      <c r="AL15" s="501" t="str">
        <f>IF(AJ15=0,"",AK15/AJ15)</f>
        <v/>
      </c>
      <c r="AM15" s="502"/>
      <c r="AN15" s="502"/>
      <c r="AO15" s="501" t="str">
        <f>IF(AM15=0,"",AN15/AM15)</f>
        <v/>
      </c>
      <c r="AP15" s="502"/>
      <c r="AQ15" s="502"/>
      <c r="AR15" s="501" t="str">
        <f>IF(AP15=0,"",AQ15/AP15)</f>
        <v/>
      </c>
      <c r="AS15" s="502"/>
      <c r="AT15" s="502"/>
      <c r="AU15" s="501" t="str">
        <f>IF(AS15=0,"",AT15/AS15)</f>
        <v/>
      </c>
      <c r="AV15" s="504">
        <f>+N15-O15</f>
        <v>8055400000</v>
      </c>
      <c r="AW15" s="504">
        <f>+O15-P15</f>
        <v>253731999</v>
      </c>
      <c r="AX15" s="504">
        <f>+Q15-R15</f>
        <v>0</v>
      </c>
      <c r="AY15" s="504"/>
      <c r="AZ15" s="504"/>
      <c r="BA15" s="504"/>
      <c r="BB15" s="504"/>
      <c r="BC15" s="505"/>
      <c r="BD15" s="504"/>
      <c r="BE15" s="504"/>
      <c r="BF15" s="504"/>
      <c r="BG15" s="504"/>
      <c r="BH15" s="505"/>
      <c r="BI15" s="505"/>
      <c r="BJ15" s="505"/>
      <c r="BK15" s="505"/>
      <c r="BL15" s="506"/>
      <c r="BM15" s="506">
        <f t="shared" ref="BM15:BN20" si="2">(N15-SUM(U15+X15+AA15+AD15+AG15+AJ15+AM15+AP15+AS15))</f>
        <v>0</v>
      </c>
      <c r="BN15" s="506">
        <f t="shared" si="2"/>
        <v>0</v>
      </c>
      <c r="BO15" s="507"/>
      <c r="BP15" s="506">
        <f>+O15-V15-AH15</f>
        <v>0</v>
      </c>
      <c r="BQ15" s="506"/>
      <c r="BR15" s="507"/>
      <c r="BS15" s="507"/>
      <c r="BT15" s="507"/>
      <c r="BU15" s="506"/>
      <c r="BW15" s="507"/>
      <c r="BX15" s="506"/>
    </row>
    <row r="16" spans="1:76" s="2" customFormat="1" ht="103.5" customHeight="1" outlineLevel="2">
      <c r="A16" s="487" t="s">
        <v>228</v>
      </c>
      <c r="B16" s="487" t="s">
        <v>228</v>
      </c>
      <c r="C16" s="488">
        <v>876</v>
      </c>
      <c r="D16" s="489" t="s">
        <v>232</v>
      </c>
      <c r="E16" s="488">
        <v>2</v>
      </c>
      <c r="F16" s="490" t="s">
        <v>394</v>
      </c>
      <c r="G16" s="491"/>
      <c r="H16" s="492"/>
      <c r="I16" s="491"/>
      <c r="J16" s="493" t="s">
        <v>395</v>
      </c>
      <c r="K16" s="494">
        <v>0.25</v>
      </c>
      <c r="L16" s="495">
        <v>0.14560000000000001</v>
      </c>
      <c r="M16" s="496">
        <v>722759600</v>
      </c>
      <c r="N16" s="496">
        <v>849106640</v>
      </c>
      <c r="O16" s="496">
        <f>630331320+49860000</f>
        <v>680191320</v>
      </c>
      <c r="P16" s="497">
        <f>78102487+44926333</f>
        <v>123028820</v>
      </c>
      <c r="Q16" s="496">
        <v>90351166</v>
      </c>
      <c r="R16" s="508">
        <f>62347866+24822700</f>
        <v>87170566</v>
      </c>
      <c r="S16" s="499" t="s">
        <v>396</v>
      </c>
      <c r="T16" s="499" t="s">
        <v>291</v>
      </c>
      <c r="U16" s="500">
        <f t="shared" si="0"/>
        <v>849106640</v>
      </c>
      <c r="V16" s="500">
        <f t="shared" si="0"/>
        <v>680191320</v>
      </c>
      <c r="W16" s="501">
        <f t="shared" si="1"/>
        <v>0.80106701320814078</v>
      </c>
      <c r="X16" s="502"/>
      <c r="Y16" s="502"/>
      <c r="Z16" s="501"/>
      <c r="AA16" s="502"/>
      <c r="AB16" s="502"/>
      <c r="AC16" s="501"/>
      <c r="AD16" s="502"/>
      <c r="AE16" s="502"/>
      <c r="AF16" s="501"/>
      <c r="AG16" s="502"/>
      <c r="AH16" s="502"/>
      <c r="AI16" s="501"/>
      <c r="AJ16" s="502"/>
      <c r="AK16" s="502"/>
      <c r="AL16" s="501"/>
      <c r="AM16" s="502"/>
      <c r="AN16" s="502"/>
      <c r="AO16" s="501"/>
      <c r="AP16" s="502"/>
      <c r="AQ16" s="502"/>
      <c r="AR16" s="501"/>
      <c r="AS16" s="502"/>
      <c r="AT16" s="502"/>
      <c r="AU16" s="501"/>
      <c r="AV16" s="504">
        <f t="shared" ref="AV16:AW53" si="3">+N16-O16</f>
        <v>168915320</v>
      </c>
      <c r="AW16" s="504">
        <f t="shared" si="3"/>
        <v>557162500</v>
      </c>
      <c r="AX16" s="504">
        <f t="shared" ref="AX16:AX53" si="4">+Q16-R16</f>
        <v>3180600</v>
      </c>
      <c r="AY16" s="504"/>
      <c r="AZ16" s="504"/>
      <c r="BA16" s="504"/>
      <c r="BB16" s="504"/>
      <c r="BC16" s="505"/>
      <c r="BD16" s="504"/>
      <c r="BE16" s="504"/>
      <c r="BF16" s="504"/>
      <c r="BG16" s="504"/>
      <c r="BH16" s="505"/>
      <c r="BI16" s="505"/>
      <c r="BJ16" s="505"/>
      <c r="BK16" s="505"/>
      <c r="BL16" s="506"/>
      <c r="BM16" s="506">
        <f t="shared" si="2"/>
        <v>0</v>
      </c>
      <c r="BN16" s="506">
        <f t="shared" si="2"/>
        <v>0</v>
      </c>
      <c r="BO16" s="507"/>
      <c r="BP16" s="506">
        <f t="shared" ref="BP16:BP53" si="5">+O16-V16-AH16</f>
        <v>0</v>
      </c>
      <c r="BQ16" s="506"/>
      <c r="BR16" s="507"/>
      <c r="BS16" s="507"/>
      <c r="BT16" s="507"/>
      <c r="BU16" s="506"/>
      <c r="BW16" s="507"/>
      <c r="BX16" s="506"/>
    </row>
    <row r="17" spans="1:76" s="2" customFormat="1" ht="103.5" hidden="1" customHeight="1" outlineLevel="2">
      <c r="A17" s="487" t="s">
        <v>228</v>
      </c>
      <c r="B17" s="487" t="s">
        <v>228</v>
      </c>
      <c r="C17" s="488">
        <v>876</v>
      </c>
      <c r="D17" s="489" t="s">
        <v>232</v>
      </c>
      <c r="E17" s="488">
        <v>3</v>
      </c>
      <c r="F17" s="490" t="s">
        <v>397</v>
      </c>
      <c r="G17" s="491"/>
      <c r="H17" s="492"/>
      <c r="I17" s="491"/>
      <c r="J17" s="490" t="s">
        <v>398</v>
      </c>
      <c r="K17" s="509">
        <v>0.375</v>
      </c>
      <c r="L17" s="495">
        <v>0.21909999999999999</v>
      </c>
      <c r="M17" s="496">
        <v>75290000</v>
      </c>
      <c r="N17" s="496">
        <v>40090348000</v>
      </c>
      <c r="O17" s="496">
        <v>36074348000</v>
      </c>
      <c r="P17" s="497">
        <f>24092800+7529000</f>
        <v>31621800</v>
      </c>
      <c r="Q17" s="496">
        <v>7925500</v>
      </c>
      <c r="R17" s="508">
        <v>7925500</v>
      </c>
      <c r="S17" s="510" t="s">
        <v>399</v>
      </c>
      <c r="T17" s="499" t="s">
        <v>291</v>
      </c>
      <c r="U17" s="500">
        <f t="shared" si="0"/>
        <v>40090348000</v>
      </c>
      <c r="V17" s="500">
        <f t="shared" si="0"/>
        <v>36074348000</v>
      </c>
      <c r="W17" s="501">
        <f t="shared" si="1"/>
        <v>0.89982626242106956</v>
      </c>
      <c r="X17" s="502"/>
      <c r="Y17" s="502"/>
      <c r="Z17" s="501"/>
      <c r="AA17" s="502"/>
      <c r="AB17" s="502"/>
      <c r="AC17" s="501"/>
      <c r="AD17" s="502"/>
      <c r="AE17" s="502"/>
      <c r="AF17" s="501"/>
      <c r="AG17" s="511"/>
      <c r="AH17" s="502"/>
      <c r="AI17" s="501"/>
      <c r="AJ17" s="502"/>
      <c r="AK17" s="502"/>
      <c r="AL17" s="501"/>
      <c r="AM17" s="502"/>
      <c r="AN17" s="502"/>
      <c r="AO17" s="501"/>
      <c r="AP17" s="502"/>
      <c r="AQ17" s="502"/>
      <c r="AR17" s="501"/>
      <c r="AS17" s="502"/>
      <c r="AT17" s="502"/>
      <c r="AU17" s="501"/>
      <c r="AV17" s="512">
        <f t="shared" si="3"/>
        <v>4016000000</v>
      </c>
      <c r="AW17" s="504">
        <f t="shared" si="3"/>
        <v>36042726200</v>
      </c>
      <c r="AX17" s="504">
        <f t="shared" si="4"/>
        <v>0</v>
      </c>
      <c r="AY17" s="504"/>
      <c r="AZ17" s="504"/>
      <c r="BA17" s="504"/>
      <c r="BB17" s="504"/>
      <c r="BC17" s="505"/>
      <c r="BD17" s="504"/>
      <c r="BE17" s="504"/>
      <c r="BF17" s="504"/>
      <c r="BG17" s="504"/>
      <c r="BH17" s="505"/>
      <c r="BI17" s="505"/>
      <c r="BJ17" s="505"/>
      <c r="BK17" s="505"/>
      <c r="BL17" s="506"/>
      <c r="BM17" s="506">
        <f t="shared" si="2"/>
        <v>0</v>
      </c>
      <c r="BN17" s="506">
        <f t="shared" si="2"/>
        <v>0</v>
      </c>
      <c r="BO17" s="507"/>
      <c r="BP17" s="506">
        <f t="shared" si="5"/>
        <v>0</v>
      </c>
      <c r="BQ17" s="506"/>
      <c r="BR17" s="507"/>
      <c r="BS17" s="507"/>
      <c r="BT17" s="507"/>
      <c r="BU17" s="506"/>
      <c r="BW17" s="507"/>
      <c r="BX17" s="506"/>
    </row>
    <row r="18" spans="1:76" s="2" customFormat="1" ht="409.5" outlineLevel="2">
      <c r="A18" s="487" t="s">
        <v>228</v>
      </c>
      <c r="B18" s="487" t="s">
        <v>228</v>
      </c>
      <c r="C18" s="488">
        <v>876</v>
      </c>
      <c r="D18" s="489" t="s">
        <v>232</v>
      </c>
      <c r="E18" s="488">
        <v>4</v>
      </c>
      <c r="F18" s="493" t="s">
        <v>400</v>
      </c>
      <c r="G18" s="491"/>
      <c r="H18" s="492"/>
      <c r="I18" s="491"/>
      <c r="J18" s="493" t="s">
        <v>401</v>
      </c>
      <c r="K18" s="494">
        <v>0.25</v>
      </c>
      <c r="L18" s="495">
        <v>0.14560000000000001</v>
      </c>
      <c r="M18" s="496">
        <v>7555400000</v>
      </c>
      <c r="N18" s="496">
        <v>10218682000</v>
      </c>
      <c r="O18" s="496">
        <v>6624722147</v>
      </c>
      <c r="P18" s="497">
        <f>17358667+5540000</f>
        <v>22898667</v>
      </c>
      <c r="Q18" s="496">
        <v>3489311510</v>
      </c>
      <c r="R18" s="513">
        <f>142769087+433237698+147736035+1159192647</f>
        <v>1882935467</v>
      </c>
      <c r="S18" s="510" t="s">
        <v>402</v>
      </c>
      <c r="T18" s="499" t="s">
        <v>291</v>
      </c>
      <c r="U18" s="500">
        <v>2673480000</v>
      </c>
      <c r="V18" s="500">
        <v>2277621666</v>
      </c>
      <c r="W18" s="501">
        <f t="shared" si="1"/>
        <v>0.85193143992100184</v>
      </c>
      <c r="X18" s="502"/>
      <c r="Y18" s="502"/>
      <c r="Z18" s="501"/>
      <c r="AA18" s="502"/>
      <c r="AB18" s="502"/>
      <c r="AC18" s="501"/>
      <c r="AD18" s="514"/>
      <c r="AE18" s="500"/>
      <c r="AF18" s="501"/>
      <c r="AG18" s="500">
        <f>6188339958+1356862042</f>
        <v>7545202000</v>
      </c>
      <c r="AH18" s="515">
        <v>4347100481</v>
      </c>
      <c r="AI18" s="501"/>
      <c r="AJ18" s="516"/>
      <c r="AK18" s="502"/>
      <c r="AL18" s="501"/>
      <c r="AM18" s="502"/>
      <c r="AN18" s="502"/>
      <c r="AO18" s="501"/>
      <c r="AP18" s="502"/>
      <c r="AQ18" s="502"/>
      <c r="AR18" s="501"/>
      <c r="AS18" s="502"/>
      <c r="AT18" s="502"/>
      <c r="AU18" s="501"/>
      <c r="AV18" s="504">
        <f t="shared" si="3"/>
        <v>3593959853</v>
      </c>
      <c r="AW18" s="504">
        <f t="shared" si="3"/>
        <v>6601823480</v>
      </c>
      <c r="AX18" s="504">
        <f t="shared" si="4"/>
        <v>1606376043</v>
      </c>
      <c r="AY18" s="504"/>
      <c r="AZ18" s="504"/>
      <c r="BA18" s="504"/>
      <c r="BB18" s="504"/>
      <c r="BC18" s="505"/>
      <c r="BD18" s="504"/>
      <c r="BE18" s="504"/>
      <c r="BF18" s="504"/>
      <c r="BG18" s="504"/>
      <c r="BH18" s="505"/>
      <c r="BI18" s="505"/>
      <c r="BJ18" s="505"/>
      <c r="BK18" s="505"/>
      <c r="BL18" s="506"/>
      <c r="BM18" s="506">
        <f t="shared" si="2"/>
        <v>0</v>
      </c>
      <c r="BN18" s="506">
        <f t="shared" si="2"/>
        <v>0</v>
      </c>
      <c r="BO18" s="507"/>
      <c r="BP18" s="506">
        <f t="shared" si="5"/>
        <v>0</v>
      </c>
      <c r="BQ18" s="506"/>
      <c r="BR18" s="507"/>
      <c r="BS18" s="507"/>
      <c r="BT18" s="507"/>
      <c r="BU18" s="506"/>
      <c r="BW18" s="507"/>
      <c r="BX18" s="506"/>
    </row>
    <row r="19" spans="1:76" s="2" customFormat="1" ht="409.5" outlineLevel="2">
      <c r="A19" s="487" t="s">
        <v>228</v>
      </c>
      <c r="B19" s="487" t="s">
        <v>228</v>
      </c>
      <c r="C19" s="488">
        <v>876</v>
      </c>
      <c r="D19" s="489" t="s">
        <v>232</v>
      </c>
      <c r="E19" s="488">
        <v>5</v>
      </c>
      <c r="F19" s="493" t="s">
        <v>403</v>
      </c>
      <c r="G19" s="491"/>
      <c r="H19" s="492"/>
      <c r="I19" s="491"/>
      <c r="J19" s="493" t="s">
        <v>404</v>
      </c>
      <c r="K19" s="494">
        <v>0.25</v>
      </c>
      <c r="L19" s="495">
        <v>0.14560000000000001</v>
      </c>
      <c r="M19" s="496">
        <v>3428474480</v>
      </c>
      <c r="N19" s="496">
        <v>3227520000</v>
      </c>
      <c r="O19" s="496">
        <v>1361320000</v>
      </c>
      <c r="P19" s="497">
        <f>69434667+27700000</f>
        <v>97134667</v>
      </c>
      <c r="Q19" s="517">
        <v>3200215700</v>
      </c>
      <c r="R19" s="513">
        <f>1188215700+40000000+288000000+348000000</f>
        <v>1864215700</v>
      </c>
      <c r="S19" s="510" t="s">
        <v>405</v>
      </c>
      <c r="T19" s="499" t="s">
        <v>291</v>
      </c>
      <c r="U19" s="500">
        <v>807520000</v>
      </c>
      <c r="V19" s="500">
        <f>265920000+55400000+120000000</f>
        <v>441320000</v>
      </c>
      <c r="W19" s="501">
        <f t="shared" si="1"/>
        <v>0.54651277986922919</v>
      </c>
      <c r="X19" s="502"/>
      <c r="Y19" s="502"/>
      <c r="Z19" s="501"/>
      <c r="AA19" s="502"/>
      <c r="AB19" s="502"/>
      <c r="AC19" s="501"/>
      <c r="AD19" s="502"/>
      <c r="AE19" s="502"/>
      <c r="AF19" s="501"/>
      <c r="AG19" s="500">
        <v>2420000000</v>
      </c>
      <c r="AH19" s="500">
        <v>920000000</v>
      </c>
      <c r="AI19" s="501"/>
      <c r="AJ19" s="502"/>
      <c r="AK19" s="502"/>
      <c r="AL19" s="501"/>
      <c r="AM19" s="502"/>
      <c r="AN19" s="502"/>
      <c r="AO19" s="501"/>
      <c r="AP19" s="502"/>
      <c r="AQ19" s="502"/>
      <c r="AR19" s="501"/>
      <c r="AS19" s="502"/>
      <c r="AT19" s="502"/>
      <c r="AU19" s="501"/>
      <c r="AV19" s="504">
        <f t="shared" si="3"/>
        <v>1866200000</v>
      </c>
      <c r="AW19" s="504">
        <f t="shared" si="3"/>
        <v>1264185333</v>
      </c>
      <c r="AX19" s="504">
        <f t="shared" si="4"/>
        <v>1336000000</v>
      </c>
      <c r="AY19" s="504"/>
      <c r="AZ19" s="504"/>
      <c r="BA19" s="504"/>
      <c r="BB19" s="504"/>
      <c r="BC19" s="505"/>
      <c r="BD19" s="504"/>
      <c r="BE19" s="504"/>
      <c r="BF19" s="504"/>
      <c r="BG19" s="504"/>
      <c r="BH19" s="505"/>
      <c r="BI19" s="505"/>
      <c r="BJ19" s="505"/>
      <c r="BK19" s="505"/>
      <c r="BL19" s="506"/>
      <c r="BM19" s="506">
        <f t="shared" si="2"/>
        <v>0</v>
      </c>
      <c r="BN19" s="506">
        <f t="shared" si="2"/>
        <v>0</v>
      </c>
      <c r="BO19" s="507"/>
      <c r="BP19" s="506">
        <f t="shared" si="5"/>
        <v>0</v>
      </c>
      <c r="BQ19" s="506"/>
      <c r="BR19" s="507"/>
      <c r="BS19" s="507"/>
      <c r="BT19" s="507"/>
      <c r="BU19" s="506"/>
      <c r="BW19" s="507"/>
      <c r="BX19" s="506"/>
    </row>
    <row r="20" spans="1:76" s="2" customFormat="1" ht="324" hidden="1" outlineLevel="2">
      <c r="A20" s="487" t="s">
        <v>228</v>
      </c>
      <c r="B20" s="487" t="s">
        <v>228</v>
      </c>
      <c r="C20" s="488">
        <v>876</v>
      </c>
      <c r="D20" s="489" t="s">
        <v>232</v>
      </c>
      <c r="E20" s="488">
        <v>6</v>
      </c>
      <c r="F20" s="493" t="s">
        <v>406</v>
      </c>
      <c r="G20" s="491"/>
      <c r="H20" s="492"/>
      <c r="I20" s="491"/>
      <c r="J20" s="493" t="s">
        <v>407</v>
      </c>
      <c r="K20" s="494">
        <v>0.25</v>
      </c>
      <c r="L20" s="495">
        <v>0.14560000000000001</v>
      </c>
      <c r="M20" s="496">
        <v>319810000</v>
      </c>
      <c r="N20" s="496">
        <v>385988000</v>
      </c>
      <c r="O20" s="496">
        <v>385988000</v>
      </c>
      <c r="P20" s="497">
        <f>81382501+33089000</f>
        <v>114471501</v>
      </c>
      <c r="Q20" s="496">
        <v>31118400</v>
      </c>
      <c r="R20" s="508">
        <v>31118400</v>
      </c>
      <c r="S20" s="499" t="s">
        <v>408</v>
      </c>
      <c r="T20" s="499" t="s">
        <v>291</v>
      </c>
      <c r="U20" s="500">
        <f>+N20</f>
        <v>385988000</v>
      </c>
      <c r="V20" s="500">
        <f>+O20</f>
        <v>385988000</v>
      </c>
      <c r="W20" s="501">
        <f t="shared" si="1"/>
        <v>1</v>
      </c>
      <c r="X20" s="502"/>
      <c r="Y20" s="502"/>
      <c r="Z20" s="501"/>
      <c r="AA20" s="502"/>
      <c r="AB20" s="502"/>
      <c r="AC20" s="501"/>
      <c r="AD20" s="502"/>
      <c r="AE20" s="502"/>
      <c r="AF20" s="501"/>
      <c r="AG20" s="518"/>
      <c r="AH20" s="503"/>
      <c r="AI20" s="501"/>
      <c r="AJ20" s="502"/>
      <c r="AK20" s="502"/>
      <c r="AL20" s="501"/>
      <c r="AM20" s="502"/>
      <c r="AN20" s="502"/>
      <c r="AO20" s="501"/>
      <c r="AP20" s="502"/>
      <c r="AQ20" s="502"/>
      <c r="AR20" s="501"/>
      <c r="AS20" s="502"/>
      <c r="AT20" s="502"/>
      <c r="AU20" s="501"/>
      <c r="AV20" s="504">
        <f t="shared" si="3"/>
        <v>0</v>
      </c>
      <c r="AW20" s="504">
        <f t="shared" si="3"/>
        <v>271516499</v>
      </c>
      <c r="AX20" s="504">
        <f t="shared" si="4"/>
        <v>0</v>
      </c>
      <c r="AY20" s="504"/>
      <c r="AZ20" s="504"/>
      <c r="BA20" s="504"/>
      <c r="BB20" s="504"/>
      <c r="BC20" s="505"/>
      <c r="BD20" s="504"/>
      <c r="BE20" s="504"/>
      <c r="BF20" s="504"/>
      <c r="BG20" s="504"/>
      <c r="BH20" s="505"/>
      <c r="BI20" s="505"/>
      <c r="BJ20" s="505"/>
      <c r="BK20" s="505"/>
      <c r="BL20" s="506"/>
      <c r="BM20" s="506">
        <f t="shared" si="2"/>
        <v>0</v>
      </c>
      <c r="BN20" s="506">
        <f t="shared" si="2"/>
        <v>0</v>
      </c>
      <c r="BO20" s="507"/>
      <c r="BP20" s="506">
        <f t="shared" si="5"/>
        <v>0</v>
      </c>
      <c r="BQ20" s="506"/>
      <c r="BR20" s="507"/>
      <c r="BS20" s="507"/>
      <c r="BT20" s="507"/>
      <c r="BU20" s="506"/>
      <c r="BW20" s="507"/>
      <c r="BX20" s="506"/>
    </row>
    <row r="21" spans="1:76" s="527" customFormat="1" ht="14.25" customHeight="1" outlineLevel="1" collapsed="1">
      <c r="A21" s="519"/>
      <c r="B21" s="520"/>
      <c r="C21" s="521"/>
      <c r="D21" s="521"/>
      <c r="E21" s="521"/>
      <c r="F21" s="522"/>
      <c r="G21" s="522"/>
      <c r="H21" s="523"/>
      <c r="I21" s="522"/>
      <c r="J21" s="521"/>
      <c r="K21" s="521"/>
      <c r="L21" s="521"/>
      <c r="M21" s="524">
        <f t="shared" ref="M21:R21" si="6">SUM(M15:M20)</f>
        <v>60101734080</v>
      </c>
      <c r="N21" s="524">
        <f t="shared" si="6"/>
        <v>63148364640</v>
      </c>
      <c r="O21" s="524">
        <f t="shared" si="6"/>
        <v>45447889467</v>
      </c>
      <c r="P21" s="524">
        <f t="shared" si="6"/>
        <v>456743456</v>
      </c>
      <c r="Q21" s="524">
        <f t="shared" si="6"/>
        <v>6818922276</v>
      </c>
      <c r="R21" s="524">
        <f t="shared" si="6"/>
        <v>3873365633</v>
      </c>
      <c r="S21" s="522"/>
      <c r="T21" s="525"/>
      <c r="U21" s="524"/>
      <c r="V21" s="524"/>
      <c r="W21" s="526"/>
      <c r="X21" s="521"/>
      <c r="Y21" s="521"/>
      <c r="Z21" s="526"/>
      <c r="AA21" s="521"/>
      <c r="AB21" s="521"/>
      <c r="AC21" s="526"/>
      <c r="AD21" s="521"/>
      <c r="AE21" s="521"/>
      <c r="AF21" s="526"/>
      <c r="AG21" s="521"/>
      <c r="AH21" s="521"/>
      <c r="AI21" s="526"/>
      <c r="AJ21" s="521"/>
      <c r="AK21" s="521"/>
      <c r="AL21" s="526"/>
      <c r="AM21" s="521"/>
      <c r="AN21" s="521"/>
      <c r="AO21" s="526"/>
      <c r="AP21" s="521"/>
      <c r="AQ21" s="521"/>
      <c r="AR21" s="526"/>
      <c r="AS21" s="521"/>
      <c r="AT21" s="521"/>
      <c r="AU21" s="526"/>
      <c r="AV21" s="504">
        <f t="shared" si="3"/>
        <v>17700475173</v>
      </c>
      <c r="AW21" s="504">
        <f t="shared" si="3"/>
        <v>44991146011</v>
      </c>
      <c r="AX21" s="504">
        <f t="shared" si="4"/>
        <v>2945556643</v>
      </c>
      <c r="AY21" s="504"/>
      <c r="AZ21" s="504"/>
      <c r="BA21" s="504"/>
      <c r="BB21" s="504"/>
      <c r="BC21" s="505"/>
      <c r="BD21" s="504"/>
      <c r="BE21" s="504"/>
      <c r="BF21" s="504"/>
      <c r="BG21" s="504"/>
      <c r="BH21" s="505"/>
      <c r="BI21" s="505"/>
      <c r="BJ21" s="505"/>
      <c r="BK21" s="505"/>
      <c r="BL21" s="506"/>
      <c r="BM21" s="506"/>
      <c r="BN21" s="506"/>
      <c r="BO21" s="507"/>
      <c r="BP21" s="506"/>
      <c r="BQ21" s="506"/>
      <c r="BR21" s="507"/>
      <c r="BS21" s="507"/>
      <c r="BT21" s="507"/>
      <c r="BU21" s="506"/>
      <c r="BV21" s="2"/>
      <c r="BW21" s="507"/>
      <c r="BX21" s="506"/>
    </row>
    <row r="22" spans="1:76" s="2" customFormat="1" ht="409.5" outlineLevel="2">
      <c r="A22" s="487" t="s">
        <v>264</v>
      </c>
      <c r="B22" s="487" t="s">
        <v>264</v>
      </c>
      <c r="C22" s="488">
        <v>876</v>
      </c>
      <c r="D22" s="493" t="s">
        <v>266</v>
      </c>
      <c r="E22" s="488">
        <v>7</v>
      </c>
      <c r="F22" s="493" t="s">
        <v>409</v>
      </c>
      <c r="G22" s="491"/>
      <c r="H22" s="492"/>
      <c r="I22" s="491"/>
      <c r="J22" s="493" t="s">
        <v>410</v>
      </c>
      <c r="K22" s="528">
        <v>0.25</v>
      </c>
      <c r="L22" s="495">
        <v>0.14080000000000001</v>
      </c>
      <c r="M22" s="496">
        <v>3019796400</v>
      </c>
      <c r="N22" s="496">
        <v>1796611680</v>
      </c>
      <c r="O22" s="496">
        <v>1006571680</v>
      </c>
      <c r="P22" s="496">
        <f>90252671+58547640</f>
        <v>148800311</v>
      </c>
      <c r="Q22" s="496">
        <v>740815167</v>
      </c>
      <c r="R22" s="496">
        <f>207270767+15058150+113047500+250511250</f>
        <v>585887667</v>
      </c>
      <c r="S22" s="510" t="s">
        <v>271</v>
      </c>
      <c r="T22" s="499" t="s">
        <v>291</v>
      </c>
      <c r="U22" s="500">
        <v>656611680</v>
      </c>
      <c r="V22" s="500">
        <f>360091680+66480000</f>
        <v>426571680</v>
      </c>
      <c r="W22" s="501">
        <f>IF(U22=0,"",V22/U22)</f>
        <v>0.64965594276361338</v>
      </c>
      <c r="X22" s="502"/>
      <c r="Y22" s="502"/>
      <c r="Z22" s="501" t="str">
        <f>IF(X22=0,"",Y22/X22)</f>
        <v/>
      </c>
      <c r="AA22" s="502"/>
      <c r="AB22" s="502"/>
      <c r="AC22" s="501" t="str">
        <f>IF(AA22=0,"",AB22/AA22)</f>
        <v/>
      </c>
      <c r="AD22" s="502"/>
      <c r="AE22" s="502"/>
      <c r="AF22" s="501" t="str">
        <f>IF(AD22=0,"",AE22/AD22)</f>
        <v/>
      </c>
      <c r="AG22" s="500">
        <v>1140000000</v>
      </c>
      <c r="AH22" s="500">
        <v>580000000</v>
      </c>
      <c r="AI22" s="501">
        <f>IF(AG22=0,"",AH22/AG22)</f>
        <v>0.50877192982456143</v>
      </c>
      <c r="AJ22" s="502"/>
      <c r="AK22" s="502"/>
      <c r="AL22" s="501" t="str">
        <f>IF(AJ22=0,"",AK22/AJ22)</f>
        <v/>
      </c>
      <c r="AM22" s="502"/>
      <c r="AN22" s="502"/>
      <c r="AO22" s="501" t="str">
        <f>IF(AM22=0,"",AN22/AM22)</f>
        <v/>
      </c>
      <c r="AP22" s="502"/>
      <c r="AQ22" s="502"/>
      <c r="AR22" s="501" t="str">
        <f>IF(AP22=0,"",AQ22/AP22)</f>
        <v/>
      </c>
      <c r="AS22" s="502"/>
      <c r="AT22" s="502"/>
      <c r="AU22" s="501" t="str">
        <f>IF(AS22=0,"",AT22/AS22)</f>
        <v/>
      </c>
      <c r="AV22" s="504">
        <f t="shared" si="3"/>
        <v>790040000</v>
      </c>
      <c r="AW22" s="504">
        <f t="shared" si="3"/>
        <v>857771369</v>
      </c>
      <c r="AX22" s="504">
        <f t="shared" si="4"/>
        <v>154927500</v>
      </c>
      <c r="AY22" s="504"/>
      <c r="AZ22" s="504"/>
      <c r="BA22" s="504"/>
      <c r="BB22" s="504"/>
      <c r="BC22" s="505"/>
      <c r="BD22" s="504"/>
      <c r="BE22" s="504"/>
      <c r="BF22" s="504"/>
      <c r="BG22" s="504"/>
      <c r="BH22" s="505"/>
      <c r="BI22" s="505"/>
      <c r="BJ22" s="505"/>
      <c r="BK22" s="505"/>
      <c r="BL22" s="506"/>
      <c r="BM22" s="506">
        <f>(N22-SUM(U22+X22+AA22+AD22+AG22+AJ22+AM22+AP22+AS22))</f>
        <v>0</v>
      </c>
      <c r="BN22" s="506">
        <f>(O22-SUM(V22+Y22+AB22+AE22+AH22+AK22+AN22+AQ22+AT22))</f>
        <v>0</v>
      </c>
      <c r="BO22" s="507"/>
      <c r="BP22" s="506">
        <f t="shared" si="5"/>
        <v>0</v>
      </c>
      <c r="BQ22" s="506"/>
      <c r="BR22" s="507"/>
      <c r="BS22" s="507"/>
      <c r="BT22" s="507"/>
      <c r="BU22" s="506"/>
      <c r="BW22" s="507"/>
      <c r="BX22" s="506"/>
    </row>
    <row r="23" spans="1:76" s="527" customFormat="1" ht="14.25" hidden="1" customHeight="1" outlineLevel="1">
      <c r="A23" s="519"/>
      <c r="B23" s="520"/>
      <c r="C23" s="521"/>
      <c r="D23" s="521"/>
      <c r="E23" s="521"/>
      <c r="F23" s="522"/>
      <c r="G23" s="522"/>
      <c r="H23" s="522"/>
      <c r="I23" s="522"/>
      <c r="J23" s="521"/>
      <c r="K23" s="525"/>
      <c r="L23" s="529"/>
      <c r="M23" s="524">
        <f t="shared" ref="M23:R23" si="7">+M22</f>
        <v>3019796400</v>
      </c>
      <c r="N23" s="524">
        <f t="shared" si="7"/>
        <v>1796611680</v>
      </c>
      <c r="O23" s="524">
        <f t="shared" si="7"/>
        <v>1006571680</v>
      </c>
      <c r="P23" s="524">
        <f t="shared" si="7"/>
        <v>148800311</v>
      </c>
      <c r="Q23" s="524">
        <f t="shared" si="7"/>
        <v>740815167</v>
      </c>
      <c r="R23" s="524">
        <f t="shared" si="7"/>
        <v>585887667</v>
      </c>
      <c r="S23" s="522"/>
      <c r="T23" s="525"/>
      <c r="U23" s="524"/>
      <c r="V23" s="524"/>
      <c r="W23" s="526"/>
      <c r="X23" s="521"/>
      <c r="Y23" s="521"/>
      <c r="Z23" s="526"/>
      <c r="AA23" s="521"/>
      <c r="AB23" s="521"/>
      <c r="AC23" s="526"/>
      <c r="AD23" s="521"/>
      <c r="AE23" s="521"/>
      <c r="AF23" s="526"/>
      <c r="AG23" s="521"/>
      <c r="AH23" s="521"/>
      <c r="AI23" s="526"/>
      <c r="AJ23" s="521"/>
      <c r="AK23" s="521"/>
      <c r="AL23" s="526"/>
      <c r="AM23" s="521"/>
      <c r="AN23" s="521"/>
      <c r="AO23" s="526"/>
      <c r="AP23" s="521"/>
      <c r="AQ23" s="521"/>
      <c r="AR23" s="526"/>
      <c r="AS23" s="521"/>
      <c r="AT23" s="521"/>
      <c r="AU23" s="526"/>
      <c r="AV23" s="504">
        <f t="shared" si="3"/>
        <v>790040000</v>
      </c>
      <c r="AW23" s="504">
        <f t="shared" si="3"/>
        <v>857771369</v>
      </c>
      <c r="AX23" s="504">
        <f t="shared" si="4"/>
        <v>154927500</v>
      </c>
      <c r="AY23" s="504"/>
      <c r="AZ23" s="504"/>
      <c r="BA23" s="504"/>
      <c r="BB23" s="504"/>
      <c r="BC23" s="505"/>
      <c r="BD23" s="504"/>
      <c r="BE23" s="504"/>
      <c r="BF23" s="504"/>
      <c r="BG23" s="504"/>
      <c r="BH23" s="505"/>
      <c r="BI23" s="505"/>
      <c r="BJ23" s="505"/>
      <c r="BK23" s="505"/>
      <c r="BL23" s="506"/>
      <c r="BM23" s="506"/>
      <c r="BN23" s="506"/>
      <c r="BO23" s="507"/>
      <c r="BP23" s="506">
        <f t="shared" si="5"/>
        <v>1006571680</v>
      </c>
      <c r="BQ23" s="506"/>
      <c r="BR23" s="507"/>
      <c r="BS23" s="507"/>
      <c r="BT23" s="507"/>
      <c r="BU23" s="506"/>
      <c r="BV23" s="2"/>
      <c r="BW23" s="507"/>
      <c r="BX23" s="506"/>
    </row>
    <row r="24" spans="1:76" s="2" customFormat="1" ht="409.5" outlineLevel="2">
      <c r="A24" s="487" t="s">
        <v>276</v>
      </c>
      <c r="B24" s="487" t="s">
        <v>276</v>
      </c>
      <c r="C24" s="488">
        <v>876</v>
      </c>
      <c r="D24" s="493" t="s">
        <v>411</v>
      </c>
      <c r="E24" s="488">
        <v>8</v>
      </c>
      <c r="F24" s="493" t="s">
        <v>412</v>
      </c>
      <c r="G24" s="491"/>
      <c r="H24" s="492"/>
      <c r="I24" s="491"/>
      <c r="J24" s="493" t="s">
        <v>413</v>
      </c>
      <c r="K24" s="528">
        <v>0.25</v>
      </c>
      <c r="L24" s="495">
        <v>0.14080000000000001</v>
      </c>
      <c r="M24" s="496">
        <v>450520000</v>
      </c>
      <c r="N24" s="496">
        <v>658432800</v>
      </c>
      <c r="O24" s="496">
        <f>188360000+117621000</f>
        <v>305981000</v>
      </c>
      <c r="P24" s="496">
        <f>24560667+18466667</f>
        <v>43027334</v>
      </c>
      <c r="Q24" s="530">
        <v>29685600</v>
      </c>
      <c r="R24" s="513">
        <f>25268100+4417500</f>
        <v>29685600</v>
      </c>
      <c r="S24" s="510" t="s">
        <v>281</v>
      </c>
      <c r="T24" s="531" t="s">
        <v>414</v>
      </c>
      <c r="U24" s="500">
        <v>418432800</v>
      </c>
      <c r="V24" s="500">
        <f>188360000+117621000</f>
        <v>305981000</v>
      </c>
      <c r="W24" s="501"/>
      <c r="X24" s="502"/>
      <c r="Y24" s="502"/>
      <c r="Z24" s="501" t="str">
        <f>IF(X24=0,"",Y24/X24)</f>
        <v/>
      </c>
      <c r="AA24" s="502"/>
      <c r="AB24" s="502"/>
      <c r="AC24" s="501" t="str">
        <f>IF(AA24=0,"",AB24/AA24)</f>
        <v/>
      </c>
      <c r="AD24" s="502"/>
      <c r="AE24" s="502"/>
      <c r="AF24" s="501" t="str">
        <f>IF(AD24=0,"",AE24/AD24)</f>
        <v/>
      </c>
      <c r="AG24" s="500">
        <v>240000000</v>
      </c>
      <c r="AH24" s="500"/>
      <c r="AI24" s="501">
        <f>IF(AG24=0,"",AH24/AG24)</f>
        <v>0</v>
      </c>
      <c r="AJ24" s="502"/>
      <c r="AK24" s="502"/>
      <c r="AL24" s="501" t="str">
        <f>IF(AJ24=0,"",AK24/AJ24)</f>
        <v/>
      </c>
      <c r="AM24" s="502"/>
      <c r="AN24" s="502"/>
      <c r="AO24" s="501" t="str">
        <f>IF(AM24=0,"",AN24/AM24)</f>
        <v/>
      </c>
      <c r="AP24" s="502"/>
      <c r="AQ24" s="502"/>
      <c r="AR24" s="501" t="str">
        <f>IF(AP24=0,"",AQ24/AP24)</f>
        <v/>
      </c>
      <c r="AS24" s="502"/>
      <c r="AT24" s="502"/>
      <c r="AU24" s="501" t="str">
        <f>IF(AS24=0,"",AT24/AS24)</f>
        <v/>
      </c>
      <c r="AV24" s="504">
        <f t="shared" si="3"/>
        <v>352451800</v>
      </c>
      <c r="AW24" s="504">
        <f t="shared" si="3"/>
        <v>262953666</v>
      </c>
      <c r="AX24" s="504">
        <f t="shared" si="4"/>
        <v>0</v>
      </c>
      <c r="AY24" s="504"/>
      <c r="AZ24" s="504"/>
      <c r="BA24" s="504"/>
      <c r="BB24" s="504"/>
      <c r="BC24" s="505"/>
      <c r="BD24" s="504"/>
      <c r="BE24" s="504"/>
      <c r="BF24" s="504"/>
      <c r="BG24" s="504"/>
      <c r="BH24" s="505"/>
      <c r="BI24" s="505"/>
      <c r="BJ24" s="505"/>
      <c r="BK24" s="505"/>
      <c r="BL24" s="506"/>
      <c r="BM24" s="506">
        <f>(N24-SUM(U24+X24+AA24+AD24+AG24+AJ24+AM24+AP24+AS24))</f>
        <v>0</v>
      </c>
      <c r="BN24" s="506">
        <f>(O24-SUM(V24+Y24+AB24+AE24+AH24+AK24+AN24+AQ24+AT24))</f>
        <v>0</v>
      </c>
      <c r="BO24" s="507"/>
      <c r="BP24" s="506">
        <f t="shared" si="5"/>
        <v>0</v>
      </c>
      <c r="BQ24" s="506"/>
      <c r="BR24" s="507"/>
      <c r="BS24" s="507"/>
      <c r="BT24" s="507"/>
      <c r="BU24" s="506"/>
      <c r="BW24" s="507"/>
      <c r="BX24" s="506"/>
    </row>
    <row r="25" spans="1:76" s="527" customFormat="1" ht="14.25" hidden="1" customHeight="1" outlineLevel="1">
      <c r="A25" s="519"/>
      <c r="B25" s="520"/>
      <c r="C25" s="521"/>
      <c r="D25" s="521"/>
      <c r="E25" s="521"/>
      <c r="F25" s="522"/>
      <c r="G25" s="522"/>
      <c r="H25" s="522"/>
      <c r="I25" s="522"/>
      <c r="J25" s="521"/>
      <c r="K25" s="525"/>
      <c r="L25" s="529"/>
      <c r="M25" s="524">
        <f t="shared" ref="M25:R25" si="8">+M24</f>
        <v>450520000</v>
      </c>
      <c r="N25" s="524">
        <f t="shared" si="8"/>
        <v>658432800</v>
      </c>
      <c r="O25" s="524">
        <f t="shared" si="8"/>
        <v>305981000</v>
      </c>
      <c r="P25" s="524">
        <f t="shared" si="8"/>
        <v>43027334</v>
      </c>
      <c r="Q25" s="524">
        <f t="shared" si="8"/>
        <v>29685600</v>
      </c>
      <c r="R25" s="524">
        <f t="shared" si="8"/>
        <v>29685600</v>
      </c>
      <c r="S25" s="523"/>
      <c r="T25" s="525"/>
      <c r="U25" s="524"/>
      <c r="V25" s="524"/>
      <c r="W25" s="526"/>
      <c r="X25" s="521"/>
      <c r="Y25" s="521"/>
      <c r="Z25" s="526"/>
      <c r="AA25" s="521"/>
      <c r="AB25" s="521"/>
      <c r="AC25" s="526"/>
      <c r="AD25" s="521"/>
      <c r="AE25" s="521"/>
      <c r="AF25" s="526"/>
      <c r="AG25" s="521"/>
      <c r="AH25" s="521"/>
      <c r="AI25" s="526"/>
      <c r="AJ25" s="521"/>
      <c r="AK25" s="521"/>
      <c r="AL25" s="526"/>
      <c r="AM25" s="521"/>
      <c r="AN25" s="521"/>
      <c r="AO25" s="526"/>
      <c r="AP25" s="521"/>
      <c r="AQ25" s="521"/>
      <c r="AR25" s="526"/>
      <c r="AS25" s="521"/>
      <c r="AT25" s="521"/>
      <c r="AU25" s="526"/>
      <c r="AV25" s="504">
        <f t="shared" si="3"/>
        <v>352451800</v>
      </c>
      <c r="AW25" s="504">
        <f t="shared" si="3"/>
        <v>262953666</v>
      </c>
      <c r="AX25" s="504">
        <f t="shared" si="4"/>
        <v>0</v>
      </c>
      <c r="AY25" s="504"/>
      <c r="AZ25" s="504"/>
      <c r="BA25" s="504"/>
      <c r="BB25" s="504"/>
      <c r="BC25" s="505"/>
      <c r="BD25" s="504"/>
      <c r="BE25" s="504"/>
      <c r="BF25" s="504"/>
      <c r="BG25" s="504"/>
      <c r="BH25" s="505"/>
      <c r="BI25" s="505"/>
      <c r="BJ25" s="505"/>
      <c r="BK25" s="505"/>
      <c r="BL25" s="506"/>
      <c r="BM25" s="506"/>
      <c r="BN25" s="506"/>
      <c r="BO25" s="507"/>
      <c r="BP25" s="506">
        <f t="shared" si="5"/>
        <v>305981000</v>
      </c>
      <c r="BQ25" s="506"/>
      <c r="BR25" s="507"/>
      <c r="BS25" s="507"/>
      <c r="BT25" s="507"/>
      <c r="BU25" s="506"/>
      <c r="BV25" s="2"/>
      <c r="BW25" s="507"/>
      <c r="BX25" s="506"/>
    </row>
    <row r="26" spans="1:76" s="2" customFormat="1" ht="348" hidden="1" outlineLevel="2">
      <c r="A26" s="487" t="s">
        <v>285</v>
      </c>
      <c r="B26" s="487" t="s">
        <v>285</v>
      </c>
      <c r="C26" s="488">
        <v>876</v>
      </c>
      <c r="D26" s="532" t="s">
        <v>286</v>
      </c>
      <c r="E26" s="488">
        <v>9</v>
      </c>
      <c r="F26" s="493" t="s">
        <v>415</v>
      </c>
      <c r="G26" s="491"/>
      <c r="H26" s="491"/>
      <c r="I26" s="491"/>
      <c r="J26" s="492" t="s">
        <v>416</v>
      </c>
      <c r="K26" s="533">
        <v>0.3</v>
      </c>
      <c r="L26" s="495">
        <v>0.17499999999999999</v>
      </c>
      <c r="M26" s="496">
        <v>114189120</v>
      </c>
      <c r="N26" s="496">
        <v>87336400</v>
      </c>
      <c r="O26" s="496">
        <v>87336400</v>
      </c>
      <c r="P26" s="497">
        <f>7569155+8733640</f>
        <v>16302795</v>
      </c>
      <c r="Q26" s="496">
        <v>35049300</v>
      </c>
      <c r="R26" s="496">
        <f>27527280+7522020</f>
        <v>35049300</v>
      </c>
      <c r="S26" s="510" t="s">
        <v>288</v>
      </c>
      <c r="T26" s="534"/>
      <c r="U26" s="500">
        <f>+N26</f>
        <v>87336400</v>
      </c>
      <c r="V26" s="500">
        <f>+O26</f>
        <v>87336400</v>
      </c>
      <c r="W26" s="501"/>
      <c r="X26" s="502"/>
      <c r="Y26" s="502"/>
      <c r="Z26" s="501" t="str">
        <f>IF(X26=0,"",Y26/X26)</f>
        <v/>
      </c>
      <c r="AA26" s="502"/>
      <c r="AB26" s="502"/>
      <c r="AC26" s="501" t="str">
        <f>IF(AA26=0,"",AB26/AA26)</f>
        <v/>
      </c>
      <c r="AD26" s="502"/>
      <c r="AE26" s="502"/>
      <c r="AF26" s="501" t="str">
        <f>IF(AD26=0,"",AE26/AD26)</f>
        <v/>
      </c>
      <c r="AG26" s="502"/>
      <c r="AH26" s="502"/>
      <c r="AI26" s="501" t="str">
        <f>IF(AG26=0,"",AH26/AG26)</f>
        <v/>
      </c>
      <c r="AJ26" s="502"/>
      <c r="AK26" s="502"/>
      <c r="AL26" s="501" t="str">
        <f>IF(AJ26=0,"",AK26/AJ26)</f>
        <v/>
      </c>
      <c r="AM26" s="502"/>
      <c r="AN26" s="502"/>
      <c r="AO26" s="501" t="str">
        <f>IF(AM26=0,"",AN26/AM26)</f>
        <v/>
      </c>
      <c r="AP26" s="502"/>
      <c r="AQ26" s="502"/>
      <c r="AR26" s="501" t="str">
        <f>IF(AP26=0,"",AQ26/AP26)</f>
        <v/>
      </c>
      <c r="AS26" s="502"/>
      <c r="AT26" s="502"/>
      <c r="AU26" s="501" t="str">
        <f>IF(AS26=0,"",AT26/AS26)</f>
        <v/>
      </c>
      <c r="AV26" s="504">
        <f t="shared" si="3"/>
        <v>0</v>
      </c>
      <c r="AW26" s="504">
        <f t="shared" si="3"/>
        <v>71033605</v>
      </c>
      <c r="AX26" s="504">
        <f t="shared" si="4"/>
        <v>0</v>
      </c>
      <c r="AY26" s="504"/>
      <c r="AZ26" s="504"/>
      <c r="BA26" s="504"/>
      <c r="BB26" s="504"/>
      <c r="BC26" s="505"/>
      <c r="BD26" s="504"/>
      <c r="BE26" s="504"/>
      <c r="BF26" s="504"/>
      <c r="BG26" s="504"/>
      <c r="BH26" s="505"/>
      <c r="BI26" s="505"/>
      <c r="BJ26" s="505"/>
      <c r="BK26" s="505"/>
      <c r="BL26" s="506"/>
      <c r="BM26" s="506">
        <f>(N26-SUM(U26+X26+AA26+AD26+AG26+AJ26+AM26+AP26+AS26))</f>
        <v>0</v>
      </c>
      <c r="BN26" s="506">
        <f>(O26-SUM(V26+Y26+AB26+AE26+AH26+AK26+AN26+AQ26+AT26))</f>
        <v>0</v>
      </c>
      <c r="BO26" s="507"/>
      <c r="BP26" s="506">
        <f t="shared" si="5"/>
        <v>0</v>
      </c>
      <c r="BQ26" s="506"/>
      <c r="BR26" s="507"/>
      <c r="BS26" s="507"/>
      <c r="BT26" s="507"/>
      <c r="BU26" s="506"/>
      <c r="BW26" s="507"/>
      <c r="BX26" s="506"/>
    </row>
    <row r="27" spans="1:76" s="527" customFormat="1" ht="14.25" hidden="1" customHeight="1" outlineLevel="2">
      <c r="A27" s="520"/>
      <c r="B27" s="520"/>
      <c r="C27" s="521"/>
      <c r="D27" s="535"/>
      <c r="E27" s="521"/>
      <c r="F27" s="522"/>
      <c r="G27" s="522"/>
      <c r="H27" s="522"/>
      <c r="I27" s="522"/>
      <c r="J27" s="521"/>
      <c r="K27" s="536"/>
      <c r="L27" s="537"/>
      <c r="M27" s="524">
        <f t="shared" ref="M27:R27" si="9">+M26</f>
        <v>114189120</v>
      </c>
      <c r="N27" s="524">
        <f t="shared" si="9"/>
        <v>87336400</v>
      </c>
      <c r="O27" s="524">
        <f t="shared" si="9"/>
        <v>87336400</v>
      </c>
      <c r="P27" s="524">
        <f t="shared" si="9"/>
        <v>16302795</v>
      </c>
      <c r="Q27" s="524">
        <f t="shared" si="9"/>
        <v>35049300</v>
      </c>
      <c r="R27" s="524">
        <f t="shared" si="9"/>
        <v>35049300</v>
      </c>
      <c r="S27" s="538"/>
      <c r="T27" s="525"/>
      <c r="U27" s="524"/>
      <c r="V27" s="524"/>
      <c r="W27" s="526"/>
      <c r="X27" s="521"/>
      <c r="Y27" s="521"/>
      <c r="Z27" s="526"/>
      <c r="AA27" s="521"/>
      <c r="AB27" s="521"/>
      <c r="AC27" s="526"/>
      <c r="AD27" s="521"/>
      <c r="AE27" s="521"/>
      <c r="AF27" s="526"/>
      <c r="AG27" s="521"/>
      <c r="AH27" s="521"/>
      <c r="AI27" s="526"/>
      <c r="AJ27" s="521"/>
      <c r="AK27" s="521"/>
      <c r="AL27" s="526"/>
      <c r="AM27" s="521"/>
      <c r="AN27" s="521"/>
      <c r="AO27" s="526"/>
      <c r="AP27" s="521"/>
      <c r="AQ27" s="521"/>
      <c r="AR27" s="526"/>
      <c r="AS27" s="521"/>
      <c r="AT27" s="521"/>
      <c r="AU27" s="526"/>
      <c r="AV27" s="504">
        <f t="shared" si="3"/>
        <v>0</v>
      </c>
      <c r="AW27" s="504">
        <f t="shared" si="3"/>
        <v>71033605</v>
      </c>
      <c r="AX27" s="504">
        <f t="shared" si="4"/>
        <v>0</v>
      </c>
      <c r="AY27" s="504"/>
      <c r="AZ27" s="504"/>
      <c r="BA27" s="504"/>
      <c r="BB27" s="504"/>
      <c r="BC27" s="505"/>
      <c r="BD27" s="504"/>
      <c r="BE27" s="504"/>
      <c r="BF27" s="504"/>
      <c r="BG27" s="504"/>
      <c r="BH27" s="505"/>
      <c r="BI27" s="505"/>
      <c r="BJ27" s="505"/>
      <c r="BK27" s="505"/>
      <c r="BL27" s="506"/>
      <c r="BM27" s="506"/>
      <c r="BN27" s="506"/>
      <c r="BO27" s="507"/>
      <c r="BP27" s="506">
        <f t="shared" si="5"/>
        <v>87336400</v>
      </c>
      <c r="BQ27" s="506"/>
      <c r="BR27" s="507"/>
      <c r="BS27" s="507"/>
      <c r="BT27" s="507"/>
      <c r="BU27" s="506"/>
      <c r="BV27" s="2"/>
      <c r="BW27" s="507"/>
      <c r="BX27" s="506"/>
    </row>
    <row r="28" spans="1:76" s="2" customFormat="1" ht="312" hidden="1" outlineLevel="2">
      <c r="A28" s="487" t="s">
        <v>292</v>
      </c>
      <c r="B28" s="487" t="s">
        <v>292</v>
      </c>
      <c r="C28" s="488"/>
      <c r="D28" s="493" t="s">
        <v>293</v>
      </c>
      <c r="E28" s="539">
        <v>10</v>
      </c>
      <c r="F28" s="493" t="s">
        <v>417</v>
      </c>
      <c r="G28" s="540"/>
      <c r="H28" s="540"/>
      <c r="I28" s="540"/>
      <c r="J28" s="541" t="s">
        <v>418</v>
      </c>
      <c r="K28" s="528">
        <v>0.25</v>
      </c>
      <c r="L28" s="542">
        <v>0.14560000000000001</v>
      </c>
      <c r="M28" s="496">
        <v>858500000</v>
      </c>
      <c r="N28" s="496">
        <v>786480000</v>
      </c>
      <c r="O28" s="496">
        <v>626480000</v>
      </c>
      <c r="P28" s="496">
        <f>15696667+5540000</f>
        <v>21236667</v>
      </c>
      <c r="Q28" s="496">
        <v>725831100</v>
      </c>
      <c r="R28" s="496">
        <f>269831100+144000000+45000000+27000000+144000000</f>
        <v>629831100</v>
      </c>
      <c r="S28" s="499" t="s">
        <v>296</v>
      </c>
      <c r="T28" s="499" t="s">
        <v>291</v>
      </c>
      <c r="U28" s="500">
        <v>66480000</v>
      </c>
      <c r="V28" s="500">
        <v>66480000</v>
      </c>
      <c r="W28" s="501"/>
      <c r="X28" s="502"/>
      <c r="Y28" s="502"/>
      <c r="Z28" s="501" t="str">
        <f>IF(X28=0,"",Y28/X28)</f>
        <v/>
      </c>
      <c r="AA28" s="502"/>
      <c r="AB28" s="502"/>
      <c r="AC28" s="501" t="str">
        <f>IF(AA28=0,"",AB28/AA28)</f>
        <v/>
      </c>
      <c r="AD28" s="502"/>
      <c r="AE28" s="502"/>
      <c r="AF28" s="501" t="str">
        <f>IF(AD28=0,"",AE28/AD28)</f>
        <v/>
      </c>
      <c r="AG28" s="500">
        <v>720000000</v>
      </c>
      <c r="AH28" s="500">
        <v>560000000</v>
      </c>
      <c r="AI28" s="501">
        <f>IF(AG28=0,"",AH28/AG28)</f>
        <v>0.77777777777777779</v>
      </c>
      <c r="AJ28" s="502"/>
      <c r="AK28" s="502"/>
      <c r="AL28" s="501" t="str">
        <f>IF(AJ28=0,"",AK28/AJ28)</f>
        <v/>
      </c>
      <c r="AM28" s="502"/>
      <c r="AN28" s="502"/>
      <c r="AO28" s="501" t="str">
        <f>IF(AM28=0,"",AN28/AM28)</f>
        <v/>
      </c>
      <c r="AP28" s="502"/>
      <c r="AQ28" s="502"/>
      <c r="AR28" s="501" t="str">
        <f>IF(AP28=0,"",AQ28/AP28)</f>
        <v/>
      </c>
      <c r="AS28" s="502"/>
      <c r="AT28" s="502"/>
      <c r="AU28" s="501" t="str">
        <f>IF(AS28=0,"",AT28/AS28)</f>
        <v/>
      </c>
      <c r="AV28" s="504">
        <f t="shared" si="3"/>
        <v>160000000</v>
      </c>
      <c r="AW28" s="504">
        <f t="shared" si="3"/>
        <v>605243333</v>
      </c>
      <c r="AX28" s="504">
        <f t="shared" si="4"/>
        <v>96000000</v>
      </c>
      <c r="AY28" s="504"/>
      <c r="AZ28" s="504"/>
      <c r="BA28" s="504"/>
      <c r="BB28" s="504"/>
      <c r="BC28" s="505"/>
      <c r="BD28" s="504"/>
      <c r="BE28" s="504"/>
      <c r="BF28" s="504"/>
      <c r="BG28" s="504"/>
      <c r="BH28" s="505"/>
      <c r="BI28" s="505"/>
      <c r="BJ28" s="505"/>
      <c r="BK28" s="505"/>
      <c r="BL28" s="506"/>
      <c r="BM28" s="506">
        <f>(N28-SUM(U28+X28+AA28+AD28+AG28+AJ28+AM28+AP28+AS28))</f>
        <v>0</v>
      </c>
      <c r="BN28" s="506">
        <f>(O28-SUM(V28+Y28+AB28+AE28+AH28+AK28+AN28+AQ28+AT28))</f>
        <v>0</v>
      </c>
      <c r="BO28" s="507"/>
      <c r="BP28" s="506">
        <f t="shared" si="5"/>
        <v>0</v>
      </c>
      <c r="BQ28" s="506"/>
      <c r="BR28" s="507"/>
      <c r="BS28" s="507"/>
      <c r="BT28" s="507"/>
      <c r="BU28" s="506"/>
      <c r="BW28" s="507"/>
      <c r="BX28" s="506"/>
    </row>
    <row r="29" spans="1:76" s="527" customFormat="1" ht="14.25" hidden="1" customHeight="1" outlineLevel="2">
      <c r="A29" s="520"/>
      <c r="B29" s="520"/>
      <c r="C29" s="521"/>
      <c r="D29" s="535"/>
      <c r="E29" s="521"/>
      <c r="F29" s="522"/>
      <c r="G29" s="522"/>
      <c r="H29" s="522"/>
      <c r="I29" s="522"/>
      <c r="J29" s="521"/>
      <c r="K29" s="536"/>
      <c r="L29" s="543"/>
      <c r="M29" s="524">
        <f t="shared" ref="M29:R29" si="10">+M28</f>
        <v>858500000</v>
      </c>
      <c r="N29" s="524">
        <f t="shared" si="10"/>
        <v>786480000</v>
      </c>
      <c r="O29" s="524">
        <f t="shared" si="10"/>
        <v>626480000</v>
      </c>
      <c r="P29" s="524">
        <f t="shared" si="10"/>
        <v>21236667</v>
      </c>
      <c r="Q29" s="524">
        <f t="shared" si="10"/>
        <v>725831100</v>
      </c>
      <c r="R29" s="524">
        <f t="shared" si="10"/>
        <v>629831100</v>
      </c>
      <c r="S29" s="538"/>
      <c r="T29" s="525"/>
      <c r="U29" s="524"/>
      <c r="V29" s="524"/>
      <c r="W29" s="526"/>
      <c r="X29" s="521"/>
      <c r="Y29" s="521"/>
      <c r="Z29" s="526"/>
      <c r="AA29" s="521"/>
      <c r="AB29" s="521"/>
      <c r="AC29" s="526"/>
      <c r="AD29" s="521"/>
      <c r="AE29" s="521"/>
      <c r="AF29" s="526"/>
      <c r="AG29" s="521"/>
      <c r="AH29" s="521"/>
      <c r="AI29" s="526"/>
      <c r="AJ29" s="521"/>
      <c r="AK29" s="521"/>
      <c r="AL29" s="526"/>
      <c r="AM29" s="521"/>
      <c r="AN29" s="521"/>
      <c r="AO29" s="526"/>
      <c r="AP29" s="521"/>
      <c r="AQ29" s="521"/>
      <c r="AR29" s="526"/>
      <c r="AS29" s="521"/>
      <c r="AT29" s="521"/>
      <c r="AU29" s="526"/>
      <c r="AV29" s="504">
        <f t="shared" si="3"/>
        <v>160000000</v>
      </c>
      <c r="AW29" s="504">
        <f t="shared" si="3"/>
        <v>605243333</v>
      </c>
      <c r="AX29" s="504">
        <f t="shared" si="4"/>
        <v>96000000</v>
      </c>
      <c r="AY29" s="504"/>
      <c r="AZ29" s="504"/>
      <c r="BA29" s="504"/>
      <c r="BB29" s="504"/>
      <c r="BC29" s="505"/>
      <c r="BD29" s="504"/>
      <c r="BE29" s="504"/>
      <c r="BF29" s="504"/>
      <c r="BG29" s="504"/>
      <c r="BH29" s="505"/>
      <c r="BI29" s="505"/>
      <c r="BJ29" s="505"/>
      <c r="BK29" s="505"/>
      <c r="BL29" s="506"/>
      <c r="BM29" s="506"/>
      <c r="BN29" s="506"/>
      <c r="BO29" s="507"/>
      <c r="BP29" s="506">
        <f t="shared" si="5"/>
        <v>626480000</v>
      </c>
      <c r="BQ29" s="506"/>
      <c r="BR29" s="507"/>
      <c r="BS29" s="507"/>
      <c r="BT29" s="507"/>
      <c r="BU29" s="506"/>
      <c r="BV29" s="2"/>
      <c r="BW29" s="507"/>
      <c r="BX29" s="506"/>
    </row>
    <row r="30" spans="1:76" s="2" customFormat="1" ht="408" hidden="1" outlineLevel="1">
      <c r="A30" s="544" t="s">
        <v>300</v>
      </c>
      <c r="B30" s="544" t="s">
        <v>300</v>
      </c>
      <c r="C30" s="539"/>
      <c r="D30" s="489" t="s">
        <v>301</v>
      </c>
      <c r="E30" s="539">
        <v>11</v>
      </c>
      <c r="F30" s="490" t="s">
        <v>419</v>
      </c>
      <c r="G30" s="540"/>
      <c r="H30" s="540"/>
      <c r="I30" s="540"/>
      <c r="J30" s="541" t="s">
        <v>420</v>
      </c>
      <c r="K30" s="533">
        <v>0.3</v>
      </c>
      <c r="L30" s="545">
        <v>0.17499999999999999</v>
      </c>
      <c r="M30" s="496">
        <v>75290000</v>
      </c>
      <c r="N30" s="496">
        <v>90348000</v>
      </c>
      <c r="O30" s="496">
        <v>90348000</v>
      </c>
      <c r="P30" s="496">
        <f>23841833+20721000</f>
        <v>44562833</v>
      </c>
      <c r="Q30" s="496">
        <v>8886167</v>
      </c>
      <c r="R30" s="496">
        <v>8886167</v>
      </c>
      <c r="S30" s="531" t="s">
        <v>421</v>
      </c>
      <c r="T30" s="546"/>
      <c r="U30" s="500">
        <f>+N30</f>
        <v>90348000</v>
      </c>
      <c r="V30" s="500">
        <f>+O30</f>
        <v>90348000</v>
      </c>
      <c r="W30" s="501"/>
      <c r="X30" s="502"/>
      <c r="Y30" s="502"/>
      <c r="Z30" s="501"/>
      <c r="AA30" s="502"/>
      <c r="AB30" s="502"/>
      <c r="AC30" s="501"/>
      <c r="AD30" s="502"/>
      <c r="AE30" s="502"/>
      <c r="AF30" s="501"/>
      <c r="AG30" s="502"/>
      <c r="AH30" s="502"/>
      <c r="AI30" s="501"/>
      <c r="AJ30" s="502"/>
      <c r="AK30" s="502"/>
      <c r="AL30" s="501"/>
      <c r="AM30" s="502"/>
      <c r="AN30" s="502"/>
      <c r="AO30" s="501"/>
      <c r="AP30" s="502"/>
      <c r="AQ30" s="502"/>
      <c r="AR30" s="501"/>
      <c r="AS30" s="502"/>
      <c r="AT30" s="502"/>
      <c r="AU30" s="501"/>
      <c r="AV30" s="512">
        <f t="shared" si="3"/>
        <v>0</v>
      </c>
      <c r="AW30" s="504">
        <f t="shared" si="3"/>
        <v>45785167</v>
      </c>
      <c r="AX30" s="504">
        <f t="shared" si="4"/>
        <v>0</v>
      </c>
      <c r="AY30" s="504"/>
      <c r="AZ30" s="504"/>
      <c r="BA30" s="504"/>
      <c r="BB30" s="504"/>
      <c r="BC30" s="505"/>
      <c r="BD30" s="504"/>
      <c r="BE30" s="504"/>
      <c r="BF30" s="504"/>
      <c r="BG30" s="504"/>
      <c r="BH30" s="505"/>
      <c r="BI30" s="505"/>
      <c r="BJ30" s="505"/>
      <c r="BK30" s="505"/>
      <c r="BL30" s="506"/>
      <c r="BM30" s="506">
        <f>(N30-SUM(U30+X30+AA30+AD30+AG30+AJ30+AM30+AP30+AS30))</f>
        <v>0</v>
      </c>
      <c r="BN30" s="506">
        <f>(O30-SUM(V30+Y30+AB30+AE30+AH30+AK30+AN30+AQ30+AT30))</f>
        <v>0</v>
      </c>
      <c r="BO30" s="507"/>
      <c r="BP30" s="506">
        <f t="shared" si="5"/>
        <v>0</v>
      </c>
      <c r="BQ30" s="506"/>
      <c r="BR30" s="507"/>
      <c r="BS30" s="507"/>
      <c r="BT30" s="507"/>
      <c r="BU30" s="506"/>
      <c r="BW30" s="507"/>
      <c r="BX30" s="506"/>
    </row>
    <row r="31" spans="1:76" s="2" customFormat="1" ht="264" outlineLevel="2">
      <c r="A31" s="487" t="s">
        <v>300</v>
      </c>
      <c r="B31" s="487" t="s">
        <v>300</v>
      </c>
      <c r="C31" s="539"/>
      <c r="D31" s="489" t="s">
        <v>301</v>
      </c>
      <c r="E31" s="539">
        <v>12</v>
      </c>
      <c r="F31" s="490" t="s">
        <v>422</v>
      </c>
      <c r="G31" s="540"/>
      <c r="H31" s="540"/>
      <c r="I31" s="540"/>
      <c r="J31" s="541" t="s">
        <v>423</v>
      </c>
      <c r="K31" s="533">
        <v>0.3</v>
      </c>
      <c r="L31" s="545">
        <v>0.17499999999999999</v>
      </c>
      <c r="M31" s="496">
        <v>131920000</v>
      </c>
      <c r="N31" s="496">
        <v>158304000</v>
      </c>
      <c r="O31" s="496">
        <v>158304000</v>
      </c>
      <c r="P31" s="496">
        <v>32760133</v>
      </c>
      <c r="Q31" s="496">
        <v>17252800</v>
      </c>
      <c r="R31" s="513">
        <v>17252800</v>
      </c>
      <c r="S31" s="510" t="s">
        <v>424</v>
      </c>
      <c r="T31" s="510"/>
      <c r="U31" s="500">
        <f>+N31</f>
        <v>158304000</v>
      </c>
      <c r="V31" s="500">
        <f>79152000+79152000</f>
        <v>158304000</v>
      </c>
      <c r="W31" s="501"/>
      <c r="X31" s="502"/>
      <c r="Y31" s="502"/>
      <c r="Z31" s="501" t="str">
        <f>IF(X31=0,"",Y31/X31)</f>
        <v/>
      </c>
      <c r="AA31" s="502"/>
      <c r="AB31" s="502"/>
      <c r="AC31" s="501" t="str">
        <f>IF(AA31=0,"",AB31/AA31)</f>
        <v/>
      </c>
      <c r="AD31" s="502"/>
      <c r="AE31" s="502"/>
      <c r="AF31" s="501" t="str">
        <f>IF(AD31=0,"",AE31/AD31)</f>
        <v/>
      </c>
      <c r="AG31" s="502"/>
      <c r="AH31" s="502"/>
      <c r="AI31" s="501" t="str">
        <f>IF(AG31=0,"",AH31/AG31)</f>
        <v/>
      </c>
      <c r="AJ31" s="502"/>
      <c r="AK31" s="502"/>
      <c r="AL31" s="501" t="str">
        <f>IF(AJ31=0,"",AK31/AJ31)</f>
        <v/>
      </c>
      <c r="AM31" s="502"/>
      <c r="AN31" s="502"/>
      <c r="AO31" s="501" t="str">
        <f>IF(AM31=0,"",AN31/AM31)</f>
        <v/>
      </c>
      <c r="AP31" s="502"/>
      <c r="AQ31" s="502"/>
      <c r="AR31" s="501" t="str">
        <f>IF(AP31=0,"",AQ31/AP31)</f>
        <v/>
      </c>
      <c r="AS31" s="502"/>
      <c r="AT31" s="502"/>
      <c r="AU31" s="501" t="str">
        <f>IF(AS31=0,"",AT31/AS31)</f>
        <v/>
      </c>
      <c r="AV31" s="504">
        <f t="shared" si="3"/>
        <v>0</v>
      </c>
      <c r="AW31" s="504">
        <f t="shared" si="3"/>
        <v>125543867</v>
      </c>
      <c r="AX31" s="504">
        <f t="shared" si="4"/>
        <v>0</v>
      </c>
      <c r="AY31" s="504"/>
      <c r="AZ31" s="504"/>
      <c r="BA31" s="504"/>
      <c r="BB31" s="504"/>
      <c r="BC31" s="505"/>
      <c r="BD31" s="504"/>
      <c r="BE31" s="504"/>
      <c r="BF31" s="504"/>
      <c r="BG31" s="504"/>
      <c r="BH31" s="505"/>
      <c r="BI31" s="505"/>
      <c r="BJ31" s="505"/>
      <c r="BK31" s="505"/>
      <c r="BL31" s="506"/>
      <c r="BM31" s="506">
        <f>(N31-SUM(U31+X31+AA31+AD31+AG31+AJ31+AM31+AP31+AS31))</f>
        <v>0</v>
      </c>
      <c r="BN31" s="506">
        <f>(O31-SUM(V31+Y31+AB31+AE31+AH31+AK31+AN31+AQ31+AT31))</f>
        <v>0</v>
      </c>
      <c r="BO31" s="507"/>
      <c r="BP31" s="506">
        <f t="shared" si="5"/>
        <v>0</v>
      </c>
      <c r="BQ31" s="506"/>
      <c r="BR31" s="507"/>
      <c r="BS31" s="507"/>
      <c r="BT31" s="507"/>
      <c r="BU31" s="506"/>
      <c r="BW31" s="507"/>
      <c r="BX31" s="506"/>
    </row>
    <row r="32" spans="1:76" s="527" customFormat="1" ht="14.25" hidden="1" customHeight="1" outlineLevel="2">
      <c r="A32" s="520"/>
      <c r="B32" s="520"/>
      <c r="C32" s="521"/>
      <c r="D32" s="535"/>
      <c r="E32" s="521"/>
      <c r="F32" s="522"/>
      <c r="G32" s="522"/>
      <c r="H32" s="522"/>
      <c r="I32" s="522"/>
      <c r="J32" s="521"/>
      <c r="K32" s="536"/>
      <c r="L32" s="543"/>
      <c r="M32" s="524">
        <f t="shared" ref="M32:R32" si="11">+M30+M31</f>
        <v>207210000</v>
      </c>
      <c r="N32" s="524">
        <f t="shared" si="11"/>
        <v>248652000</v>
      </c>
      <c r="O32" s="524">
        <f t="shared" si="11"/>
        <v>248652000</v>
      </c>
      <c r="P32" s="524">
        <f t="shared" si="11"/>
        <v>77322966</v>
      </c>
      <c r="Q32" s="524">
        <f t="shared" si="11"/>
        <v>26138967</v>
      </c>
      <c r="R32" s="524">
        <f t="shared" si="11"/>
        <v>26138967</v>
      </c>
      <c r="S32" s="538"/>
      <c r="T32" s="525"/>
      <c r="U32" s="524"/>
      <c r="V32" s="524"/>
      <c r="W32" s="526"/>
      <c r="X32" s="521"/>
      <c r="Y32" s="521"/>
      <c r="Z32" s="526"/>
      <c r="AA32" s="521"/>
      <c r="AB32" s="521"/>
      <c r="AC32" s="526"/>
      <c r="AD32" s="521"/>
      <c r="AE32" s="521"/>
      <c r="AF32" s="526"/>
      <c r="AG32" s="521"/>
      <c r="AH32" s="521"/>
      <c r="AI32" s="526"/>
      <c r="AJ32" s="521"/>
      <c r="AK32" s="521"/>
      <c r="AL32" s="526"/>
      <c r="AM32" s="521"/>
      <c r="AN32" s="521"/>
      <c r="AO32" s="526"/>
      <c r="AP32" s="521"/>
      <c r="AQ32" s="521"/>
      <c r="AR32" s="526"/>
      <c r="AS32" s="521"/>
      <c r="AT32" s="521"/>
      <c r="AU32" s="526"/>
      <c r="AV32" s="504">
        <f t="shared" si="3"/>
        <v>0</v>
      </c>
      <c r="AW32" s="504">
        <f t="shared" si="3"/>
        <v>171329034</v>
      </c>
      <c r="AX32" s="504">
        <f t="shared" si="4"/>
        <v>0</v>
      </c>
      <c r="AY32" s="504"/>
      <c r="AZ32" s="504"/>
      <c r="BA32" s="504"/>
      <c r="BB32" s="504"/>
      <c r="BC32" s="505"/>
      <c r="BD32" s="504"/>
      <c r="BE32" s="504"/>
      <c r="BF32" s="504"/>
      <c r="BG32" s="504"/>
      <c r="BH32" s="505"/>
      <c r="BI32" s="505"/>
      <c r="BJ32" s="505"/>
      <c r="BK32" s="505"/>
      <c r="BL32" s="506"/>
      <c r="BM32" s="506"/>
      <c r="BN32" s="506"/>
      <c r="BO32" s="507"/>
      <c r="BP32" s="506">
        <f t="shared" si="5"/>
        <v>248652000</v>
      </c>
      <c r="BQ32" s="506"/>
      <c r="BR32" s="507"/>
      <c r="BS32" s="507"/>
      <c r="BT32" s="507"/>
      <c r="BU32" s="506"/>
      <c r="BV32" s="2"/>
      <c r="BW32" s="507"/>
      <c r="BX32" s="506"/>
    </row>
    <row r="33" spans="1:76" s="2" customFormat="1" ht="192" hidden="1" outlineLevel="1">
      <c r="A33" s="544" t="s">
        <v>307</v>
      </c>
      <c r="B33" s="544" t="s">
        <v>307</v>
      </c>
      <c r="C33" s="539"/>
      <c r="D33" s="532" t="s">
        <v>308</v>
      </c>
      <c r="E33" s="539">
        <v>13</v>
      </c>
      <c r="F33" s="493" t="s">
        <v>425</v>
      </c>
      <c r="G33" s="540"/>
      <c r="H33" s="540"/>
      <c r="I33" s="540"/>
      <c r="J33" s="541" t="s">
        <v>426</v>
      </c>
      <c r="K33" s="547">
        <v>0.3</v>
      </c>
      <c r="L33" s="548">
        <v>0.125</v>
      </c>
      <c r="M33" s="496">
        <v>88640000</v>
      </c>
      <c r="N33" s="513">
        <v>55400000</v>
      </c>
      <c r="O33" s="497">
        <v>49860000</v>
      </c>
      <c r="P33" s="497">
        <v>0</v>
      </c>
      <c r="Q33" s="496">
        <v>0</v>
      </c>
      <c r="R33" s="517">
        <v>0</v>
      </c>
      <c r="S33" s="510" t="s">
        <v>427</v>
      </c>
      <c r="T33" s="549" t="s">
        <v>428</v>
      </c>
      <c r="U33" s="500">
        <f>+N33</f>
        <v>55400000</v>
      </c>
      <c r="V33" s="503">
        <v>49860000</v>
      </c>
      <c r="W33" s="501"/>
      <c r="X33" s="502"/>
      <c r="Y33" s="502"/>
      <c r="Z33" s="501"/>
      <c r="AA33" s="502"/>
      <c r="AB33" s="502"/>
      <c r="AC33" s="501"/>
      <c r="AD33" s="502"/>
      <c r="AE33" s="502"/>
      <c r="AF33" s="501"/>
      <c r="AG33" s="502"/>
      <c r="AH33" s="502"/>
      <c r="AI33" s="501"/>
      <c r="AJ33" s="502"/>
      <c r="AK33" s="502"/>
      <c r="AL33" s="501"/>
      <c r="AM33" s="502"/>
      <c r="AN33" s="502"/>
      <c r="AO33" s="501"/>
      <c r="AP33" s="502"/>
      <c r="AQ33" s="502"/>
      <c r="AR33" s="501"/>
      <c r="AS33" s="502"/>
      <c r="AT33" s="502"/>
      <c r="AU33" s="501"/>
      <c r="AV33" s="504">
        <f t="shared" si="3"/>
        <v>5540000</v>
      </c>
      <c r="AW33" s="504">
        <f t="shared" si="3"/>
        <v>49860000</v>
      </c>
      <c r="AX33" s="504">
        <f t="shared" si="4"/>
        <v>0</v>
      </c>
      <c r="AY33" s="504"/>
      <c r="AZ33" s="504"/>
      <c r="BA33" s="504"/>
      <c r="BB33" s="504"/>
      <c r="BC33" s="505"/>
      <c r="BD33" s="504"/>
      <c r="BE33" s="504"/>
      <c r="BF33" s="504"/>
      <c r="BG33" s="504"/>
      <c r="BH33" s="505"/>
      <c r="BI33" s="505"/>
      <c r="BJ33" s="505"/>
      <c r="BK33" s="505"/>
      <c r="BL33" s="506"/>
      <c r="BM33" s="506">
        <f>(N33-SUM(U33+X33+AA33+AD33+AG33+AJ33+AM33+AP33+AS33))</f>
        <v>0</v>
      </c>
      <c r="BN33" s="506">
        <f>(O33-SUM(V33+Y33+AB33+AE33+AH33+AK33+AN33+AQ33+AT33))</f>
        <v>0</v>
      </c>
      <c r="BO33" s="507"/>
      <c r="BP33" s="506">
        <f t="shared" si="5"/>
        <v>0</v>
      </c>
      <c r="BQ33" s="506"/>
      <c r="BR33" s="507"/>
      <c r="BS33" s="507"/>
      <c r="BT33" s="507"/>
      <c r="BU33" s="506"/>
      <c r="BW33" s="507"/>
      <c r="BX33" s="506"/>
    </row>
    <row r="34" spans="1:76" s="2" customFormat="1" ht="120" outlineLevel="2">
      <c r="A34" s="487" t="s">
        <v>307</v>
      </c>
      <c r="B34" s="487" t="s">
        <v>307</v>
      </c>
      <c r="C34" s="539"/>
      <c r="D34" s="532" t="s">
        <v>308</v>
      </c>
      <c r="E34" s="539">
        <v>14</v>
      </c>
      <c r="F34" s="490" t="s">
        <v>429</v>
      </c>
      <c r="G34" s="540"/>
      <c r="H34" s="540"/>
      <c r="I34" s="540"/>
      <c r="J34" s="541" t="s">
        <v>430</v>
      </c>
      <c r="K34" s="550">
        <v>0.3</v>
      </c>
      <c r="L34" s="548">
        <v>0.17499999999999999</v>
      </c>
      <c r="M34" s="496">
        <v>0</v>
      </c>
      <c r="N34" s="517">
        <v>0</v>
      </c>
      <c r="O34" s="497">
        <v>0</v>
      </c>
      <c r="P34" s="497">
        <v>0</v>
      </c>
      <c r="Q34" s="496">
        <v>0</v>
      </c>
      <c r="R34" s="503">
        <v>0</v>
      </c>
      <c r="S34" s="510" t="s">
        <v>310</v>
      </c>
      <c r="T34" s="549" t="s">
        <v>291</v>
      </c>
      <c r="U34" s="500"/>
      <c r="V34" s="503"/>
      <c r="W34" s="501"/>
      <c r="X34" s="502"/>
      <c r="Y34" s="502"/>
      <c r="Z34" s="501" t="str">
        <f>IF(X34=0,"",Y34/X34)</f>
        <v/>
      </c>
      <c r="AA34" s="502"/>
      <c r="AB34" s="502"/>
      <c r="AC34" s="501" t="str">
        <f>IF(AA34=0,"",AB34/AA34)</f>
        <v/>
      </c>
      <c r="AD34" s="502"/>
      <c r="AE34" s="502"/>
      <c r="AF34" s="501" t="str">
        <f>IF(AD34=0,"",AE34/AD34)</f>
        <v/>
      </c>
      <c r="AG34" s="502"/>
      <c r="AH34" s="502"/>
      <c r="AI34" s="501" t="str">
        <f>IF(AG34=0,"",AH34/AG34)</f>
        <v/>
      </c>
      <c r="AJ34" s="502"/>
      <c r="AK34" s="502"/>
      <c r="AL34" s="501" t="str">
        <f>IF(AJ34=0,"",AK34/AJ34)</f>
        <v/>
      </c>
      <c r="AM34" s="502"/>
      <c r="AN34" s="502"/>
      <c r="AO34" s="501" t="str">
        <f>IF(AM34=0,"",AN34/AM34)</f>
        <v/>
      </c>
      <c r="AP34" s="502"/>
      <c r="AQ34" s="502"/>
      <c r="AR34" s="501" t="str">
        <f>IF(AP34=0,"",AQ34/AP34)</f>
        <v/>
      </c>
      <c r="AS34" s="502"/>
      <c r="AT34" s="502"/>
      <c r="AU34" s="501" t="str">
        <f>IF(AS34=0,"",AT34/AS34)</f>
        <v/>
      </c>
      <c r="AV34" s="504">
        <f t="shared" si="3"/>
        <v>0</v>
      </c>
      <c r="AW34" s="504">
        <f t="shared" si="3"/>
        <v>0</v>
      </c>
      <c r="AX34" s="504">
        <f t="shared" si="4"/>
        <v>0</v>
      </c>
      <c r="AY34" s="504"/>
      <c r="AZ34" s="504"/>
      <c r="BA34" s="504"/>
      <c r="BB34" s="504"/>
      <c r="BC34" s="505"/>
      <c r="BD34" s="504"/>
      <c r="BE34" s="504"/>
      <c r="BF34" s="504"/>
      <c r="BG34" s="504"/>
      <c r="BH34" s="505"/>
      <c r="BI34" s="505"/>
      <c r="BJ34" s="505"/>
      <c r="BK34" s="505"/>
      <c r="BL34" s="506"/>
      <c r="BM34" s="506">
        <f>(N34-SUM(U34+X34+AA34+AD34+AG34+AJ34+AM34+AP34+AS34))</f>
        <v>0</v>
      </c>
      <c r="BN34" s="506">
        <f>(O34-SUM(V34+Y34+AB34+AE34+AH34+AK34+AN34+AQ34+AT34))</f>
        <v>0</v>
      </c>
      <c r="BO34" s="507"/>
      <c r="BP34" s="506">
        <f t="shared" si="5"/>
        <v>0</v>
      </c>
      <c r="BQ34" s="506"/>
      <c r="BR34" s="507"/>
      <c r="BS34" s="507"/>
      <c r="BT34" s="507"/>
      <c r="BU34" s="506"/>
      <c r="BW34" s="507"/>
      <c r="BX34" s="506"/>
    </row>
    <row r="35" spans="1:76" s="527" customFormat="1" ht="14.25" hidden="1" customHeight="1" outlineLevel="2">
      <c r="A35" s="520"/>
      <c r="B35" s="520"/>
      <c r="C35" s="521"/>
      <c r="D35" s="521"/>
      <c r="E35" s="521"/>
      <c r="F35" s="522"/>
      <c r="G35" s="522"/>
      <c r="H35" s="522"/>
      <c r="I35" s="522"/>
      <c r="J35" s="521"/>
      <c r="K35" s="551"/>
      <c r="L35" s="543"/>
      <c r="M35" s="524">
        <f t="shared" ref="M35:R35" si="12">+M33+M34</f>
        <v>88640000</v>
      </c>
      <c r="N35" s="524">
        <f t="shared" si="12"/>
        <v>55400000</v>
      </c>
      <c r="O35" s="524">
        <f t="shared" si="12"/>
        <v>49860000</v>
      </c>
      <c r="P35" s="524">
        <f t="shared" si="12"/>
        <v>0</v>
      </c>
      <c r="Q35" s="524">
        <f t="shared" si="12"/>
        <v>0</v>
      </c>
      <c r="R35" s="524">
        <f t="shared" si="12"/>
        <v>0</v>
      </c>
      <c r="S35" s="538"/>
      <c r="T35" s="525"/>
      <c r="U35" s="524"/>
      <c r="V35" s="524"/>
      <c r="W35" s="526"/>
      <c r="X35" s="521"/>
      <c r="Y35" s="521"/>
      <c r="Z35" s="526"/>
      <c r="AA35" s="521"/>
      <c r="AB35" s="521"/>
      <c r="AC35" s="526"/>
      <c r="AD35" s="521"/>
      <c r="AE35" s="521"/>
      <c r="AF35" s="526"/>
      <c r="AG35" s="521"/>
      <c r="AH35" s="521"/>
      <c r="AI35" s="526"/>
      <c r="AJ35" s="521"/>
      <c r="AK35" s="521"/>
      <c r="AL35" s="526"/>
      <c r="AM35" s="521"/>
      <c r="AN35" s="521"/>
      <c r="AO35" s="526"/>
      <c r="AP35" s="521"/>
      <c r="AQ35" s="521"/>
      <c r="AR35" s="526"/>
      <c r="AS35" s="521"/>
      <c r="AT35" s="521"/>
      <c r="AU35" s="526"/>
      <c r="AV35" s="504">
        <f t="shared" si="3"/>
        <v>5540000</v>
      </c>
      <c r="AW35" s="504">
        <f t="shared" si="3"/>
        <v>49860000</v>
      </c>
      <c r="AX35" s="504">
        <f t="shared" si="4"/>
        <v>0</v>
      </c>
      <c r="AY35" s="504"/>
      <c r="AZ35" s="504"/>
      <c r="BA35" s="504"/>
      <c r="BB35" s="504"/>
      <c r="BC35" s="505"/>
      <c r="BD35" s="504"/>
      <c r="BE35" s="504"/>
      <c r="BF35" s="504"/>
      <c r="BG35" s="504"/>
      <c r="BH35" s="505"/>
      <c r="BI35" s="505"/>
      <c r="BJ35" s="505"/>
      <c r="BK35" s="505"/>
      <c r="BL35" s="506"/>
      <c r="BM35" s="506"/>
      <c r="BN35" s="506"/>
      <c r="BO35" s="507"/>
      <c r="BP35" s="506">
        <f t="shared" si="5"/>
        <v>49860000</v>
      </c>
      <c r="BQ35" s="506"/>
      <c r="BR35" s="507"/>
      <c r="BS35" s="507"/>
      <c r="BT35" s="507"/>
      <c r="BU35" s="506"/>
      <c r="BV35" s="2"/>
      <c r="BW35" s="507"/>
      <c r="BX35" s="506"/>
    </row>
    <row r="36" spans="1:76" s="2" customFormat="1" ht="324" hidden="1" outlineLevel="2">
      <c r="A36" s="487" t="s">
        <v>313</v>
      </c>
      <c r="B36" s="487" t="s">
        <v>313</v>
      </c>
      <c r="C36" s="488"/>
      <c r="D36" s="493" t="s">
        <v>314</v>
      </c>
      <c r="E36" s="488">
        <v>15</v>
      </c>
      <c r="F36" s="490" t="s">
        <v>431</v>
      </c>
      <c r="G36" s="491"/>
      <c r="H36" s="491"/>
      <c r="I36" s="491"/>
      <c r="J36" s="492" t="s">
        <v>432</v>
      </c>
      <c r="K36" s="533">
        <v>0.3</v>
      </c>
      <c r="L36" s="552">
        <v>0.17499999999999999</v>
      </c>
      <c r="M36" s="496">
        <v>538500000</v>
      </c>
      <c r="N36" s="513">
        <v>577280000</v>
      </c>
      <c r="O36" s="496">
        <f>206480000+49860000</f>
        <v>256340000</v>
      </c>
      <c r="P36" s="496">
        <f>17543333+5540000</f>
        <v>23083333</v>
      </c>
      <c r="Q36" s="496">
        <v>246007800</v>
      </c>
      <c r="R36" s="496">
        <f>6007800+60000000+24000000</f>
        <v>90007800</v>
      </c>
      <c r="S36" s="499" t="s">
        <v>316</v>
      </c>
      <c r="T36" s="553" t="s">
        <v>291</v>
      </c>
      <c r="U36" s="500">
        <v>177280000</v>
      </c>
      <c r="V36" s="500">
        <f>66480000+49860000</f>
        <v>116340000</v>
      </c>
      <c r="W36" s="501"/>
      <c r="X36" s="502"/>
      <c r="Y36" s="502"/>
      <c r="Z36" s="501" t="str">
        <f>IF(X36=0,"",Y36/X36)</f>
        <v/>
      </c>
      <c r="AA36" s="502"/>
      <c r="AB36" s="502"/>
      <c r="AC36" s="501" t="str">
        <f>IF(AA36=0,"",AB36/AA36)</f>
        <v/>
      </c>
      <c r="AD36" s="502"/>
      <c r="AE36" s="502"/>
      <c r="AF36" s="501" t="str">
        <f>IF(AD36=0,"",AE36/AD36)</f>
        <v/>
      </c>
      <c r="AG36" s="500">
        <v>400000000</v>
      </c>
      <c r="AH36" s="500">
        <v>140000000</v>
      </c>
      <c r="AI36" s="501">
        <f>IF(AG36=0,"",AH36/AG36)</f>
        <v>0.35</v>
      </c>
      <c r="AJ36" s="502"/>
      <c r="AK36" s="502"/>
      <c r="AL36" s="501" t="str">
        <f>IF(AJ36=0,"",AK36/AJ36)</f>
        <v/>
      </c>
      <c r="AM36" s="502"/>
      <c r="AN36" s="502"/>
      <c r="AO36" s="501" t="str">
        <f>IF(AM36=0,"",AN36/AM36)</f>
        <v/>
      </c>
      <c r="AP36" s="502"/>
      <c r="AQ36" s="502"/>
      <c r="AR36" s="501" t="str">
        <f>IF(AP36=0,"",AQ36/AP36)</f>
        <v/>
      </c>
      <c r="AS36" s="502"/>
      <c r="AT36" s="502"/>
      <c r="AU36" s="501" t="str">
        <f>IF(AS36=0,"",AT36/AS36)</f>
        <v/>
      </c>
      <c r="AV36" s="504">
        <f t="shared" si="3"/>
        <v>320940000</v>
      </c>
      <c r="AW36" s="504">
        <f t="shared" si="3"/>
        <v>233256667</v>
      </c>
      <c r="AX36" s="504">
        <f t="shared" si="4"/>
        <v>156000000</v>
      </c>
      <c r="AY36" s="504"/>
      <c r="AZ36" s="504"/>
      <c r="BA36" s="504"/>
      <c r="BB36" s="504"/>
      <c r="BC36" s="505"/>
      <c r="BD36" s="504"/>
      <c r="BE36" s="504"/>
      <c r="BF36" s="504"/>
      <c r="BG36" s="504"/>
      <c r="BH36" s="505"/>
      <c r="BI36" s="505"/>
      <c r="BJ36" s="505"/>
      <c r="BK36" s="505"/>
      <c r="BL36" s="506"/>
      <c r="BM36" s="506">
        <f>(N36-SUM(U36+X36+AA36+AD36+AG36+AJ36+AM36+AP36+AS36))</f>
        <v>0</v>
      </c>
      <c r="BN36" s="506">
        <f>(O36-SUM(V36+Y36+AB36+AE36+AH36+AK36+AN36+AQ36+AT36))</f>
        <v>0</v>
      </c>
      <c r="BO36" s="507"/>
      <c r="BP36" s="506">
        <f t="shared" si="5"/>
        <v>0</v>
      </c>
      <c r="BQ36" s="506"/>
      <c r="BR36" s="507"/>
      <c r="BS36" s="507"/>
      <c r="BT36" s="507"/>
      <c r="BU36" s="506"/>
      <c r="BW36" s="507"/>
      <c r="BX36" s="506"/>
    </row>
    <row r="37" spans="1:76" s="527" customFormat="1" ht="14.25" hidden="1" customHeight="1" outlineLevel="2">
      <c r="A37" s="520"/>
      <c r="B37" s="520"/>
      <c r="C37" s="521"/>
      <c r="D37" s="521"/>
      <c r="E37" s="521"/>
      <c r="F37" s="522"/>
      <c r="G37" s="522"/>
      <c r="H37" s="522"/>
      <c r="I37" s="522"/>
      <c r="J37" s="521"/>
      <c r="K37" s="551"/>
      <c r="L37" s="543"/>
      <c r="M37" s="524">
        <f t="shared" ref="M37:R37" si="13">+M36</f>
        <v>538500000</v>
      </c>
      <c r="N37" s="524">
        <f t="shared" si="13"/>
        <v>577280000</v>
      </c>
      <c r="O37" s="524">
        <f t="shared" si="13"/>
        <v>256340000</v>
      </c>
      <c r="P37" s="524">
        <f t="shared" si="13"/>
        <v>23083333</v>
      </c>
      <c r="Q37" s="524">
        <f t="shared" si="13"/>
        <v>246007800</v>
      </c>
      <c r="R37" s="524">
        <f t="shared" si="13"/>
        <v>90007800</v>
      </c>
      <c r="S37" s="538"/>
      <c r="T37" s="525"/>
      <c r="U37" s="524">
        <v>0</v>
      </c>
      <c r="V37" s="524"/>
      <c r="W37" s="526"/>
      <c r="X37" s="521"/>
      <c r="Y37" s="521"/>
      <c r="Z37" s="526"/>
      <c r="AA37" s="521"/>
      <c r="AB37" s="521"/>
      <c r="AC37" s="526"/>
      <c r="AD37" s="521"/>
      <c r="AE37" s="521"/>
      <c r="AF37" s="526"/>
      <c r="AG37" s="521"/>
      <c r="AH37" s="521"/>
      <c r="AI37" s="526"/>
      <c r="AJ37" s="521"/>
      <c r="AK37" s="521"/>
      <c r="AL37" s="526"/>
      <c r="AM37" s="521"/>
      <c r="AN37" s="521"/>
      <c r="AO37" s="526"/>
      <c r="AP37" s="521"/>
      <c r="AQ37" s="521"/>
      <c r="AR37" s="526"/>
      <c r="AS37" s="521"/>
      <c r="AT37" s="521"/>
      <c r="AU37" s="526"/>
      <c r="AV37" s="504">
        <f t="shared" si="3"/>
        <v>320940000</v>
      </c>
      <c r="AW37" s="504">
        <f t="shared" si="3"/>
        <v>233256667</v>
      </c>
      <c r="AX37" s="504">
        <f t="shared" si="4"/>
        <v>156000000</v>
      </c>
      <c r="AY37" s="504"/>
      <c r="AZ37" s="504"/>
      <c r="BA37" s="504"/>
      <c r="BB37" s="504"/>
      <c r="BC37" s="505"/>
      <c r="BD37" s="504"/>
      <c r="BE37" s="504"/>
      <c r="BF37" s="504"/>
      <c r="BG37" s="504"/>
      <c r="BH37" s="505"/>
      <c r="BI37" s="505"/>
      <c r="BJ37" s="505"/>
      <c r="BK37" s="505"/>
      <c r="BL37" s="506"/>
      <c r="BM37" s="506"/>
      <c r="BN37" s="506"/>
      <c r="BO37" s="507"/>
      <c r="BP37" s="506">
        <f t="shared" si="5"/>
        <v>256340000</v>
      </c>
      <c r="BQ37" s="506"/>
      <c r="BR37" s="507"/>
      <c r="BS37" s="507"/>
      <c r="BT37" s="507"/>
      <c r="BU37" s="506"/>
      <c r="BV37" s="2"/>
      <c r="BW37" s="507"/>
      <c r="BX37" s="506"/>
    </row>
    <row r="38" spans="1:76" s="2" customFormat="1" ht="409.5" hidden="1" outlineLevel="2">
      <c r="A38" s="487" t="s">
        <v>320</v>
      </c>
      <c r="B38" s="487" t="s">
        <v>320</v>
      </c>
      <c r="C38" s="539"/>
      <c r="D38" s="493" t="s">
        <v>322</v>
      </c>
      <c r="E38" s="539">
        <v>16</v>
      </c>
      <c r="F38" s="490" t="s">
        <v>433</v>
      </c>
      <c r="G38" s="540"/>
      <c r="H38" s="540"/>
      <c r="I38" s="540"/>
      <c r="J38" s="541" t="s">
        <v>434</v>
      </c>
      <c r="K38" s="554">
        <v>0.3</v>
      </c>
      <c r="L38" s="548">
        <v>0.17499999999999999</v>
      </c>
      <c r="M38" s="496">
        <v>99720000</v>
      </c>
      <c r="N38" s="496">
        <v>55400000</v>
      </c>
      <c r="O38" s="497">
        <v>49860000</v>
      </c>
      <c r="P38" s="497">
        <v>0</v>
      </c>
      <c r="Q38" s="496">
        <v>0</v>
      </c>
      <c r="R38" s="503">
        <v>0</v>
      </c>
      <c r="S38" s="555" t="s">
        <v>324</v>
      </c>
      <c r="T38" s="555"/>
      <c r="U38" s="500">
        <f>+N38</f>
        <v>55400000</v>
      </c>
      <c r="V38" s="500">
        <v>49860000</v>
      </c>
      <c r="W38" s="501">
        <f>IF(U38=0,"",V38/U38)</f>
        <v>0.9</v>
      </c>
      <c r="X38" s="502"/>
      <c r="Y38" s="502"/>
      <c r="Z38" s="501" t="str">
        <f>IF(X38=0,"",Y38/X38)</f>
        <v/>
      </c>
      <c r="AA38" s="502"/>
      <c r="AB38" s="502"/>
      <c r="AC38" s="501" t="str">
        <f>IF(AA38=0,"",AB38/AA38)</f>
        <v/>
      </c>
      <c r="AD38" s="500"/>
      <c r="AE38" s="502"/>
      <c r="AF38" s="501" t="str">
        <f>IF(AD38=0,"",AE38/AD38)</f>
        <v/>
      </c>
      <c r="AG38" s="503"/>
      <c r="AH38" s="502"/>
      <c r="AI38" s="501" t="str">
        <f>IF(AG38=0,"",AH38/AG38)</f>
        <v/>
      </c>
      <c r="AJ38" s="502"/>
      <c r="AK38" s="502"/>
      <c r="AL38" s="501" t="str">
        <f>IF(AJ38=0,"",AK38/AJ38)</f>
        <v/>
      </c>
      <c r="AM38" s="502"/>
      <c r="AN38" s="502"/>
      <c r="AO38" s="501" t="str">
        <f>IF(AM38=0,"",AN38/AM38)</f>
        <v/>
      </c>
      <c r="AP38" s="502"/>
      <c r="AQ38" s="502"/>
      <c r="AR38" s="501" t="str">
        <f>IF(AP38=0,"",AQ38/AP38)</f>
        <v/>
      </c>
      <c r="AS38" s="502"/>
      <c r="AT38" s="502"/>
      <c r="AU38" s="501" t="str">
        <f>IF(AS38=0,"",AT38/AS38)</f>
        <v/>
      </c>
      <c r="AV38" s="504">
        <f t="shared" si="3"/>
        <v>5540000</v>
      </c>
      <c r="AW38" s="504">
        <f t="shared" si="3"/>
        <v>49860000</v>
      </c>
      <c r="AX38" s="504">
        <f t="shared" si="4"/>
        <v>0</v>
      </c>
      <c r="AY38" s="504"/>
      <c r="AZ38" s="504"/>
      <c r="BA38" s="504"/>
      <c r="BB38" s="504"/>
      <c r="BC38" s="505"/>
      <c r="BD38" s="504"/>
      <c r="BE38" s="504"/>
      <c r="BF38" s="504"/>
      <c r="BG38" s="504"/>
      <c r="BH38" s="505"/>
      <c r="BI38" s="505"/>
      <c r="BJ38" s="505"/>
      <c r="BK38" s="505"/>
      <c r="BL38" s="506"/>
      <c r="BM38" s="506">
        <f>(N38-SUM(U38+X38+AA38+AD38+AG38+AJ38+AM38+AP38+AS38))</f>
        <v>0</v>
      </c>
      <c r="BN38" s="506">
        <f>(O38-SUM(V38+Y38+AB38+AE38+AH38+AK38+AN38+AQ38+AT38))</f>
        <v>0</v>
      </c>
      <c r="BO38" s="507"/>
      <c r="BP38" s="506">
        <f t="shared" si="5"/>
        <v>0</v>
      </c>
      <c r="BQ38" s="506"/>
      <c r="BR38" s="507"/>
      <c r="BS38" s="507"/>
      <c r="BT38" s="507"/>
      <c r="BU38" s="506"/>
      <c r="BW38" s="507"/>
      <c r="BX38" s="506"/>
    </row>
    <row r="39" spans="1:76" s="527" customFormat="1" ht="14.25" hidden="1" customHeight="1" outlineLevel="2">
      <c r="A39" s="520"/>
      <c r="B39" s="520"/>
      <c r="C39" s="521"/>
      <c r="D39" s="521"/>
      <c r="E39" s="521"/>
      <c r="F39" s="522"/>
      <c r="G39" s="522"/>
      <c r="H39" s="522"/>
      <c r="I39" s="522"/>
      <c r="J39" s="521"/>
      <c r="K39" s="551"/>
      <c r="L39" s="543"/>
      <c r="M39" s="524">
        <f t="shared" ref="M39:R39" si="14">+M38</f>
        <v>99720000</v>
      </c>
      <c r="N39" s="524">
        <f t="shared" si="14"/>
        <v>55400000</v>
      </c>
      <c r="O39" s="524">
        <f t="shared" si="14"/>
        <v>49860000</v>
      </c>
      <c r="P39" s="524">
        <f t="shared" si="14"/>
        <v>0</v>
      </c>
      <c r="Q39" s="524">
        <f t="shared" si="14"/>
        <v>0</v>
      </c>
      <c r="R39" s="524">
        <f t="shared" si="14"/>
        <v>0</v>
      </c>
      <c r="S39" s="538"/>
      <c r="T39" s="525"/>
      <c r="U39" s="524"/>
      <c r="V39" s="524"/>
      <c r="W39" s="526"/>
      <c r="X39" s="521"/>
      <c r="Y39" s="521"/>
      <c r="Z39" s="526"/>
      <c r="AA39" s="521"/>
      <c r="AB39" s="521"/>
      <c r="AC39" s="526"/>
      <c r="AD39" s="521"/>
      <c r="AE39" s="521"/>
      <c r="AF39" s="526"/>
      <c r="AG39" s="521"/>
      <c r="AH39" s="521"/>
      <c r="AI39" s="526"/>
      <c r="AJ39" s="521"/>
      <c r="AK39" s="521"/>
      <c r="AL39" s="526"/>
      <c r="AM39" s="521"/>
      <c r="AN39" s="521"/>
      <c r="AO39" s="526"/>
      <c r="AP39" s="521"/>
      <c r="AQ39" s="521"/>
      <c r="AR39" s="526"/>
      <c r="AS39" s="521"/>
      <c r="AT39" s="521"/>
      <c r="AU39" s="526"/>
      <c r="AV39" s="504">
        <f t="shared" si="3"/>
        <v>5540000</v>
      </c>
      <c r="AW39" s="504">
        <f t="shared" si="3"/>
        <v>49860000</v>
      </c>
      <c r="AX39" s="504">
        <f t="shared" si="4"/>
        <v>0</v>
      </c>
      <c r="AY39" s="504"/>
      <c r="AZ39" s="504"/>
      <c r="BA39" s="504"/>
      <c r="BB39" s="504"/>
      <c r="BC39" s="505"/>
      <c r="BD39" s="504"/>
      <c r="BE39" s="504"/>
      <c r="BF39" s="504"/>
      <c r="BG39" s="504"/>
      <c r="BH39" s="505"/>
      <c r="BI39" s="505"/>
      <c r="BJ39" s="505"/>
      <c r="BK39" s="505"/>
      <c r="BL39" s="506"/>
      <c r="BM39" s="506"/>
      <c r="BN39" s="506"/>
      <c r="BO39" s="507"/>
      <c r="BP39" s="506">
        <f t="shared" si="5"/>
        <v>49860000</v>
      </c>
      <c r="BQ39" s="506"/>
      <c r="BR39" s="507"/>
      <c r="BS39" s="507"/>
      <c r="BT39" s="507"/>
      <c r="BU39" s="506"/>
      <c r="BV39" s="2"/>
      <c r="BW39" s="507"/>
      <c r="BX39" s="506"/>
    </row>
    <row r="40" spans="1:76" s="2" customFormat="1" ht="409.5" hidden="1" outlineLevel="2">
      <c r="A40" s="487" t="s">
        <v>320</v>
      </c>
      <c r="B40" s="487" t="s">
        <v>328</v>
      </c>
      <c r="C40" s="488"/>
      <c r="D40" s="493" t="s">
        <v>435</v>
      </c>
      <c r="E40" s="488">
        <v>17</v>
      </c>
      <c r="F40" s="490" t="s">
        <v>436</v>
      </c>
      <c r="G40" s="491"/>
      <c r="H40" s="491"/>
      <c r="I40" s="491"/>
      <c r="J40" s="492" t="s">
        <v>437</v>
      </c>
      <c r="K40" s="554">
        <v>0.3</v>
      </c>
      <c r="L40" s="552">
        <v>0.17499999999999999</v>
      </c>
      <c r="M40" s="496">
        <v>1079400000</v>
      </c>
      <c r="N40" s="513">
        <v>1090480000</v>
      </c>
      <c r="O40" s="496">
        <v>1090480000</v>
      </c>
      <c r="P40" s="497">
        <f>5540000+5540000</f>
        <v>11080000</v>
      </c>
      <c r="Q40" s="496">
        <v>14666100</v>
      </c>
      <c r="R40" s="496">
        <f>10602000+4064100</f>
        <v>14666100</v>
      </c>
      <c r="S40" s="499" t="s">
        <v>331</v>
      </c>
      <c r="T40" s="534" t="s">
        <v>291</v>
      </c>
      <c r="U40" s="500">
        <v>391120000</v>
      </c>
      <c r="V40" s="500">
        <v>391120000</v>
      </c>
      <c r="W40" s="501">
        <f>+V40/U40</f>
        <v>1</v>
      </c>
      <c r="X40" s="502"/>
      <c r="Y40" s="502"/>
      <c r="Z40" s="501" t="str">
        <f>IF(X40=0,"",Y40/X40)</f>
        <v/>
      </c>
      <c r="AA40" s="502"/>
      <c r="AB40" s="502"/>
      <c r="AC40" s="501" t="str">
        <f>IF(AA40=0,"",AB40/AA40)</f>
        <v/>
      </c>
      <c r="AD40" s="502"/>
      <c r="AE40" s="502"/>
      <c r="AF40" s="501" t="str">
        <f>IF(AD40=0,"",AE40/AD40)</f>
        <v/>
      </c>
      <c r="AG40" s="500">
        <v>699360000</v>
      </c>
      <c r="AH40" s="500">
        <v>699360000</v>
      </c>
      <c r="AI40" s="501">
        <f>IF(AG40=0,"",AH40/AG40)</f>
        <v>1</v>
      </c>
      <c r="AJ40" s="502"/>
      <c r="AK40" s="502"/>
      <c r="AL40" s="501" t="str">
        <f>IF(AJ40=0,"",AK40/AJ40)</f>
        <v/>
      </c>
      <c r="AM40" s="502"/>
      <c r="AN40" s="502"/>
      <c r="AO40" s="501" t="str">
        <f>IF(AM40=0,"",AN40/AM40)</f>
        <v/>
      </c>
      <c r="AP40" s="502"/>
      <c r="AQ40" s="502"/>
      <c r="AR40" s="501" t="str">
        <f>IF(AP40=0,"",AQ40/AP40)</f>
        <v/>
      </c>
      <c r="AS40" s="502"/>
      <c r="AT40" s="502"/>
      <c r="AU40" s="501" t="str">
        <f>IF(AS40=0,"",AT40/AS40)</f>
        <v/>
      </c>
      <c r="AV40" s="504">
        <f t="shared" si="3"/>
        <v>0</v>
      </c>
      <c r="AW40" s="504">
        <f t="shared" si="3"/>
        <v>1079400000</v>
      </c>
      <c r="AX40" s="504">
        <f t="shared" si="4"/>
        <v>0</v>
      </c>
      <c r="AY40" s="504"/>
      <c r="AZ40" s="504"/>
      <c r="BA40" s="504"/>
      <c r="BB40" s="504"/>
      <c r="BC40" s="505"/>
      <c r="BD40" s="504"/>
      <c r="BE40" s="504"/>
      <c r="BF40" s="504"/>
      <c r="BG40" s="504"/>
      <c r="BH40" s="505"/>
      <c r="BI40" s="505"/>
      <c r="BJ40" s="505"/>
      <c r="BK40" s="505"/>
      <c r="BL40" s="506"/>
      <c r="BM40" s="506">
        <f>(N40-SUM(U40+X40+AA40+AD40+AG40+AJ40+AM40+AP40+AS40))</f>
        <v>0</v>
      </c>
      <c r="BN40" s="506">
        <f>(O40-SUM(V40+Y40+AB40+AE40+AH40+AK40+AN40+AQ40+AT40))</f>
        <v>0</v>
      </c>
      <c r="BO40" s="507"/>
      <c r="BP40" s="506">
        <f t="shared" si="5"/>
        <v>0</v>
      </c>
      <c r="BQ40" s="506"/>
      <c r="BR40" s="507"/>
      <c r="BS40" s="507"/>
      <c r="BT40" s="507"/>
      <c r="BU40" s="506"/>
      <c r="BW40" s="507"/>
      <c r="BX40" s="506"/>
    </row>
    <row r="41" spans="1:76" s="527" customFormat="1" ht="14.25" hidden="1" customHeight="1" outlineLevel="2">
      <c r="A41" s="520"/>
      <c r="B41" s="520"/>
      <c r="C41" s="521"/>
      <c r="D41" s="535"/>
      <c r="E41" s="521"/>
      <c r="F41" s="556"/>
      <c r="G41" s="522"/>
      <c r="H41" s="522"/>
      <c r="I41" s="522"/>
      <c r="J41" s="523"/>
      <c r="K41" s="557"/>
      <c r="L41" s="543"/>
      <c r="M41" s="558">
        <f t="shared" ref="M41:R41" si="15">+M40</f>
        <v>1079400000</v>
      </c>
      <c r="N41" s="558">
        <f t="shared" si="15"/>
        <v>1090480000</v>
      </c>
      <c r="O41" s="558">
        <f t="shared" si="15"/>
        <v>1090480000</v>
      </c>
      <c r="P41" s="558">
        <f t="shared" si="15"/>
        <v>11080000</v>
      </c>
      <c r="Q41" s="558">
        <f t="shared" si="15"/>
        <v>14666100</v>
      </c>
      <c r="R41" s="558">
        <f t="shared" si="15"/>
        <v>14666100</v>
      </c>
      <c r="S41" s="538"/>
      <c r="T41" s="525"/>
      <c r="U41" s="524"/>
      <c r="V41" s="524"/>
      <c r="W41" s="526"/>
      <c r="X41" s="521"/>
      <c r="Y41" s="521"/>
      <c r="Z41" s="526"/>
      <c r="AA41" s="521"/>
      <c r="AB41" s="521"/>
      <c r="AC41" s="526"/>
      <c r="AD41" s="521"/>
      <c r="AE41" s="521"/>
      <c r="AF41" s="526"/>
      <c r="AG41" s="521"/>
      <c r="AH41" s="521"/>
      <c r="AI41" s="526"/>
      <c r="AJ41" s="521"/>
      <c r="AK41" s="521"/>
      <c r="AL41" s="526"/>
      <c r="AM41" s="521"/>
      <c r="AN41" s="521"/>
      <c r="AO41" s="526"/>
      <c r="AP41" s="521"/>
      <c r="AQ41" s="521"/>
      <c r="AR41" s="526"/>
      <c r="AS41" s="521"/>
      <c r="AT41" s="521"/>
      <c r="AU41" s="526"/>
      <c r="AV41" s="504">
        <f t="shared" si="3"/>
        <v>0</v>
      </c>
      <c r="AW41" s="504">
        <f t="shared" si="3"/>
        <v>1079400000</v>
      </c>
      <c r="AX41" s="504">
        <f t="shared" si="4"/>
        <v>0</v>
      </c>
      <c r="AY41" s="504"/>
      <c r="AZ41" s="504"/>
      <c r="BA41" s="504"/>
      <c r="BB41" s="504"/>
      <c r="BC41" s="505"/>
      <c r="BD41" s="504"/>
      <c r="BE41" s="504"/>
      <c r="BF41" s="504"/>
      <c r="BG41" s="504"/>
      <c r="BH41" s="505"/>
      <c r="BI41" s="505"/>
      <c r="BJ41" s="505"/>
      <c r="BK41" s="505"/>
      <c r="BL41" s="506"/>
      <c r="BM41" s="506"/>
      <c r="BN41" s="506"/>
      <c r="BO41" s="507"/>
      <c r="BP41" s="506">
        <f t="shared" si="5"/>
        <v>1090480000</v>
      </c>
      <c r="BQ41" s="506"/>
      <c r="BR41" s="507"/>
      <c r="BS41" s="507"/>
      <c r="BT41" s="507"/>
      <c r="BU41" s="506"/>
      <c r="BV41" s="2"/>
      <c r="BW41" s="507"/>
      <c r="BX41" s="506"/>
    </row>
    <row r="42" spans="1:76" s="2" customFormat="1" ht="409.5" hidden="1" outlineLevel="2">
      <c r="A42" s="487" t="s">
        <v>337</v>
      </c>
      <c r="B42" s="487" t="s">
        <v>337</v>
      </c>
      <c r="C42" s="488"/>
      <c r="D42" s="493" t="s">
        <v>438</v>
      </c>
      <c r="E42" s="488"/>
      <c r="F42" s="490" t="s">
        <v>72</v>
      </c>
      <c r="G42" s="491"/>
      <c r="H42" s="491"/>
      <c r="I42" s="491"/>
      <c r="J42" s="492" t="s">
        <v>439</v>
      </c>
      <c r="K42" s="533">
        <v>0.25</v>
      </c>
      <c r="L42" s="552">
        <v>0.14580000000000001</v>
      </c>
      <c r="M42" s="496">
        <v>127423802400</v>
      </c>
      <c r="N42" s="496">
        <v>122181920480</v>
      </c>
      <c r="O42" s="496">
        <v>181920480</v>
      </c>
      <c r="P42" s="497">
        <f>36978500+15160040</f>
        <v>52138540</v>
      </c>
      <c r="Q42" s="496">
        <v>10502022716</v>
      </c>
      <c r="R42" s="496">
        <f>35620700+339641937+1317735287</f>
        <v>1692997924</v>
      </c>
      <c r="S42" s="510" t="s">
        <v>440</v>
      </c>
      <c r="T42" s="549"/>
      <c r="U42" s="500">
        <f>104803680+77116800</f>
        <v>181920480</v>
      </c>
      <c r="V42" s="500">
        <f>104803680+77116800</f>
        <v>181920480</v>
      </c>
      <c r="W42" s="501"/>
      <c r="X42"/>
      <c r="Y42" s="502"/>
      <c r="Z42" s="501"/>
      <c r="AA42" s="502"/>
      <c r="AB42" s="502"/>
      <c r="AC42" s="501"/>
      <c r="AD42" s="502"/>
      <c r="AE42" s="502"/>
      <c r="AF42" s="501"/>
      <c r="AG42" s="559"/>
      <c r="AH42" s="559"/>
      <c r="AI42" s="501" t="e">
        <f>+AH42/AG42</f>
        <v>#DIV/0!</v>
      </c>
      <c r="AJ42" s="501"/>
      <c r="AK42" s="502"/>
      <c r="AL42" s="501"/>
      <c r="AM42" s="500">
        <v>122000000000</v>
      </c>
      <c r="AN42" s="500"/>
      <c r="AO42" s="501">
        <f>+AN42/AM42</f>
        <v>0</v>
      </c>
      <c r="AP42" s="500"/>
      <c r="AQ42" s="514"/>
      <c r="AR42" s="501"/>
      <c r="AS42" s="516"/>
      <c r="AT42" s="502"/>
      <c r="AU42" s="501"/>
      <c r="AV42" s="504">
        <f t="shared" si="3"/>
        <v>122000000000</v>
      </c>
      <c r="AW42" s="504">
        <f t="shared" si="3"/>
        <v>129781940</v>
      </c>
      <c r="AX42" s="504">
        <f t="shared" si="4"/>
        <v>8809024792</v>
      </c>
      <c r="AY42" s="504"/>
      <c r="AZ42" s="504"/>
      <c r="BA42" s="504"/>
      <c r="BB42" s="504"/>
      <c r="BC42" s="505"/>
      <c r="BD42" s="504"/>
      <c r="BE42" s="504"/>
      <c r="BF42" s="504"/>
      <c r="BG42" s="504"/>
      <c r="BH42" s="505"/>
      <c r="BI42" s="505"/>
      <c r="BJ42" s="505"/>
      <c r="BK42" s="505"/>
      <c r="BL42" s="506"/>
      <c r="BM42" s="506">
        <f>(N42-SUM(U42+X42+AA42+AD42+AG42+AJ42+AM42+AP42+AS42))</f>
        <v>0</v>
      </c>
      <c r="BN42" s="506">
        <f>(O42-SUM(V42+Y42+AB42+AE42+AH42+AK42+AN42+AQ42+AT42))</f>
        <v>0</v>
      </c>
      <c r="BO42" s="507"/>
      <c r="BP42" s="506">
        <f t="shared" si="5"/>
        <v>0</v>
      </c>
      <c r="BQ42" s="506"/>
      <c r="BR42" s="507"/>
      <c r="BS42" s="507"/>
      <c r="BT42" s="507"/>
      <c r="BU42" s="506"/>
      <c r="BW42" s="507"/>
      <c r="BX42" s="506"/>
    </row>
    <row r="43" spans="1:76" s="2" customFormat="1" ht="192" outlineLevel="2">
      <c r="A43" s="487" t="s">
        <v>337</v>
      </c>
      <c r="B43" s="487" t="s">
        <v>337</v>
      </c>
      <c r="C43" s="488"/>
      <c r="D43" s="493" t="s">
        <v>438</v>
      </c>
      <c r="E43" s="488"/>
      <c r="F43" s="490" t="s">
        <v>441</v>
      </c>
      <c r="G43" s="491"/>
      <c r="H43" s="491"/>
      <c r="I43" s="491"/>
      <c r="J43" s="492" t="s">
        <v>442</v>
      </c>
      <c r="K43" s="533">
        <v>0.28999999999999998</v>
      </c>
      <c r="L43" s="495">
        <v>0.15260000000000001</v>
      </c>
      <c r="M43" s="496">
        <v>44320000</v>
      </c>
      <c r="N43" s="513">
        <v>55400000</v>
      </c>
      <c r="O43" s="517">
        <v>0</v>
      </c>
      <c r="P43" s="497"/>
      <c r="Q43" s="496">
        <v>0</v>
      </c>
      <c r="R43" s="517">
        <v>0</v>
      </c>
      <c r="S43" s="510" t="s">
        <v>443</v>
      </c>
      <c r="T43" s="510" t="s">
        <v>291</v>
      </c>
      <c r="U43" s="517">
        <f>+N43</f>
        <v>55400000</v>
      </c>
      <c r="V43" s="517">
        <f>+O43</f>
        <v>0</v>
      </c>
      <c r="W43" s="501"/>
      <c r="X43" s="502"/>
      <c r="Y43" s="502"/>
      <c r="Z43" s="501"/>
      <c r="AA43" s="502"/>
      <c r="AB43" s="502"/>
      <c r="AC43" s="501"/>
      <c r="AD43" s="502"/>
      <c r="AE43" s="502"/>
      <c r="AF43" s="501"/>
      <c r="AG43" s="502"/>
      <c r="AH43" s="502"/>
      <c r="AI43" s="501"/>
      <c r="AJ43" s="502"/>
      <c r="AK43" s="502"/>
      <c r="AL43" s="501"/>
      <c r="AM43" s="502"/>
      <c r="AN43" s="502"/>
      <c r="AO43" s="501"/>
      <c r="AP43" s="502"/>
      <c r="AQ43" s="502"/>
      <c r="AR43" s="501"/>
      <c r="AS43" s="502"/>
      <c r="AT43" s="502"/>
      <c r="AU43" s="501"/>
      <c r="AV43" s="504">
        <f t="shared" si="3"/>
        <v>55400000</v>
      </c>
      <c r="AW43" s="504">
        <f t="shared" si="3"/>
        <v>0</v>
      </c>
      <c r="AX43" s="504">
        <f t="shared" si="4"/>
        <v>0</v>
      </c>
      <c r="AY43" s="504"/>
      <c r="AZ43" s="504"/>
      <c r="BA43" s="504"/>
      <c r="BB43" s="504"/>
      <c r="BC43" s="505"/>
      <c r="BD43" s="504"/>
      <c r="BE43" s="504"/>
      <c r="BF43" s="504"/>
      <c r="BG43" s="504"/>
      <c r="BH43" s="505"/>
      <c r="BI43" s="505"/>
      <c r="BJ43" s="505"/>
      <c r="BK43" s="505"/>
      <c r="BL43" s="506"/>
      <c r="BM43" s="506">
        <f>(N43-SUM(U43+X43+AA43+AD43+AG43+AJ43+AM43+AP43+AS43))</f>
        <v>0</v>
      </c>
      <c r="BN43" s="506">
        <f>(O43-SUM(V43+Y43+AB43+AE43+AH43+AK43+AN43+AQ43+AT43))</f>
        <v>0</v>
      </c>
      <c r="BO43" s="507"/>
      <c r="BP43" s="506">
        <f t="shared" si="5"/>
        <v>0</v>
      </c>
      <c r="BQ43" s="506"/>
      <c r="BR43" s="507"/>
      <c r="BS43" s="507"/>
      <c r="BT43" s="507"/>
      <c r="BU43" s="506"/>
      <c r="BW43" s="507"/>
      <c r="BX43" s="506"/>
    </row>
    <row r="44" spans="1:76" s="527" customFormat="1" ht="14.25" hidden="1" customHeight="1" outlineLevel="2">
      <c r="A44" s="520"/>
      <c r="B44" s="520"/>
      <c r="C44" s="521"/>
      <c r="D44" s="535"/>
      <c r="E44" s="521"/>
      <c r="F44" s="556"/>
      <c r="G44" s="522"/>
      <c r="H44" s="522"/>
      <c r="I44" s="522"/>
      <c r="J44" s="523"/>
      <c r="K44" s="557"/>
      <c r="L44" s="543"/>
      <c r="M44" s="558">
        <f t="shared" ref="M44:R44" si="16">+M42+M43</f>
        <v>127468122400</v>
      </c>
      <c r="N44" s="558">
        <f t="shared" si="16"/>
        <v>122237320480</v>
      </c>
      <c r="O44" s="558">
        <f t="shared" si="16"/>
        <v>181920480</v>
      </c>
      <c r="P44" s="558">
        <f t="shared" si="16"/>
        <v>52138540</v>
      </c>
      <c r="Q44" s="558">
        <f t="shared" si="16"/>
        <v>10502022716</v>
      </c>
      <c r="R44" s="558">
        <f t="shared" si="16"/>
        <v>1692997924</v>
      </c>
      <c r="S44" s="538"/>
      <c r="T44" s="525"/>
      <c r="U44" s="524">
        <v>0</v>
      </c>
      <c r="V44" s="524"/>
      <c r="W44" s="526"/>
      <c r="X44" s="521"/>
      <c r="Y44" s="521"/>
      <c r="Z44" s="526"/>
      <c r="AA44" s="521"/>
      <c r="AB44" s="521"/>
      <c r="AC44" s="526"/>
      <c r="AD44" s="521"/>
      <c r="AE44" s="521"/>
      <c r="AF44" s="526"/>
      <c r="AG44" s="521"/>
      <c r="AH44" s="521"/>
      <c r="AI44" s="526"/>
      <c r="AJ44" s="521"/>
      <c r="AK44" s="521"/>
      <c r="AL44" s="526"/>
      <c r="AM44" s="521"/>
      <c r="AN44" s="521"/>
      <c r="AO44" s="526"/>
      <c r="AP44" s="521"/>
      <c r="AQ44" s="521"/>
      <c r="AR44" s="526"/>
      <c r="AS44" s="521"/>
      <c r="AT44" s="521"/>
      <c r="AU44" s="526"/>
      <c r="AV44" s="504">
        <f t="shared" si="3"/>
        <v>122055400000</v>
      </c>
      <c r="AW44" s="504">
        <f t="shared" si="3"/>
        <v>129781940</v>
      </c>
      <c r="AX44" s="504">
        <f t="shared" si="4"/>
        <v>8809024792</v>
      </c>
      <c r="AY44" s="504"/>
      <c r="AZ44" s="504"/>
      <c r="BA44" s="504"/>
      <c r="BB44" s="504"/>
      <c r="BC44" s="505"/>
      <c r="BD44" s="504"/>
      <c r="BE44" s="504"/>
      <c r="BF44" s="504"/>
      <c r="BG44" s="504"/>
      <c r="BH44" s="505"/>
      <c r="BI44" s="505"/>
      <c r="BJ44" s="505"/>
      <c r="BK44" s="505"/>
      <c r="BL44" s="506"/>
      <c r="BM44" s="506"/>
      <c r="BN44" s="506"/>
      <c r="BO44" s="507"/>
      <c r="BP44" s="506">
        <f t="shared" si="5"/>
        <v>181920480</v>
      </c>
      <c r="BQ44" s="506"/>
      <c r="BR44" s="507"/>
      <c r="BS44" s="507"/>
      <c r="BT44" s="507"/>
      <c r="BU44" s="506"/>
      <c r="BV44" s="2"/>
      <c r="BW44" s="507"/>
      <c r="BX44" s="506"/>
    </row>
    <row r="45" spans="1:76" s="2" customFormat="1" ht="216" outlineLevel="2">
      <c r="A45" s="487" t="s">
        <v>345</v>
      </c>
      <c r="B45" s="487" t="s">
        <v>345</v>
      </c>
      <c r="C45" s="488"/>
      <c r="D45" s="493" t="s">
        <v>346</v>
      </c>
      <c r="E45" s="488"/>
      <c r="F45" s="490" t="s">
        <v>444</v>
      </c>
      <c r="G45" s="491"/>
      <c r="H45" s="491"/>
      <c r="I45" s="491"/>
      <c r="J45" s="492" t="s">
        <v>445</v>
      </c>
      <c r="K45" s="560">
        <v>0.3</v>
      </c>
      <c r="L45" s="552">
        <v>0.17499999999999999</v>
      </c>
      <c r="M45" s="561">
        <v>0</v>
      </c>
      <c r="N45" s="517">
        <v>0</v>
      </c>
      <c r="O45" s="497">
        <v>0</v>
      </c>
      <c r="P45" s="497">
        <v>0</v>
      </c>
      <c r="Q45" s="496">
        <v>0</v>
      </c>
      <c r="R45" s="503">
        <v>0</v>
      </c>
      <c r="S45" s="499" t="s">
        <v>348</v>
      </c>
      <c r="T45" s="499" t="s">
        <v>291</v>
      </c>
      <c r="U45" s="517">
        <f>+N45</f>
        <v>0</v>
      </c>
      <c r="V45" s="517">
        <f>+O45</f>
        <v>0</v>
      </c>
      <c r="W45" s="501" t="str">
        <f>IF(U45=0,"",V45/U45)</f>
        <v/>
      </c>
      <c r="X45" s="502"/>
      <c r="Y45" s="502"/>
      <c r="Z45" s="501"/>
      <c r="AA45" s="502"/>
      <c r="AB45" s="502"/>
      <c r="AC45" s="501"/>
      <c r="AD45" s="502"/>
      <c r="AE45" s="502"/>
      <c r="AF45" s="501"/>
      <c r="AG45" s="511"/>
      <c r="AH45" s="502"/>
      <c r="AI45" s="501"/>
      <c r="AJ45" s="502"/>
      <c r="AK45" s="502"/>
      <c r="AL45" s="501"/>
      <c r="AM45" s="502"/>
      <c r="AN45" s="502"/>
      <c r="AO45" s="501"/>
      <c r="AP45" s="502"/>
      <c r="AQ45" s="502"/>
      <c r="AR45" s="501"/>
      <c r="AS45" s="502"/>
      <c r="AT45" s="502"/>
      <c r="AU45" s="501"/>
      <c r="AV45" s="504">
        <f t="shared" si="3"/>
        <v>0</v>
      </c>
      <c r="AW45" s="504">
        <f t="shared" si="3"/>
        <v>0</v>
      </c>
      <c r="AX45" s="504">
        <f t="shared" si="4"/>
        <v>0</v>
      </c>
      <c r="AY45" s="504"/>
      <c r="AZ45" s="504"/>
      <c r="BA45" s="504"/>
      <c r="BB45" s="504"/>
      <c r="BC45" s="505"/>
      <c r="BD45" s="504"/>
      <c r="BE45" s="504"/>
      <c r="BF45" s="504"/>
      <c r="BG45" s="504"/>
      <c r="BH45" s="505"/>
      <c r="BI45" s="505"/>
      <c r="BJ45" s="505"/>
      <c r="BK45" s="505"/>
      <c r="BL45" s="506"/>
      <c r="BM45" s="506">
        <f>(N45-SUM(U45+X45+AA45+AD45+AG45+AJ45+AM45+AP45+AS45))</f>
        <v>0</v>
      </c>
      <c r="BN45" s="506">
        <f>(O45-SUM(V45+Y45+AB45+AE45+AH45+AK45+AN45+AQ45+AT45))</f>
        <v>0</v>
      </c>
      <c r="BO45" s="507"/>
      <c r="BP45" s="506">
        <f t="shared" si="5"/>
        <v>0</v>
      </c>
      <c r="BQ45" s="506"/>
      <c r="BR45" s="507"/>
      <c r="BS45" s="507"/>
      <c r="BT45" s="507"/>
      <c r="BU45" s="506"/>
      <c r="BW45" s="507"/>
      <c r="BX45" s="506"/>
    </row>
    <row r="46" spans="1:76" s="527" customFormat="1" ht="14.25" hidden="1" customHeight="1" outlineLevel="2">
      <c r="A46" s="520"/>
      <c r="B46" s="520"/>
      <c r="C46" s="521"/>
      <c r="D46" s="535"/>
      <c r="E46" s="521"/>
      <c r="F46" s="556"/>
      <c r="G46" s="522"/>
      <c r="H46" s="522"/>
      <c r="I46" s="522"/>
      <c r="J46" s="523"/>
      <c r="K46" s="557"/>
      <c r="L46" s="543"/>
      <c r="M46" s="558">
        <f t="shared" ref="M46:R46" si="17">+M45</f>
        <v>0</v>
      </c>
      <c r="N46" s="558">
        <f t="shared" si="17"/>
        <v>0</v>
      </c>
      <c r="O46" s="558">
        <f t="shared" si="17"/>
        <v>0</v>
      </c>
      <c r="P46" s="558">
        <f t="shared" si="17"/>
        <v>0</v>
      </c>
      <c r="Q46" s="558">
        <f t="shared" si="17"/>
        <v>0</v>
      </c>
      <c r="R46" s="558">
        <f t="shared" si="17"/>
        <v>0</v>
      </c>
      <c r="S46" s="538"/>
      <c r="T46" s="525"/>
      <c r="U46" s="524"/>
      <c r="V46" s="524"/>
      <c r="W46" s="526"/>
      <c r="X46" s="521"/>
      <c r="Y46" s="521"/>
      <c r="Z46" s="526"/>
      <c r="AA46" s="521"/>
      <c r="AB46" s="521"/>
      <c r="AC46" s="526"/>
      <c r="AD46" s="521"/>
      <c r="AE46" s="521"/>
      <c r="AF46" s="526"/>
      <c r="AG46" s="521"/>
      <c r="AH46" s="521"/>
      <c r="AI46" s="526"/>
      <c r="AJ46" s="521"/>
      <c r="AK46" s="521"/>
      <c r="AL46" s="526"/>
      <c r="AM46" s="521"/>
      <c r="AN46" s="521"/>
      <c r="AO46" s="526"/>
      <c r="AP46" s="521"/>
      <c r="AQ46" s="521"/>
      <c r="AR46" s="526"/>
      <c r="AS46" s="521"/>
      <c r="AT46" s="521"/>
      <c r="AU46" s="526"/>
      <c r="AV46" s="504">
        <f t="shared" si="3"/>
        <v>0</v>
      </c>
      <c r="AW46" s="504">
        <f t="shared" si="3"/>
        <v>0</v>
      </c>
      <c r="AX46" s="504">
        <f t="shared" si="4"/>
        <v>0</v>
      </c>
      <c r="AY46" s="504"/>
      <c r="AZ46" s="504"/>
      <c r="BA46" s="504"/>
      <c r="BB46" s="504"/>
      <c r="BC46" s="505"/>
      <c r="BD46" s="504"/>
      <c r="BE46" s="504"/>
      <c r="BF46" s="504"/>
      <c r="BG46" s="504"/>
      <c r="BH46" s="505"/>
      <c r="BI46" s="505"/>
      <c r="BJ46" s="505"/>
      <c r="BK46" s="505"/>
      <c r="BL46" s="506"/>
      <c r="BM46" s="506"/>
      <c r="BN46" s="506"/>
      <c r="BO46" s="507"/>
      <c r="BP46" s="506">
        <f t="shared" si="5"/>
        <v>0</v>
      </c>
      <c r="BQ46" s="506"/>
      <c r="BR46" s="507"/>
      <c r="BS46" s="507"/>
      <c r="BT46" s="507"/>
      <c r="BU46" s="506"/>
      <c r="BV46" s="2"/>
      <c r="BW46" s="507"/>
      <c r="BX46" s="506"/>
    </row>
    <row r="47" spans="1:76" s="2" customFormat="1" ht="409.5" hidden="1" outlineLevel="2">
      <c r="A47" s="487" t="s">
        <v>351</v>
      </c>
      <c r="B47" s="487" t="s">
        <v>351</v>
      </c>
      <c r="C47" s="488"/>
      <c r="D47" s="532" t="s">
        <v>352</v>
      </c>
      <c r="E47" s="488"/>
      <c r="F47" s="490" t="s">
        <v>446</v>
      </c>
      <c r="G47" s="491"/>
      <c r="H47" s="491"/>
      <c r="I47" s="491"/>
      <c r="J47" s="492" t="s">
        <v>447</v>
      </c>
      <c r="K47" s="562">
        <v>0.26500000000000001</v>
      </c>
      <c r="L47" s="548">
        <v>0.12</v>
      </c>
      <c r="M47" s="496">
        <v>393620000</v>
      </c>
      <c r="N47" s="563">
        <v>409344000</v>
      </c>
      <c r="O47" s="497">
        <v>120000000</v>
      </c>
      <c r="P47" s="497">
        <v>0</v>
      </c>
      <c r="Q47" s="496">
        <v>60270153</v>
      </c>
      <c r="R47" s="496">
        <f>15046000+4263033+40961120</f>
        <v>60270153</v>
      </c>
      <c r="S47" s="564" t="s">
        <v>355</v>
      </c>
      <c r="T47" s="565" t="s">
        <v>448</v>
      </c>
      <c r="U47" s="517">
        <f>+N47</f>
        <v>409344000</v>
      </c>
      <c r="V47" s="517">
        <f>+O47</f>
        <v>120000000</v>
      </c>
      <c r="W47" s="501"/>
      <c r="X47" s="502"/>
      <c r="Y47" s="502"/>
      <c r="Z47" s="501"/>
      <c r="AA47" s="502"/>
      <c r="AB47" s="502"/>
      <c r="AC47" s="501"/>
      <c r="AD47" s="502"/>
      <c r="AE47" s="502"/>
      <c r="AF47" s="501"/>
      <c r="AG47" s="502"/>
      <c r="AH47" s="502"/>
      <c r="AI47" s="501"/>
      <c r="AJ47" s="502"/>
      <c r="AK47" s="502"/>
      <c r="AL47" s="501"/>
      <c r="AM47" s="502"/>
      <c r="AN47" s="502"/>
      <c r="AO47" s="501"/>
      <c r="AP47" s="502"/>
      <c r="AQ47" s="502"/>
      <c r="AR47" s="501"/>
      <c r="AS47" s="502"/>
      <c r="AT47" s="502"/>
      <c r="AU47" s="501"/>
      <c r="AV47" s="504">
        <f t="shared" si="3"/>
        <v>289344000</v>
      </c>
      <c r="AW47" s="504">
        <f t="shared" si="3"/>
        <v>120000000</v>
      </c>
      <c r="AX47" s="504">
        <f t="shared" si="4"/>
        <v>0</v>
      </c>
      <c r="AY47" s="504"/>
      <c r="AZ47" s="504"/>
      <c r="BA47" s="504"/>
      <c r="BB47" s="504"/>
      <c r="BC47" s="505"/>
      <c r="BD47" s="504"/>
      <c r="BE47" s="504"/>
      <c r="BF47" s="504"/>
      <c r="BG47" s="504"/>
      <c r="BH47" s="505"/>
      <c r="BI47" s="505"/>
      <c r="BJ47" s="505"/>
      <c r="BK47" s="505"/>
      <c r="BL47" s="506"/>
      <c r="BM47" s="506">
        <f>(N47-SUM(U47+X47+AA47+AD47+AG47+AJ47+AM47+AP47+AS47))</f>
        <v>0</v>
      </c>
      <c r="BN47" s="506">
        <f>(O47-SUM(V47+Y47+AB47+AE47+AH47+AK47+AN47+AQ47+AT47))</f>
        <v>0</v>
      </c>
      <c r="BO47" s="507"/>
      <c r="BP47" s="506">
        <f t="shared" si="5"/>
        <v>0</v>
      </c>
      <c r="BQ47" s="506"/>
      <c r="BR47" s="507"/>
      <c r="BS47" s="507"/>
      <c r="BT47" s="507"/>
      <c r="BU47" s="506"/>
      <c r="BW47" s="507"/>
      <c r="BX47" s="506"/>
    </row>
    <row r="48" spans="1:76" s="527" customFormat="1" ht="14.25" hidden="1" customHeight="1" outlineLevel="2">
      <c r="A48" s="520"/>
      <c r="B48" s="520"/>
      <c r="C48" s="521"/>
      <c r="D48" s="535"/>
      <c r="E48" s="521"/>
      <c r="F48" s="556"/>
      <c r="G48" s="522"/>
      <c r="H48" s="522"/>
      <c r="I48" s="522"/>
      <c r="J48" s="523"/>
      <c r="K48" s="557"/>
      <c r="L48" s="543"/>
      <c r="M48" s="558">
        <f t="shared" ref="M48:R48" si="18">+M47</f>
        <v>393620000</v>
      </c>
      <c r="N48" s="558">
        <f t="shared" si="18"/>
        <v>409344000</v>
      </c>
      <c r="O48" s="558">
        <f t="shared" si="18"/>
        <v>120000000</v>
      </c>
      <c r="P48" s="558">
        <f t="shared" si="18"/>
        <v>0</v>
      </c>
      <c r="Q48" s="558">
        <f t="shared" si="18"/>
        <v>60270153</v>
      </c>
      <c r="R48" s="558">
        <f t="shared" si="18"/>
        <v>60270153</v>
      </c>
      <c r="S48" s="538"/>
      <c r="T48" s="525"/>
      <c r="U48" s="524"/>
      <c r="V48" s="524"/>
      <c r="W48" s="526"/>
      <c r="X48" s="521"/>
      <c r="Y48" s="521"/>
      <c r="Z48" s="526"/>
      <c r="AA48" s="521"/>
      <c r="AB48" s="521"/>
      <c r="AC48" s="526"/>
      <c r="AD48" s="521"/>
      <c r="AE48" s="521"/>
      <c r="AF48" s="526"/>
      <c r="AG48" s="521"/>
      <c r="AH48" s="521"/>
      <c r="AI48" s="526"/>
      <c r="AJ48" s="521"/>
      <c r="AK48" s="521"/>
      <c r="AL48" s="526"/>
      <c r="AM48" s="521"/>
      <c r="AN48" s="521"/>
      <c r="AO48" s="526"/>
      <c r="AP48" s="521"/>
      <c r="AQ48" s="521"/>
      <c r="AR48" s="526"/>
      <c r="AS48" s="521"/>
      <c r="AT48" s="521"/>
      <c r="AU48" s="526"/>
      <c r="AV48" s="504">
        <f t="shared" si="3"/>
        <v>289344000</v>
      </c>
      <c r="AW48" s="504">
        <f t="shared" si="3"/>
        <v>120000000</v>
      </c>
      <c r="AX48" s="504">
        <f t="shared" si="4"/>
        <v>0</v>
      </c>
      <c r="AY48" s="504"/>
      <c r="AZ48" s="504"/>
      <c r="BA48" s="504"/>
      <c r="BB48" s="504"/>
      <c r="BC48" s="505"/>
      <c r="BD48" s="504"/>
      <c r="BE48" s="504"/>
      <c r="BF48" s="504"/>
      <c r="BG48" s="504"/>
      <c r="BH48" s="505"/>
      <c r="BI48" s="505"/>
      <c r="BJ48" s="505"/>
      <c r="BK48" s="505"/>
      <c r="BL48" s="506"/>
      <c r="BM48" s="506"/>
      <c r="BN48" s="506"/>
      <c r="BO48" s="507"/>
      <c r="BP48" s="506">
        <f t="shared" si="5"/>
        <v>120000000</v>
      </c>
      <c r="BQ48" s="506"/>
      <c r="BR48" s="507"/>
      <c r="BS48" s="507"/>
      <c r="BT48" s="507"/>
      <c r="BU48" s="506"/>
      <c r="BV48" s="2"/>
      <c r="BW48" s="507"/>
      <c r="BX48" s="506"/>
    </row>
    <row r="49" spans="1:76" s="2" customFormat="1" ht="409.5" hidden="1" outlineLevel="2">
      <c r="A49" s="487" t="s">
        <v>360</v>
      </c>
      <c r="B49" s="487" t="s">
        <v>360</v>
      </c>
      <c r="C49" s="488"/>
      <c r="D49" s="532" t="s">
        <v>449</v>
      </c>
      <c r="E49" s="488"/>
      <c r="F49" s="490" t="s">
        <v>450</v>
      </c>
      <c r="G49" s="491"/>
      <c r="H49" s="491"/>
      <c r="I49" s="491"/>
      <c r="J49" s="492" t="s">
        <v>451</v>
      </c>
      <c r="K49" s="566">
        <v>0.19500000000000001</v>
      </c>
      <c r="L49" s="542">
        <v>0.1132</v>
      </c>
      <c r="M49" s="496">
        <v>495450000</v>
      </c>
      <c r="N49" s="563">
        <v>574540000</v>
      </c>
      <c r="O49" s="513">
        <v>469314000</v>
      </c>
      <c r="P49" s="496">
        <f>71987466+38848200</f>
        <v>110835666</v>
      </c>
      <c r="Q49" s="496">
        <v>68960132</v>
      </c>
      <c r="R49" s="496">
        <f>57809432+11150700</f>
        <v>68960132</v>
      </c>
      <c r="S49" s="564" t="s">
        <v>452</v>
      </c>
      <c r="T49" s="549" t="s">
        <v>291</v>
      </c>
      <c r="U49" s="517">
        <f>+N49</f>
        <v>574540000</v>
      </c>
      <c r="V49" s="517">
        <f>+O49</f>
        <v>469314000</v>
      </c>
      <c r="W49" s="501"/>
      <c r="X49" s="502"/>
      <c r="Y49" s="502"/>
      <c r="Z49" s="501"/>
      <c r="AA49" s="502"/>
      <c r="AB49" s="502"/>
      <c r="AC49" s="501"/>
      <c r="AD49" s="502"/>
      <c r="AE49" s="502"/>
      <c r="AF49" s="501"/>
      <c r="AG49" s="502"/>
      <c r="AH49" s="502"/>
      <c r="AI49" s="501"/>
      <c r="AJ49" s="502"/>
      <c r="AK49" s="502"/>
      <c r="AL49" s="501"/>
      <c r="AM49" s="502"/>
      <c r="AN49" s="502"/>
      <c r="AO49" s="501"/>
      <c r="AP49" s="502"/>
      <c r="AQ49" s="502"/>
      <c r="AR49" s="501"/>
      <c r="AS49" s="502"/>
      <c r="AT49" s="502"/>
      <c r="AU49" s="501"/>
      <c r="AV49" s="504">
        <f t="shared" si="3"/>
        <v>105226000</v>
      </c>
      <c r="AW49" s="504">
        <f t="shared" si="3"/>
        <v>358478334</v>
      </c>
      <c r="AX49" s="504">
        <f t="shared" si="4"/>
        <v>0</v>
      </c>
      <c r="AY49" s="504"/>
      <c r="AZ49" s="504"/>
      <c r="BA49" s="504"/>
      <c r="BB49" s="504"/>
      <c r="BC49" s="505"/>
      <c r="BD49" s="504"/>
      <c r="BE49" s="504"/>
      <c r="BF49" s="504"/>
      <c r="BG49" s="504"/>
      <c r="BH49" s="505"/>
      <c r="BI49" s="505"/>
      <c r="BJ49" s="505"/>
      <c r="BK49" s="505"/>
      <c r="BL49" s="506"/>
      <c r="BM49" s="506">
        <f>(N49-SUM(U49+X49+AA49+AD49+AG49+AJ49+AM49+AP49+AS49))</f>
        <v>0</v>
      </c>
      <c r="BN49" s="506">
        <f>(O49-SUM(V49+Y49+AB49+AE49+AH49+AK49+AN49+AQ49+AT49))</f>
        <v>0</v>
      </c>
      <c r="BO49" s="507"/>
      <c r="BP49" s="506">
        <f t="shared" si="5"/>
        <v>0</v>
      </c>
      <c r="BQ49" s="506"/>
      <c r="BR49" s="507"/>
      <c r="BS49" s="507"/>
      <c r="BT49" s="507"/>
      <c r="BU49" s="506"/>
      <c r="BW49" s="507"/>
      <c r="BX49" s="506"/>
    </row>
    <row r="50" spans="1:76" s="527" customFormat="1" ht="14.25" hidden="1" customHeight="1" outlineLevel="2">
      <c r="A50" s="520"/>
      <c r="B50" s="520"/>
      <c r="C50" s="521"/>
      <c r="D50" s="535"/>
      <c r="E50" s="521"/>
      <c r="F50" s="556"/>
      <c r="G50" s="522"/>
      <c r="H50" s="522"/>
      <c r="I50" s="522"/>
      <c r="J50" s="523"/>
      <c r="K50" s="557"/>
      <c r="L50" s="543"/>
      <c r="M50" s="558">
        <f t="shared" ref="M50:R50" si="19">+M49</f>
        <v>495450000</v>
      </c>
      <c r="N50" s="558">
        <f t="shared" si="19"/>
        <v>574540000</v>
      </c>
      <c r="O50" s="558">
        <f t="shared" si="19"/>
        <v>469314000</v>
      </c>
      <c r="P50" s="558">
        <f t="shared" si="19"/>
        <v>110835666</v>
      </c>
      <c r="Q50" s="558">
        <f t="shared" si="19"/>
        <v>68960132</v>
      </c>
      <c r="R50" s="558">
        <f t="shared" si="19"/>
        <v>68960132</v>
      </c>
      <c r="S50" s="538"/>
      <c r="T50" s="525"/>
      <c r="U50" s="524"/>
      <c r="V50" s="524"/>
      <c r="W50" s="526"/>
      <c r="X50" s="521"/>
      <c r="Y50" s="521"/>
      <c r="Z50" s="526"/>
      <c r="AA50" s="521"/>
      <c r="AB50" s="521"/>
      <c r="AC50" s="526"/>
      <c r="AD50" s="521"/>
      <c r="AE50" s="521"/>
      <c r="AF50" s="526"/>
      <c r="AG50" s="521"/>
      <c r="AH50" s="521"/>
      <c r="AI50" s="526"/>
      <c r="AJ50" s="521"/>
      <c r="AK50" s="521"/>
      <c r="AL50" s="526"/>
      <c r="AM50" s="521"/>
      <c r="AN50" s="521"/>
      <c r="AO50" s="526"/>
      <c r="AP50" s="521"/>
      <c r="AQ50" s="521"/>
      <c r="AR50" s="526"/>
      <c r="AS50" s="521"/>
      <c r="AT50" s="521"/>
      <c r="AU50" s="526"/>
      <c r="AV50" s="504">
        <f t="shared" si="3"/>
        <v>105226000</v>
      </c>
      <c r="AW50" s="504">
        <f t="shared" si="3"/>
        <v>358478334</v>
      </c>
      <c r="AX50" s="504">
        <f t="shared" si="4"/>
        <v>0</v>
      </c>
      <c r="AY50" s="504"/>
      <c r="AZ50" s="504"/>
      <c r="BA50" s="504"/>
      <c r="BB50" s="504"/>
      <c r="BC50" s="505"/>
      <c r="BD50" s="504"/>
      <c r="BE50" s="504"/>
      <c r="BF50" s="504"/>
      <c r="BG50" s="504"/>
      <c r="BH50" s="505"/>
      <c r="BI50" s="505"/>
      <c r="BJ50" s="505"/>
      <c r="BK50" s="505"/>
      <c r="BL50" s="506"/>
      <c r="BM50" s="506"/>
      <c r="BN50" s="506"/>
      <c r="BO50" s="507"/>
      <c r="BP50" s="506">
        <f t="shared" si="5"/>
        <v>469314000</v>
      </c>
      <c r="BQ50" s="506"/>
      <c r="BR50" s="507"/>
      <c r="BS50" s="507"/>
      <c r="BT50" s="507"/>
      <c r="BU50" s="506"/>
      <c r="BV50" s="2"/>
      <c r="BW50" s="507"/>
      <c r="BX50" s="506"/>
    </row>
    <row r="51" spans="1:76" s="2" customFormat="1" ht="409.5" hidden="1" outlineLevel="2">
      <c r="A51" s="487" t="s">
        <v>369</v>
      </c>
      <c r="B51" s="487" t="s">
        <v>369</v>
      </c>
      <c r="C51" s="488"/>
      <c r="D51" s="532" t="s">
        <v>453</v>
      </c>
      <c r="E51" s="488"/>
      <c r="F51" s="490" t="s">
        <v>454</v>
      </c>
      <c r="G51" s="491"/>
      <c r="H51" s="491"/>
      <c r="I51" s="491"/>
      <c r="J51" s="492" t="s">
        <v>455</v>
      </c>
      <c r="K51" s="567">
        <v>0.215</v>
      </c>
      <c r="L51" s="542">
        <v>0.1399</v>
      </c>
      <c r="M51" s="496">
        <v>298800000</v>
      </c>
      <c r="N51" s="496">
        <v>318560000</v>
      </c>
      <c r="O51" s="496">
        <v>318560000</v>
      </c>
      <c r="P51" s="497">
        <f>19471833+9880000</f>
        <v>29351833</v>
      </c>
      <c r="Q51" s="496">
        <v>17931933</v>
      </c>
      <c r="R51" s="496">
        <f>15408000+2523933</f>
        <v>17931933</v>
      </c>
      <c r="S51" s="564" t="s">
        <v>372</v>
      </c>
      <c r="T51" s="495" t="s">
        <v>291</v>
      </c>
      <c r="U51" s="517">
        <f>+N51</f>
        <v>318560000</v>
      </c>
      <c r="V51" s="517">
        <f>+O51</f>
        <v>318560000</v>
      </c>
      <c r="W51" s="501"/>
      <c r="X51" s="502"/>
      <c r="Y51" s="502"/>
      <c r="Z51" s="501"/>
      <c r="AA51" s="502"/>
      <c r="AB51" s="502"/>
      <c r="AC51" s="501"/>
      <c r="AD51" s="502"/>
      <c r="AE51" s="502"/>
      <c r="AF51" s="501"/>
      <c r="AG51" s="502"/>
      <c r="AH51" s="502"/>
      <c r="AI51" s="501"/>
      <c r="AJ51" s="502"/>
      <c r="AK51" s="502"/>
      <c r="AL51" s="501"/>
      <c r="AM51" s="502"/>
      <c r="AN51" s="502"/>
      <c r="AO51" s="501"/>
      <c r="AP51" s="502"/>
      <c r="AQ51" s="502"/>
      <c r="AR51" s="501"/>
      <c r="AS51" s="502"/>
      <c r="AT51" s="502"/>
      <c r="AU51" s="501"/>
      <c r="AV51" s="504">
        <f t="shared" si="3"/>
        <v>0</v>
      </c>
      <c r="AW51" s="504">
        <f t="shared" si="3"/>
        <v>289208167</v>
      </c>
      <c r="AX51" s="504">
        <f t="shared" si="4"/>
        <v>0</v>
      </c>
      <c r="AY51" s="504"/>
      <c r="AZ51" s="504"/>
      <c r="BA51" s="504"/>
      <c r="BB51" s="504"/>
      <c r="BC51" s="505"/>
      <c r="BD51" s="504"/>
      <c r="BE51" s="504"/>
      <c r="BF51" s="504"/>
      <c r="BG51" s="504"/>
      <c r="BH51" s="505"/>
      <c r="BI51" s="505"/>
      <c r="BJ51" s="505"/>
      <c r="BK51" s="505"/>
      <c r="BL51" s="506"/>
      <c r="BM51" s="506">
        <f>(N51-SUM(U51+X51+AA51+AD51+AG51+AJ51+AM51+AP51+AS51))</f>
        <v>0</v>
      </c>
      <c r="BN51" s="506">
        <f>(O51-SUM(V51+Y51+AB51+AE51+AH51+AK51+AN51+AQ51+AT51))</f>
        <v>0</v>
      </c>
      <c r="BO51" s="507"/>
      <c r="BP51" s="506">
        <f t="shared" si="5"/>
        <v>0</v>
      </c>
      <c r="BQ51" s="506"/>
      <c r="BR51" s="507"/>
      <c r="BS51" s="507"/>
      <c r="BT51" s="507"/>
      <c r="BU51" s="506"/>
      <c r="BW51" s="507"/>
      <c r="BX51" s="506"/>
    </row>
    <row r="52" spans="1:76" s="527" customFormat="1" ht="14.25" customHeight="1" outlineLevel="2">
      <c r="A52" s="520"/>
      <c r="B52" s="520"/>
      <c r="C52" s="521"/>
      <c r="D52" s="521"/>
      <c r="E52" s="521"/>
      <c r="F52" s="522"/>
      <c r="G52" s="522"/>
      <c r="H52" s="522"/>
      <c r="I52" s="522"/>
      <c r="J52" s="521"/>
      <c r="K52" s="568"/>
      <c r="L52" s="568"/>
      <c r="M52" s="524">
        <f t="shared" ref="M52:R52" si="20">+M51</f>
        <v>298800000</v>
      </c>
      <c r="N52" s="524">
        <f t="shared" si="20"/>
        <v>318560000</v>
      </c>
      <c r="O52" s="524">
        <f t="shared" si="20"/>
        <v>318560000</v>
      </c>
      <c r="P52" s="524">
        <f t="shared" si="20"/>
        <v>29351833</v>
      </c>
      <c r="Q52" s="524">
        <f t="shared" si="20"/>
        <v>17931933</v>
      </c>
      <c r="R52" s="524">
        <f t="shared" si="20"/>
        <v>17931933</v>
      </c>
      <c r="S52" s="538"/>
      <c r="T52" s="525"/>
      <c r="U52" s="524"/>
      <c r="V52" s="524"/>
      <c r="W52" s="526"/>
      <c r="X52" s="521"/>
      <c r="Y52" s="521"/>
      <c r="Z52" s="526"/>
      <c r="AA52" s="521"/>
      <c r="AB52" s="521"/>
      <c r="AC52" s="526"/>
      <c r="AD52" s="521"/>
      <c r="AE52" s="521"/>
      <c r="AF52" s="526"/>
      <c r="AG52" s="521"/>
      <c r="AH52" s="521"/>
      <c r="AI52" s="526"/>
      <c r="AJ52" s="521"/>
      <c r="AK52" s="521"/>
      <c r="AL52" s="526"/>
      <c r="AM52" s="521"/>
      <c r="AN52" s="521"/>
      <c r="AO52" s="526"/>
      <c r="AP52" s="521"/>
      <c r="AQ52" s="521"/>
      <c r="AR52" s="526"/>
      <c r="AS52" s="521"/>
      <c r="AT52" s="521"/>
      <c r="AU52" s="526"/>
      <c r="AV52" s="504">
        <f t="shared" si="3"/>
        <v>0</v>
      </c>
      <c r="AW52" s="504">
        <f t="shared" si="3"/>
        <v>289208167</v>
      </c>
      <c r="AX52" s="504">
        <f t="shared" si="4"/>
        <v>0</v>
      </c>
      <c r="AY52" s="504"/>
      <c r="AZ52" s="504"/>
      <c r="BA52" s="504"/>
      <c r="BB52" s="504"/>
      <c r="BC52" s="505"/>
      <c r="BD52" s="504"/>
      <c r="BE52" s="504"/>
      <c r="BF52" s="504"/>
      <c r="BG52" s="504"/>
      <c r="BH52" s="505"/>
      <c r="BI52" s="505"/>
      <c r="BJ52" s="505"/>
      <c r="BK52" s="505"/>
      <c r="BL52" s="506"/>
      <c r="BM52" s="506"/>
      <c r="BN52" s="506"/>
      <c r="BO52" s="507"/>
      <c r="BP52" s="506">
        <f t="shared" si="5"/>
        <v>318560000</v>
      </c>
      <c r="BQ52" s="506"/>
      <c r="BR52" s="507"/>
      <c r="BS52" s="507"/>
      <c r="BT52" s="507"/>
      <c r="BU52" s="506"/>
      <c r="BV52" s="2"/>
      <c r="BW52" s="507"/>
      <c r="BX52" s="506"/>
    </row>
    <row r="53" spans="1:76" s="576" customFormat="1" ht="14.25" customHeight="1">
      <c r="A53" s="569" t="s">
        <v>456</v>
      </c>
      <c r="B53" s="569"/>
      <c r="C53" s="570"/>
      <c r="D53" s="570"/>
      <c r="E53" s="570"/>
      <c r="F53" s="571"/>
      <c r="G53" s="571"/>
      <c r="H53" s="571"/>
      <c r="I53" s="571"/>
      <c r="J53" s="570"/>
      <c r="K53" s="572"/>
      <c r="L53" s="573"/>
      <c r="M53" s="574">
        <f t="shared" ref="M53:R53" si="21">+M21+M23+M25+M27+M29+M32+M35+M37+M39+M41+M44+M46+M48+M50+M52</f>
        <v>195214202000</v>
      </c>
      <c r="N53" s="574">
        <f t="shared" si="21"/>
        <v>192044202000</v>
      </c>
      <c r="O53" s="574">
        <f t="shared" si="21"/>
        <v>50259245027</v>
      </c>
      <c r="P53" s="574">
        <f t="shared" si="21"/>
        <v>989922901</v>
      </c>
      <c r="Q53" s="574">
        <f t="shared" si="21"/>
        <v>19286301244</v>
      </c>
      <c r="R53" s="574">
        <f t="shared" si="21"/>
        <v>7124792309</v>
      </c>
      <c r="S53" s="574">
        <f>SUBTOTAL(9,S15:S52)</f>
        <v>0</v>
      </c>
      <c r="T53" s="574">
        <f>SUBTOTAL(9,T15:T52)</f>
        <v>0</v>
      </c>
      <c r="U53" s="574">
        <f>SUBTOTAL(9,U15:U52)</f>
        <v>56879640000</v>
      </c>
      <c r="V53" s="574">
        <f>SUBTOTAL(9,V15:V52)</f>
        <v>43012784546</v>
      </c>
      <c r="W53" s="575"/>
      <c r="X53" s="574">
        <f>SUBTOTAL(9,X15:X52)</f>
        <v>0</v>
      </c>
      <c r="Y53" s="574">
        <f>SUBTOTAL(9,Y15:Y52)</f>
        <v>0</v>
      </c>
      <c r="Z53" s="574"/>
      <c r="AA53" s="574">
        <f>SUBTOTAL(9,AA15:AA52)</f>
        <v>0</v>
      </c>
      <c r="AB53" s="574">
        <f>SUBTOTAL(9,AB15:AB52)</f>
        <v>0</v>
      </c>
      <c r="AC53" s="574"/>
      <c r="AD53" s="574">
        <f>SUBTOTAL(9,AD15:AD52)</f>
        <v>0</v>
      </c>
      <c r="AE53" s="574">
        <f>SUBTOTAL(9,AE15:AE52)</f>
        <v>0</v>
      </c>
      <c r="AF53" s="574"/>
      <c r="AG53" s="574">
        <f>SUBTOTAL(9,AG15:AG52)</f>
        <v>13164562000</v>
      </c>
      <c r="AH53" s="574">
        <f>SUBTOTAL(9,AH15:AH52)</f>
        <v>7246460481</v>
      </c>
      <c r="AI53" s="574"/>
      <c r="AJ53" s="574">
        <f>SUBTOTAL(9,AJ15:AJ52)</f>
        <v>0</v>
      </c>
      <c r="AK53" s="574">
        <f>SUBTOTAL(9,AK15:AK52)</f>
        <v>0</v>
      </c>
      <c r="AL53" s="574"/>
      <c r="AM53" s="574">
        <f>SUBTOTAL(9,AM15:AM52)</f>
        <v>122000000000</v>
      </c>
      <c r="AN53" s="574">
        <f>SUBTOTAL(9,AN15:AN52)</f>
        <v>0</v>
      </c>
      <c r="AO53" s="574"/>
      <c r="AP53" s="574">
        <f>SUBTOTAL(9,AP15:AP52)</f>
        <v>0</v>
      </c>
      <c r="AQ53" s="574">
        <f>SUBTOTAL(9,AQ15:AQ52)</f>
        <v>0</v>
      </c>
      <c r="AR53" s="574"/>
      <c r="AS53" s="574">
        <f>SUBTOTAL(9,AS15:AS52)</f>
        <v>0</v>
      </c>
      <c r="AT53" s="574">
        <f>SUBTOTAL(9,AT15:AT52)</f>
        <v>0</v>
      </c>
      <c r="AU53" s="574"/>
      <c r="AV53" s="504">
        <f t="shared" si="3"/>
        <v>141784956973</v>
      </c>
      <c r="AW53" s="504">
        <f t="shared" si="3"/>
        <v>49269322126</v>
      </c>
      <c r="AX53" s="504">
        <f t="shared" si="4"/>
        <v>12161508935</v>
      </c>
      <c r="AY53" s="504"/>
      <c r="AZ53" s="504"/>
      <c r="BA53" s="504"/>
      <c r="BB53" s="504"/>
      <c r="BC53" s="505"/>
      <c r="BD53" s="504"/>
      <c r="BE53" s="504"/>
      <c r="BF53" s="504"/>
      <c r="BG53" s="504"/>
      <c r="BH53" s="505"/>
      <c r="BI53" s="505"/>
      <c r="BJ53" s="505"/>
      <c r="BK53" s="505"/>
      <c r="BL53" s="506"/>
      <c r="BM53" s="506">
        <f>(N53-SUM(U53+X53+AA53+AD53+AG53+AJ53+AM53+AP53+AS53))</f>
        <v>0</v>
      </c>
      <c r="BN53" s="506">
        <f>(O53-SUM(V53+Y53+AB53+AE53+AH53+AK53+AN53+AQ53+AT53))</f>
        <v>0</v>
      </c>
      <c r="BO53" s="507"/>
      <c r="BP53" s="506">
        <f t="shared" si="5"/>
        <v>0</v>
      </c>
      <c r="BQ53" s="506"/>
      <c r="BR53" s="507"/>
      <c r="BS53" s="507"/>
      <c r="BT53" s="507"/>
      <c r="BU53" s="506"/>
      <c r="BV53" s="2"/>
      <c r="BW53" s="507"/>
      <c r="BX53" s="506"/>
    </row>
    <row r="54" spans="1:76" ht="14.25" customHeight="1">
      <c r="M54" s="465">
        <f>+'Metas inversión 876'!Q264</f>
        <v>195214202000</v>
      </c>
      <c r="N54" s="453">
        <f>+'Metas inversión 876'!R264</f>
        <v>195214202000</v>
      </c>
      <c r="O54" s="453">
        <f>+'Metas inversión 876'!S264</f>
        <v>867384000</v>
      </c>
      <c r="P54" s="465"/>
      <c r="Q54" s="465"/>
      <c r="R54" s="465"/>
      <c r="U54" s="577"/>
      <c r="V54" s="577"/>
      <c r="W54" s="577"/>
      <c r="AV54" s="504"/>
      <c r="AW54" s="504"/>
      <c r="AX54" s="504"/>
      <c r="AY54" s="504"/>
      <c r="AZ54" s="504"/>
      <c r="BA54" s="504"/>
      <c r="BB54" s="504"/>
      <c r="BC54" s="505"/>
      <c r="BD54" s="504"/>
      <c r="BE54" s="9"/>
      <c r="BF54" s="9"/>
      <c r="BG54" s="9"/>
      <c r="BH54" s="9"/>
      <c r="BI54" s="9"/>
      <c r="BJ54" s="505"/>
      <c r="BK54" s="505"/>
      <c r="BL54" s="506"/>
      <c r="BM54" s="506"/>
      <c r="BN54" s="507"/>
      <c r="BO54" s="507"/>
      <c r="BP54" s="506"/>
      <c r="BQ54" s="506"/>
      <c r="BR54" s="507"/>
      <c r="BS54" s="507"/>
      <c r="BT54" s="507"/>
      <c r="BU54" s="506"/>
    </row>
    <row r="55" spans="1:76" ht="14.25" customHeight="1">
      <c r="M55" s="465">
        <f>+M53-M54</f>
        <v>0</v>
      </c>
      <c r="N55" s="465">
        <f>+N53-N54</f>
        <v>-3170000000</v>
      </c>
      <c r="O55" s="465">
        <f>+O53-O54</f>
        <v>49391861027</v>
      </c>
      <c r="P55" s="465"/>
      <c r="Q55" s="465"/>
      <c r="R55" s="465"/>
      <c r="U55" s="577"/>
      <c r="V55" s="577"/>
      <c r="W55" s="577"/>
      <c r="AV55" s="9"/>
      <c r="AW55" s="9"/>
      <c r="AX55" s="9"/>
      <c r="AY55" s="9"/>
      <c r="AZ55" s="9"/>
      <c r="BA55" s="9"/>
      <c r="BB55" s="9"/>
      <c r="BC55" s="9"/>
      <c r="BD55" s="9"/>
      <c r="BE55" s="9"/>
      <c r="BF55" s="9"/>
      <c r="BG55" s="9"/>
      <c r="BH55" s="9"/>
      <c r="BI55" s="9"/>
      <c r="BJ55" s="9"/>
      <c r="BK55" s="9"/>
    </row>
    <row r="56" spans="1:76" ht="14.25" customHeight="1">
      <c r="M56" s="578"/>
      <c r="N56" s="579"/>
      <c r="U56" s="505"/>
      <c r="V56" s="577"/>
      <c r="W56" s="577"/>
      <c r="AV56" s="9"/>
      <c r="AW56" s="9"/>
      <c r="AX56" s="9"/>
      <c r="AY56" s="9"/>
      <c r="AZ56" s="9"/>
      <c r="BA56" s="9"/>
      <c r="BB56" s="9"/>
      <c r="BC56" s="9"/>
      <c r="BD56" s="9"/>
      <c r="BE56" s="9"/>
      <c r="BF56" s="9"/>
      <c r="BG56" s="9"/>
      <c r="BH56" s="9"/>
      <c r="BI56" s="9"/>
      <c r="BJ56" s="9"/>
      <c r="BK56" s="9"/>
      <c r="BM56" s="506"/>
    </row>
    <row r="57" spans="1:76" ht="14.25" customHeight="1">
      <c r="N57" s="578"/>
      <c r="U57" s="505"/>
      <c r="V57" s="577"/>
      <c r="W57" s="577"/>
      <c r="X57" s="505"/>
      <c r="Y57" s="505"/>
      <c r="Z57" s="505"/>
      <c r="AA57" s="505"/>
      <c r="AB57" s="505"/>
      <c r="AV57" s="9"/>
      <c r="AW57" s="9"/>
      <c r="AX57" s="9"/>
      <c r="AY57" s="9"/>
      <c r="AZ57" s="9"/>
      <c r="BA57" s="9"/>
      <c r="BB57" s="9"/>
      <c r="BC57" s="9"/>
      <c r="BD57" s="9"/>
      <c r="BE57" s="9"/>
      <c r="BF57" s="9"/>
      <c r="BG57" s="9"/>
      <c r="BH57" s="9"/>
      <c r="BI57" s="9"/>
      <c r="BJ57" s="9"/>
      <c r="BK57" s="9"/>
    </row>
    <row r="58" spans="1:76" ht="14.25" customHeight="1">
      <c r="N58" s="578"/>
      <c r="U58" s="505"/>
      <c r="V58" s="577"/>
      <c r="W58" s="577"/>
      <c r="X58" s="505"/>
      <c r="Y58" s="505"/>
      <c r="Z58" s="505"/>
      <c r="AA58" s="505"/>
      <c r="AB58" s="505"/>
      <c r="AV58" s="9"/>
      <c r="AW58" s="9"/>
      <c r="AX58" s="9"/>
      <c r="AY58" s="9"/>
      <c r="AZ58" s="9"/>
      <c r="BA58" s="9"/>
      <c r="BB58" s="9"/>
      <c r="BC58" s="9"/>
      <c r="BD58" s="9"/>
      <c r="BE58" s="9"/>
      <c r="BF58" s="9"/>
      <c r="BG58" s="9"/>
      <c r="BH58" s="9"/>
      <c r="BI58" s="9"/>
      <c r="BJ58" s="9"/>
      <c r="BK58" s="9"/>
    </row>
    <row r="59" spans="1:76" ht="14.25" customHeight="1">
      <c r="N59" s="577"/>
      <c r="P59" s="578"/>
      <c r="U59" s="578"/>
      <c r="V59" s="577"/>
      <c r="W59" s="577"/>
      <c r="AV59" s="9"/>
      <c r="AW59" s="9"/>
      <c r="AX59" s="9"/>
      <c r="AY59" s="9"/>
      <c r="AZ59" s="9"/>
      <c r="BA59" s="9"/>
      <c r="BB59" s="9"/>
      <c r="BC59" s="9"/>
      <c r="BD59" s="9"/>
      <c r="BE59" s="9"/>
      <c r="BF59" s="9"/>
      <c r="BG59" s="9"/>
      <c r="BH59" s="9"/>
      <c r="BI59" s="9"/>
      <c r="BJ59" s="9"/>
      <c r="BK59" s="9"/>
    </row>
    <row r="60" spans="1:76" ht="14.25" customHeight="1">
      <c r="N60" s="580"/>
      <c r="V60" s="577"/>
      <c r="W60" s="577"/>
      <c r="AV60" s="9"/>
      <c r="AW60" s="9"/>
      <c r="AX60" s="9"/>
      <c r="AY60" s="9"/>
      <c r="AZ60" s="9"/>
      <c r="BA60" s="9"/>
      <c r="BB60" s="9"/>
      <c r="BC60" s="9"/>
      <c r="BD60" s="9"/>
      <c r="BE60" s="9"/>
      <c r="BF60" s="9"/>
      <c r="BG60" s="9"/>
      <c r="BH60" s="9"/>
      <c r="BI60" s="9"/>
      <c r="BJ60" s="9"/>
      <c r="BK60" s="9"/>
    </row>
    <row r="61" spans="1:76" ht="14.25" customHeight="1">
      <c r="N61" s="580"/>
      <c r="V61" s="577"/>
      <c r="W61" s="577"/>
      <c r="AV61" s="9"/>
      <c r="AW61" s="9"/>
      <c r="AX61" s="9"/>
      <c r="AY61" s="9"/>
      <c r="AZ61" s="9"/>
      <c r="BA61" s="9"/>
      <c r="BB61" s="9"/>
      <c r="BC61" s="9"/>
      <c r="BD61" s="9"/>
      <c r="BE61" s="9"/>
      <c r="BF61" s="9"/>
      <c r="BG61" s="9"/>
      <c r="BH61" s="9"/>
      <c r="BI61" s="9"/>
      <c r="BJ61" s="9"/>
      <c r="BK61" s="9"/>
    </row>
    <row r="62" spans="1:76" ht="14.25" customHeight="1">
      <c r="N62" s="580"/>
    </row>
    <row r="63" spans="1:76" ht="14.25" customHeight="1">
      <c r="N63" s="580"/>
    </row>
    <row r="64" spans="1:76" ht="14.25" customHeight="1">
      <c r="N64" s="580"/>
    </row>
    <row r="65" spans="14:14" ht="14.25" customHeight="1">
      <c r="N65" s="580"/>
    </row>
  </sheetData>
  <autoFilter ref="A13:AU52"/>
  <mergeCells count="31">
    <mergeCell ref="AM12:AO12"/>
    <mergeCell ref="AP12:AR12"/>
    <mergeCell ref="AS12:AU12"/>
    <mergeCell ref="U12:W12"/>
    <mergeCell ref="X12:Z12"/>
    <mergeCell ref="AA12:AC12"/>
    <mergeCell ref="AD12:AF12"/>
    <mergeCell ref="AG12:AI12"/>
    <mergeCell ref="AJ12:AL12"/>
    <mergeCell ref="K12:L12"/>
    <mergeCell ref="M12:N12"/>
    <mergeCell ref="O12:P12"/>
    <mergeCell ref="Q12:R12"/>
    <mergeCell ref="S12:S13"/>
    <mergeCell ref="T12:T13"/>
    <mergeCell ref="AB1:AE8"/>
    <mergeCell ref="AH1:AJ8"/>
    <mergeCell ref="AK1:AR8"/>
    <mergeCell ref="AS1:AV8"/>
    <mergeCell ref="AW1:AY8"/>
    <mergeCell ref="B12:B13"/>
    <mergeCell ref="C12:C13"/>
    <mergeCell ref="E12:E13"/>
    <mergeCell ref="F12:F13"/>
    <mergeCell ref="G12:I12"/>
    <mergeCell ref="A1:C8"/>
    <mergeCell ref="D1:I8"/>
    <mergeCell ref="J1:M8"/>
    <mergeCell ref="N1:O8"/>
    <mergeCell ref="P1:R8"/>
    <mergeCell ref="S1:AA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Hoja4">
    <tabColor rgb="FF00B050"/>
  </sheetPr>
  <dimension ref="A1:BB24"/>
  <sheetViews>
    <sheetView showGridLines="0" topLeftCell="N1" zoomScale="70" zoomScaleNormal="70" workbookViewId="0">
      <selection activeCell="S15" sqref="S15"/>
    </sheetView>
  </sheetViews>
  <sheetFormatPr baseColWidth="10" defaultRowHeight="15"/>
  <cols>
    <col min="1" max="1" width="11.42578125" style="1" hidden="1" customWidth="1"/>
    <col min="2" max="2" width="16.85546875" style="5" customWidth="1"/>
    <col min="3" max="3" width="16.85546875" style="3" customWidth="1"/>
    <col min="4" max="4" width="16.85546875" style="5" customWidth="1"/>
    <col min="5" max="5" width="29.140625" style="3" customWidth="1"/>
    <col min="6" max="6" width="6.42578125" style="5" customWidth="1"/>
    <col min="7" max="7" width="23.42578125" style="8" customWidth="1"/>
    <col min="8" max="8" width="6.42578125" style="5" customWidth="1"/>
    <col min="9" max="9" width="19" style="3" customWidth="1"/>
    <col min="10" max="10" width="6.42578125" style="5" customWidth="1"/>
    <col min="11" max="11" width="13.42578125" style="7" customWidth="1"/>
    <col min="12" max="12" width="10.28515625" style="5" customWidth="1"/>
    <col min="13" max="13" width="21" style="7" customWidth="1"/>
    <col min="14" max="14" width="9.140625" style="6" customWidth="1"/>
    <col min="15" max="15" width="36.140625" style="7" customWidth="1"/>
    <col min="16" max="16" width="6.28515625" style="6" customWidth="1"/>
    <col min="17" max="18" width="5.42578125" style="6" customWidth="1"/>
    <col min="19" max="19" width="20.140625" style="2" customWidth="1"/>
    <col min="20" max="20" width="26.85546875" style="2" customWidth="1"/>
    <col min="21" max="21" width="11.7109375" style="6" customWidth="1"/>
    <col min="22" max="22" width="13.7109375" style="6" customWidth="1"/>
    <col min="23" max="23" width="70.140625" style="1" customWidth="1"/>
    <col min="24" max="24" width="58.28515625" style="1" customWidth="1"/>
    <col min="25" max="25" width="72.140625" style="1" customWidth="1"/>
    <col min="26" max="26" width="72.5703125" style="1" customWidth="1"/>
    <col min="27" max="27" width="56.7109375" style="1" customWidth="1"/>
    <col min="28" max="29" width="14.85546875" style="1" hidden="1" customWidth="1"/>
    <col min="30" max="30" width="14.42578125" style="1" hidden="1" customWidth="1"/>
    <col min="31" max="31" width="18" style="1" hidden="1" customWidth="1"/>
    <col min="32" max="33" width="14" style="1" hidden="1" customWidth="1"/>
    <col min="34" max="36" width="11.42578125" style="4"/>
    <col min="37" max="54" width="11.42578125" style="2"/>
    <col min="55" max="16384" width="11.42578125" style="1"/>
  </cols>
  <sheetData>
    <row r="1" spans="1:36">
      <c r="O1" s="91"/>
      <c r="P1" s="92"/>
    </row>
    <row r="2" spans="1:36" ht="33.75">
      <c r="A2" s="218" t="s">
        <v>144</v>
      </c>
      <c r="B2" s="218"/>
      <c r="C2" s="218"/>
      <c r="D2" s="218"/>
      <c r="E2" s="218"/>
      <c r="F2" s="218"/>
      <c r="G2" s="218"/>
      <c r="H2" s="218"/>
      <c r="I2" s="218"/>
      <c r="J2" s="218"/>
      <c r="K2" s="218"/>
      <c r="L2" s="218"/>
      <c r="M2" s="93"/>
      <c r="N2" s="219" t="s">
        <v>99</v>
      </c>
      <c r="O2" s="219"/>
      <c r="P2" s="219"/>
      <c r="Q2" s="219"/>
      <c r="R2" s="219"/>
      <c r="S2" s="219"/>
      <c r="T2" s="219"/>
      <c r="U2" s="219"/>
      <c r="V2" s="219"/>
    </row>
    <row r="3" spans="1:36">
      <c r="O3" s="91"/>
      <c r="P3" s="92"/>
    </row>
    <row r="4" spans="1:36">
      <c r="O4" s="91"/>
      <c r="P4" s="92"/>
    </row>
    <row r="5" spans="1:36" ht="80.25" customHeight="1">
      <c r="A5" s="220" t="s">
        <v>100</v>
      </c>
      <c r="B5" s="222" t="s">
        <v>101</v>
      </c>
      <c r="C5" s="223"/>
      <c r="D5" s="224" t="s">
        <v>17</v>
      </c>
      <c r="E5" s="225"/>
      <c r="F5" s="226" t="s">
        <v>10</v>
      </c>
      <c r="G5" s="225"/>
      <c r="H5" s="226" t="s">
        <v>16</v>
      </c>
      <c r="I5" s="225"/>
      <c r="J5" s="226" t="s">
        <v>11</v>
      </c>
      <c r="K5" s="225"/>
      <c r="L5" s="226" t="s">
        <v>19</v>
      </c>
      <c r="M5" s="225"/>
      <c r="N5" s="227" t="s">
        <v>9</v>
      </c>
      <c r="O5" s="228"/>
      <c r="P5" s="229" t="s">
        <v>102</v>
      </c>
      <c r="Q5" s="229"/>
      <c r="R5" s="230"/>
      <c r="S5" s="231" t="s">
        <v>103</v>
      </c>
      <c r="T5" s="231" t="s">
        <v>7</v>
      </c>
      <c r="U5" s="233" t="s">
        <v>0</v>
      </c>
      <c r="V5" s="234"/>
      <c r="W5" s="236" t="s">
        <v>104</v>
      </c>
      <c r="X5" s="236" t="s">
        <v>105</v>
      </c>
      <c r="Y5" s="236" t="s">
        <v>106</v>
      </c>
      <c r="Z5" s="236" t="s">
        <v>107</v>
      </c>
      <c r="AA5" s="236" t="s">
        <v>2</v>
      </c>
      <c r="AB5" s="235" t="s">
        <v>108</v>
      </c>
      <c r="AC5" s="235"/>
      <c r="AD5" s="235" t="s">
        <v>109</v>
      </c>
      <c r="AE5" s="235"/>
      <c r="AF5" s="235" t="s">
        <v>110</v>
      </c>
      <c r="AG5" s="235"/>
    </row>
    <row r="6" spans="1:36" ht="30" customHeight="1">
      <c r="A6" s="221"/>
      <c r="B6" s="94" t="s">
        <v>14</v>
      </c>
      <c r="C6" s="94" t="s">
        <v>15</v>
      </c>
      <c r="D6" s="94" t="s">
        <v>14</v>
      </c>
      <c r="E6" s="94" t="s">
        <v>15</v>
      </c>
      <c r="F6" s="94" t="s">
        <v>14</v>
      </c>
      <c r="G6" s="95" t="s">
        <v>15</v>
      </c>
      <c r="H6" s="94" t="s">
        <v>14</v>
      </c>
      <c r="I6" s="94" t="s">
        <v>15</v>
      </c>
      <c r="J6" s="94" t="s">
        <v>14</v>
      </c>
      <c r="K6" s="95" t="s">
        <v>15</v>
      </c>
      <c r="L6" s="94" t="s">
        <v>14</v>
      </c>
      <c r="M6" s="95" t="s">
        <v>15</v>
      </c>
      <c r="N6" s="96" t="s">
        <v>12</v>
      </c>
      <c r="O6" s="97" t="s">
        <v>13</v>
      </c>
      <c r="P6" s="98" t="s">
        <v>4</v>
      </c>
      <c r="Q6" s="99" t="s">
        <v>5</v>
      </c>
      <c r="R6" s="99" t="s">
        <v>6</v>
      </c>
      <c r="S6" s="232"/>
      <c r="T6" s="232"/>
      <c r="U6" s="100" t="s">
        <v>111</v>
      </c>
      <c r="V6" s="100" t="s">
        <v>112</v>
      </c>
      <c r="W6" s="236"/>
      <c r="X6" s="236"/>
      <c r="Y6" s="236"/>
      <c r="Z6" s="236"/>
      <c r="AA6" s="236"/>
      <c r="AB6" s="101" t="s">
        <v>113</v>
      </c>
      <c r="AC6" s="101" t="s">
        <v>114</v>
      </c>
      <c r="AD6" s="101" t="s">
        <v>115</v>
      </c>
      <c r="AE6" s="101" t="s">
        <v>116</v>
      </c>
      <c r="AF6" s="101" t="s">
        <v>111</v>
      </c>
      <c r="AG6" s="101" t="s">
        <v>116</v>
      </c>
    </row>
    <row r="7" spans="1:36" s="115" customFormat="1" ht="142.5" hidden="1" customHeight="1">
      <c r="A7" s="102"/>
      <c r="B7" s="103">
        <v>1</v>
      </c>
      <c r="C7" s="104" t="s">
        <v>117</v>
      </c>
      <c r="D7" s="103">
        <v>5</v>
      </c>
      <c r="E7" s="104" t="s">
        <v>118</v>
      </c>
      <c r="F7" s="103">
        <v>1</v>
      </c>
      <c r="G7" s="104" t="s">
        <v>119</v>
      </c>
      <c r="H7" s="103">
        <v>1</v>
      </c>
      <c r="I7" s="104" t="s">
        <v>20</v>
      </c>
      <c r="J7" s="103">
        <v>881</v>
      </c>
      <c r="K7" s="104" t="s">
        <v>120</v>
      </c>
      <c r="L7" s="105">
        <v>4</v>
      </c>
      <c r="M7" s="106" t="s">
        <v>121</v>
      </c>
      <c r="N7" s="103">
        <v>1</v>
      </c>
      <c r="O7" s="104" t="s">
        <v>122</v>
      </c>
      <c r="P7" s="107" t="s">
        <v>23</v>
      </c>
      <c r="Q7" s="107"/>
      <c r="R7" s="107"/>
      <c r="S7" s="108" t="s">
        <v>123</v>
      </c>
      <c r="T7" s="109" t="s">
        <v>124</v>
      </c>
      <c r="U7" s="110">
        <v>0.65</v>
      </c>
      <c r="V7" s="111"/>
      <c r="W7" s="104"/>
      <c r="X7" s="104"/>
      <c r="Y7" s="104"/>
      <c r="Z7" s="104"/>
      <c r="AA7" s="112"/>
      <c r="AB7" s="113"/>
      <c r="AC7" s="113"/>
      <c r="AD7" s="113"/>
      <c r="AE7" s="113"/>
      <c r="AF7" s="113"/>
      <c r="AG7" s="113"/>
      <c r="AH7" s="114"/>
      <c r="AI7" s="114"/>
      <c r="AJ7" s="114"/>
    </row>
    <row r="8" spans="1:36" ht="192.75" hidden="1" customHeight="1">
      <c r="A8" s="116"/>
      <c r="B8" s="103">
        <v>1</v>
      </c>
      <c r="C8" s="104" t="s">
        <v>117</v>
      </c>
      <c r="D8" s="103">
        <v>5</v>
      </c>
      <c r="E8" s="104" t="s">
        <v>118</v>
      </c>
      <c r="F8" s="103">
        <v>1</v>
      </c>
      <c r="G8" s="104" t="s">
        <v>119</v>
      </c>
      <c r="H8" s="103">
        <v>1</v>
      </c>
      <c r="I8" s="104" t="s">
        <v>20</v>
      </c>
      <c r="J8" s="103">
        <v>881</v>
      </c>
      <c r="K8" s="104" t="s">
        <v>120</v>
      </c>
      <c r="L8" s="117">
        <v>4</v>
      </c>
      <c r="M8" s="104" t="s">
        <v>121</v>
      </c>
      <c r="N8" s="103">
        <v>2</v>
      </c>
      <c r="O8" s="104" t="s">
        <v>125</v>
      </c>
      <c r="P8" s="107" t="s">
        <v>23</v>
      </c>
      <c r="Q8" s="107"/>
      <c r="R8" s="107"/>
      <c r="S8" s="118" t="s">
        <v>126</v>
      </c>
      <c r="T8" s="109" t="s">
        <v>127</v>
      </c>
      <c r="U8" s="119">
        <v>19</v>
      </c>
      <c r="V8" s="120"/>
      <c r="W8" s="104"/>
      <c r="X8" s="104"/>
      <c r="Y8" s="104"/>
      <c r="Z8" s="104"/>
      <c r="AA8" s="121"/>
      <c r="AB8" s="2"/>
    </row>
    <row r="9" spans="1:36" ht="162" hidden="1" customHeight="1">
      <c r="B9" s="103">
        <v>1</v>
      </c>
      <c r="C9" s="104" t="s">
        <v>117</v>
      </c>
      <c r="D9" s="103">
        <v>5</v>
      </c>
      <c r="E9" s="104" t="s">
        <v>118</v>
      </c>
      <c r="F9" s="103">
        <v>1</v>
      </c>
      <c r="G9" s="104" t="s">
        <v>119</v>
      </c>
      <c r="H9" s="103">
        <v>1</v>
      </c>
      <c r="I9" s="104" t="s">
        <v>20</v>
      </c>
      <c r="J9" s="103">
        <v>881</v>
      </c>
      <c r="K9" s="104" t="s">
        <v>120</v>
      </c>
      <c r="L9" s="117">
        <v>4</v>
      </c>
      <c r="M9" s="104" t="s">
        <v>121</v>
      </c>
      <c r="N9" s="103">
        <v>3</v>
      </c>
      <c r="O9" s="104" t="s">
        <v>128</v>
      </c>
      <c r="P9" s="107"/>
      <c r="Q9" s="107" t="s">
        <v>23</v>
      </c>
      <c r="R9" s="107"/>
      <c r="S9" s="122" t="s">
        <v>129</v>
      </c>
      <c r="T9" s="118" t="s">
        <v>130</v>
      </c>
      <c r="U9" s="110">
        <v>0.9</v>
      </c>
      <c r="V9" s="123"/>
      <c r="W9" s="104"/>
      <c r="X9" s="104"/>
      <c r="Y9" s="104"/>
      <c r="Z9" s="104"/>
      <c r="AA9" s="124"/>
    </row>
    <row r="10" spans="1:36" ht="165.75" hidden="1" customHeight="1">
      <c r="B10" s="103">
        <v>1</v>
      </c>
      <c r="C10" s="104" t="s">
        <v>117</v>
      </c>
      <c r="D10" s="103">
        <v>5</v>
      </c>
      <c r="E10" s="104" t="s">
        <v>118</v>
      </c>
      <c r="F10" s="103">
        <v>2</v>
      </c>
      <c r="G10" s="104" t="s">
        <v>131</v>
      </c>
      <c r="H10" s="103">
        <v>1</v>
      </c>
      <c r="I10" s="104" t="s">
        <v>20</v>
      </c>
      <c r="J10" s="103">
        <v>881</v>
      </c>
      <c r="K10" s="104" t="s">
        <v>120</v>
      </c>
      <c r="L10" s="117">
        <v>4</v>
      </c>
      <c r="M10" s="104" t="s">
        <v>121</v>
      </c>
      <c r="N10" s="103">
        <v>4</v>
      </c>
      <c r="O10" s="104" t="s">
        <v>132</v>
      </c>
      <c r="P10" s="107"/>
      <c r="Q10" s="107" t="s">
        <v>23</v>
      </c>
      <c r="R10" s="107"/>
      <c r="S10" s="122" t="s">
        <v>129</v>
      </c>
      <c r="T10" s="109" t="s">
        <v>133</v>
      </c>
      <c r="U10" s="110">
        <v>0.95</v>
      </c>
      <c r="V10" s="123"/>
      <c r="W10" s="104"/>
      <c r="X10" s="104"/>
      <c r="Y10" s="104"/>
      <c r="Z10" s="104"/>
      <c r="AA10" s="125"/>
    </row>
    <row r="11" spans="1:36" ht="182.25" hidden="1" customHeight="1">
      <c r="B11" s="103">
        <v>1</v>
      </c>
      <c r="C11" s="104" t="s">
        <v>117</v>
      </c>
      <c r="D11" s="103">
        <v>5</v>
      </c>
      <c r="E11" s="104" t="s">
        <v>118</v>
      </c>
      <c r="F11" s="103">
        <v>2</v>
      </c>
      <c r="G11" s="104" t="s">
        <v>131</v>
      </c>
      <c r="H11" s="103">
        <v>1</v>
      </c>
      <c r="I11" s="104" t="s">
        <v>20</v>
      </c>
      <c r="J11" s="103">
        <v>881</v>
      </c>
      <c r="K11" s="104" t="s">
        <v>120</v>
      </c>
      <c r="L11" s="117">
        <v>4</v>
      </c>
      <c r="M11" s="104" t="s">
        <v>121</v>
      </c>
      <c r="N11" s="103">
        <v>5</v>
      </c>
      <c r="O11" s="104" t="s">
        <v>134</v>
      </c>
      <c r="P11" s="107" t="s">
        <v>23</v>
      </c>
      <c r="Q11" s="107"/>
      <c r="R11" s="107"/>
      <c r="S11" s="118" t="s">
        <v>135</v>
      </c>
      <c r="T11" s="109" t="s">
        <v>136</v>
      </c>
      <c r="U11" s="110">
        <v>0.75</v>
      </c>
      <c r="V11" s="123"/>
      <c r="W11" s="104"/>
      <c r="X11" s="104"/>
      <c r="Y11" s="104"/>
      <c r="Z11" s="104"/>
      <c r="AA11" s="124"/>
    </row>
    <row r="12" spans="1:36" ht="144.75" hidden="1" customHeight="1">
      <c r="B12" s="103">
        <v>1</v>
      </c>
      <c r="C12" s="104" t="s">
        <v>117</v>
      </c>
      <c r="D12" s="103">
        <v>5</v>
      </c>
      <c r="E12" s="104" t="s">
        <v>118</v>
      </c>
      <c r="F12" s="126">
        <v>2</v>
      </c>
      <c r="G12" s="104" t="s">
        <v>131</v>
      </c>
      <c r="H12" s="103">
        <v>1</v>
      </c>
      <c r="I12" s="104" t="s">
        <v>20</v>
      </c>
      <c r="J12" s="103">
        <v>881</v>
      </c>
      <c r="K12" s="104" t="s">
        <v>120</v>
      </c>
      <c r="L12" s="117">
        <v>4</v>
      </c>
      <c r="M12" s="104" t="s">
        <v>121</v>
      </c>
      <c r="N12" s="126">
        <v>6</v>
      </c>
      <c r="O12" s="104" t="s">
        <v>137</v>
      </c>
      <c r="P12" s="107" t="s">
        <v>23</v>
      </c>
      <c r="Q12" s="107"/>
      <c r="R12" s="107"/>
      <c r="S12" s="127" t="s">
        <v>138</v>
      </c>
      <c r="T12" s="109" t="s">
        <v>139</v>
      </c>
      <c r="U12" s="128">
        <v>11384</v>
      </c>
      <c r="V12" s="129"/>
      <c r="W12" s="104"/>
      <c r="X12" s="104"/>
      <c r="Y12" s="104"/>
      <c r="Z12" s="104"/>
      <c r="AA12" s="124"/>
    </row>
    <row r="13" spans="1:36" ht="162.75" hidden="1" customHeight="1">
      <c r="B13" s="103">
        <v>1</v>
      </c>
      <c r="C13" s="104" t="s">
        <v>117</v>
      </c>
      <c r="D13" s="103">
        <v>5</v>
      </c>
      <c r="E13" s="104" t="s">
        <v>118</v>
      </c>
      <c r="F13" s="126">
        <v>2</v>
      </c>
      <c r="G13" s="104" t="s">
        <v>131</v>
      </c>
      <c r="H13" s="103">
        <v>1</v>
      </c>
      <c r="I13" s="104" t="s">
        <v>20</v>
      </c>
      <c r="J13" s="104">
        <v>881</v>
      </c>
      <c r="K13" s="104" t="s">
        <v>120</v>
      </c>
      <c r="L13" s="117">
        <v>4</v>
      </c>
      <c r="M13" s="104" t="s">
        <v>121</v>
      </c>
      <c r="N13" s="126">
        <v>7</v>
      </c>
      <c r="O13" s="104" t="s">
        <v>140</v>
      </c>
      <c r="P13" s="107" t="s">
        <v>23</v>
      </c>
      <c r="Q13" s="107"/>
      <c r="R13" s="107"/>
      <c r="S13" s="108" t="s">
        <v>141</v>
      </c>
      <c r="T13" s="109" t="s">
        <v>142</v>
      </c>
      <c r="U13" s="110">
        <v>0.95</v>
      </c>
      <c r="V13" s="123"/>
      <c r="W13" s="104"/>
      <c r="X13" s="104"/>
      <c r="Y13" s="104"/>
      <c r="Z13" s="104"/>
      <c r="AA13" s="130"/>
    </row>
    <row r="14" spans="1:36" ht="12.75" hidden="1" customHeight="1">
      <c r="B14" s="131"/>
      <c r="C14" s="132"/>
      <c r="D14" s="131"/>
      <c r="E14" s="132"/>
      <c r="F14" s="133"/>
      <c r="G14" s="132"/>
      <c r="H14" s="131"/>
      <c r="I14" s="132"/>
      <c r="J14" s="131"/>
      <c r="K14" s="132"/>
      <c r="L14" s="134"/>
      <c r="M14" s="132"/>
      <c r="N14" s="133"/>
      <c r="O14" s="132"/>
      <c r="P14" s="135"/>
      <c r="Q14" s="135"/>
      <c r="R14" s="135"/>
      <c r="S14" s="136"/>
      <c r="T14" s="137"/>
      <c r="U14" s="138"/>
      <c r="V14" s="134"/>
      <c r="W14" s="139"/>
      <c r="X14" s="139"/>
      <c r="Y14" s="139"/>
      <c r="Z14" s="139"/>
      <c r="AA14" s="139"/>
    </row>
    <row r="15" spans="1:36" s="2" customFormat="1" ht="250.5" customHeight="1">
      <c r="A15" s="1"/>
      <c r="B15" s="64">
        <v>1</v>
      </c>
      <c r="C15" s="65" t="s">
        <v>145</v>
      </c>
      <c r="D15" s="10">
        <v>2</v>
      </c>
      <c r="E15" s="11" t="s">
        <v>30</v>
      </c>
      <c r="F15" s="10">
        <v>4</v>
      </c>
      <c r="G15" s="12" t="s">
        <v>31</v>
      </c>
      <c r="H15" s="10">
        <v>1</v>
      </c>
      <c r="I15" s="11" t="s">
        <v>32</v>
      </c>
      <c r="J15" s="10">
        <v>877</v>
      </c>
      <c r="K15" s="11" t="s">
        <v>33</v>
      </c>
      <c r="L15" s="66">
        <v>2</v>
      </c>
      <c r="M15" s="67" t="s">
        <v>146</v>
      </c>
      <c r="N15" s="21">
        <v>1</v>
      </c>
      <c r="O15" s="22" t="s">
        <v>49</v>
      </c>
      <c r="P15" s="64"/>
      <c r="Q15" s="64" t="s">
        <v>86</v>
      </c>
      <c r="R15" s="64"/>
      <c r="S15" s="35" t="s">
        <v>147</v>
      </c>
      <c r="T15" s="35" t="s">
        <v>149</v>
      </c>
      <c r="U15" s="140">
        <v>1</v>
      </c>
      <c r="V15" s="141"/>
      <c r="W15" s="104" t="s">
        <v>171</v>
      </c>
      <c r="X15" s="104" t="s">
        <v>172</v>
      </c>
      <c r="Y15" s="104"/>
      <c r="Z15" s="104"/>
      <c r="AA15" s="104"/>
      <c r="AB15" s="1"/>
      <c r="AC15" s="1"/>
      <c r="AD15" s="1"/>
      <c r="AE15" s="1"/>
      <c r="AF15" s="1"/>
      <c r="AG15" s="1"/>
      <c r="AH15" s="4"/>
      <c r="AI15" s="4"/>
      <c r="AJ15" s="4"/>
    </row>
    <row r="16" spans="1:36" ht="159.75" customHeight="1">
      <c r="B16" s="68">
        <v>1</v>
      </c>
      <c r="C16" s="69" t="s">
        <v>145</v>
      </c>
      <c r="D16" s="13">
        <v>2</v>
      </c>
      <c r="E16" s="14" t="s">
        <v>30</v>
      </c>
      <c r="F16" s="13">
        <v>4</v>
      </c>
      <c r="G16" s="15" t="s">
        <v>31</v>
      </c>
      <c r="H16" s="13">
        <v>1</v>
      </c>
      <c r="I16" s="14" t="s">
        <v>32</v>
      </c>
      <c r="J16" s="13">
        <v>877</v>
      </c>
      <c r="K16" s="14" t="s">
        <v>33</v>
      </c>
      <c r="L16" s="47">
        <v>2</v>
      </c>
      <c r="M16" s="44" t="s">
        <v>146</v>
      </c>
      <c r="N16" s="23">
        <v>5</v>
      </c>
      <c r="O16" s="24" t="s">
        <v>50</v>
      </c>
      <c r="P16" s="68"/>
      <c r="Q16" s="68" t="s">
        <v>86</v>
      </c>
      <c r="R16" s="68"/>
      <c r="S16" s="70" t="s">
        <v>148</v>
      </c>
      <c r="T16" s="36" t="s">
        <v>190</v>
      </c>
      <c r="U16" s="142">
        <v>1</v>
      </c>
      <c r="V16" s="123"/>
      <c r="W16" s="104"/>
      <c r="X16" s="104"/>
      <c r="Y16" s="104"/>
      <c r="Z16" s="104"/>
      <c r="AA16" s="104"/>
    </row>
    <row r="17" spans="1:36" ht="15.75" customHeight="1">
      <c r="B17" s="131"/>
      <c r="C17" s="132"/>
      <c r="D17" s="131"/>
      <c r="E17" s="132"/>
      <c r="F17" s="133"/>
      <c r="G17" s="132"/>
      <c r="H17" s="131"/>
      <c r="I17" s="132"/>
      <c r="J17" s="131"/>
      <c r="K17" s="132"/>
      <c r="L17" s="134"/>
      <c r="M17" s="132"/>
      <c r="N17" s="133"/>
      <c r="O17" s="132"/>
      <c r="P17" s="135"/>
      <c r="Q17" s="135"/>
      <c r="R17" s="135"/>
      <c r="S17" s="136"/>
      <c r="T17" s="137"/>
      <c r="U17" s="138"/>
      <c r="V17" s="134"/>
      <c r="W17" s="139"/>
      <c r="X17" s="139"/>
      <c r="Y17" s="139"/>
      <c r="Z17" s="139"/>
      <c r="AA17" s="139"/>
    </row>
    <row r="18" spans="1:36" s="2" customFormat="1" ht="409.5" customHeight="1">
      <c r="A18" s="1"/>
      <c r="B18" s="16">
        <v>3</v>
      </c>
      <c r="C18" s="17" t="s">
        <v>143</v>
      </c>
      <c r="D18" s="16">
        <v>7</v>
      </c>
      <c r="E18" s="17" t="s">
        <v>34</v>
      </c>
      <c r="F18" s="16">
        <v>3</v>
      </c>
      <c r="G18" s="17" t="s">
        <v>35</v>
      </c>
      <c r="H18" s="18">
        <v>30</v>
      </c>
      <c r="I18" s="17" t="s">
        <v>36</v>
      </c>
      <c r="J18" s="18">
        <v>886</v>
      </c>
      <c r="K18" s="17" t="s">
        <v>37</v>
      </c>
      <c r="L18" s="16">
        <v>1</v>
      </c>
      <c r="M18" s="38" t="s">
        <v>150</v>
      </c>
      <c r="N18" s="25">
        <v>1</v>
      </c>
      <c r="O18" s="17" t="s">
        <v>51</v>
      </c>
      <c r="P18" s="71"/>
      <c r="Q18" s="18" t="s">
        <v>86</v>
      </c>
      <c r="R18" s="71"/>
      <c r="S18" s="18">
        <v>0</v>
      </c>
      <c r="T18" s="17" t="s">
        <v>202</v>
      </c>
      <c r="U18" s="90">
        <v>1</v>
      </c>
      <c r="V18" s="141"/>
      <c r="W18" s="104" t="s">
        <v>174</v>
      </c>
      <c r="X18" s="104" t="s">
        <v>175</v>
      </c>
      <c r="Y18" s="104" t="s">
        <v>173</v>
      </c>
      <c r="Z18" s="104" t="s">
        <v>176</v>
      </c>
      <c r="AA18" s="104" t="s">
        <v>188</v>
      </c>
      <c r="AB18" s="1"/>
      <c r="AC18" s="1"/>
      <c r="AD18" s="1"/>
      <c r="AE18" s="1"/>
      <c r="AF18" s="1"/>
      <c r="AG18" s="1"/>
      <c r="AH18" s="4"/>
      <c r="AI18" s="4"/>
      <c r="AJ18" s="4"/>
    </row>
    <row r="19" spans="1:36" ht="15.75" customHeight="1">
      <c r="B19" s="131"/>
      <c r="C19" s="132"/>
      <c r="D19" s="131"/>
      <c r="E19" s="132"/>
      <c r="F19" s="133"/>
      <c r="G19" s="132"/>
      <c r="H19" s="131"/>
      <c r="I19" s="132"/>
      <c r="J19" s="131"/>
      <c r="K19" s="132"/>
      <c r="L19" s="134"/>
      <c r="M19" s="132"/>
      <c r="N19" s="133"/>
      <c r="O19" s="132"/>
      <c r="P19" s="135"/>
      <c r="Q19" s="135"/>
      <c r="R19" s="135"/>
      <c r="S19" s="136"/>
      <c r="T19" s="137"/>
      <c r="U19" s="138"/>
      <c r="V19" s="134"/>
      <c r="W19" s="139"/>
      <c r="X19" s="139"/>
      <c r="Y19" s="139"/>
      <c r="Z19" s="139"/>
      <c r="AA19" s="139"/>
    </row>
    <row r="20" spans="1:36" s="2" customFormat="1" ht="250.5" customHeight="1">
      <c r="A20" s="1"/>
      <c r="B20" s="19">
        <v>3</v>
      </c>
      <c r="C20" s="20" t="s">
        <v>151</v>
      </c>
      <c r="D20" s="19">
        <v>7</v>
      </c>
      <c r="E20" s="20" t="s">
        <v>21</v>
      </c>
      <c r="F20" s="19">
        <v>8</v>
      </c>
      <c r="G20" s="20" t="s">
        <v>38</v>
      </c>
      <c r="H20" s="19">
        <v>2</v>
      </c>
      <c r="I20" s="20" t="s">
        <v>39</v>
      </c>
      <c r="J20" s="19">
        <v>884</v>
      </c>
      <c r="K20" s="20" t="s">
        <v>40</v>
      </c>
      <c r="L20" s="32">
        <v>6</v>
      </c>
      <c r="M20" s="32" t="s">
        <v>152</v>
      </c>
      <c r="N20" s="26">
        <v>1</v>
      </c>
      <c r="O20" s="27" t="s">
        <v>52</v>
      </c>
      <c r="P20" s="32" t="s">
        <v>86</v>
      </c>
      <c r="Q20" s="32" t="s">
        <v>86</v>
      </c>
      <c r="R20" s="32"/>
      <c r="S20" s="32" t="s">
        <v>153</v>
      </c>
      <c r="T20" s="32" t="s">
        <v>154</v>
      </c>
      <c r="U20" s="32">
        <v>3200</v>
      </c>
      <c r="V20" s="141"/>
      <c r="W20" s="104"/>
      <c r="X20" s="104"/>
      <c r="Y20" s="104"/>
      <c r="Z20" s="104"/>
      <c r="AA20" s="104"/>
      <c r="AB20" s="1"/>
      <c r="AC20" s="1"/>
      <c r="AD20" s="1"/>
      <c r="AE20" s="1"/>
      <c r="AF20" s="1"/>
      <c r="AG20" s="1"/>
      <c r="AH20" s="4"/>
      <c r="AI20" s="4"/>
      <c r="AJ20" s="4"/>
    </row>
    <row r="21" spans="1:36" s="2" customFormat="1" ht="250.5" customHeight="1">
      <c r="A21" s="1"/>
      <c r="B21" s="19">
        <v>3</v>
      </c>
      <c r="C21" s="20" t="s">
        <v>151</v>
      </c>
      <c r="D21" s="19">
        <v>7</v>
      </c>
      <c r="E21" s="20" t="s">
        <v>21</v>
      </c>
      <c r="F21" s="19">
        <v>8</v>
      </c>
      <c r="G21" s="20" t="s">
        <v>38</v>
      </c>
      <c r="H21" s="19">
        <v>2</v>
      </c>
      <c r="I21" s="20" t="s">
        <v>39</v>
      </c>
      <c r="J21" s="19">
        <v>884</v>
      </c>
      <c r="K21" s="20" t="s">
        <v>40</v>
      </c>
      <c r="L21" s="32">
        <v>6</v>
      </c>
      <c r="M21" s="32" t="s">
        <v>152</v>
      </c>
      <c r="N21" s="26">
        <v>2</v>
      </c>
      <c r="O21" s="27" t="s">
        <v>53</v>
      </c>
      <c r="P21" s="32" t="s">
        <v>86</v>
      </c>
      <c r="Q21" s="32" t="s">
        <v>86</v>
      </c>
      <c r="R21" s="27"/>
      <c r="S21" s="27" t="s">
        <v>155</v>
      </c>
      <c r="T21" s="27" t="s">
        <v>156</v>
      </c>
      <c r="U21" s="72">
        <v>0.3</v>
      </c>
      <c r="V21" s="141"/>
      <c r="W21" s="104" t="s">
        <v>184</v>
      </c>
      <c r="X21" s="104" t="s">
        <v>178</v>
      </c>
      <c r="Y21" s="104" t="s">
        <v>179</v>
      </c>
      <c r="Z21" s="104" t="s">
        <v>170</v>
      </c>
      <c r="AA21" s="104"/>
      <c r="AB21" s="1"/>
      <c r="AC21" s="1"/>
      <c r="AD21" s="1"/>
      <c r="AE21" s="1"/>
      <c r="AF21" s="1"/>
      <c r="AG21" s="1"/>
      <c r="AH21" s="4"/>
      <c r="AI21" s="4"/>
      <c r="AJ21" s="4"/>
    </row>
    <row r="22" spans="1:36" ht="15.75" customHeight="1">
      <c r="B22" s="133"/>
      <c r="C22" s="143"/>
      <c r="D22" s="133"/>
      <c r="E22" s="143"/>
      <c r="F22" s="133"/>
      <c r="G22" s="143"/>
      <c r="H22" s="133"/>
      <c r="I22" s="143"/>
      <c r="J22" s="133"/>
      <c r="K22" s="143"/>
      <c r="L22" s="144"/>
      <c r="M22" s="143"/>
      <c r="N22" s="133"/>
      <c r="O22" s="143"/>
      <c r="P22" s="145"/>
      <c r="Q22" s="145"/>
      <c r="R22" s="145"/>
      <c r="S22" s="146"/>
      <c r="T22" s="147"/>
      <c r="U22" s="148"/>
      <c r="V22" s="144"/>
      <c r="W22" s="149"/>
      <c r="X22" s="149"/>
      <c r="Y22" s="149"/>
      <c r="Z22" s="149"/>
      <c r="AA22" s="149"/>
    </row>
    <row r="23" spans="1:36" ht="178.5">
      <c r="A23" s="150"/>
      <c r="B23" s="81" t="s">
        <v>157</v>
      </c>
      <c r="C23" s="82" t="s">
        <v>143</v>
      </c>
      <c r="D23" s="73">
        <v>8</v>
      </c>
      <c r="E23" s="74" t="s">
        <v>21</v>
      </c>
      <c r="F23" s="73">
        <v>8</v>
      </c>
      <c r="G23" s="74" t="s">
        <v>158</v>
      </c>
      <c r="H23" s="75">
        <v>3</v>
      </c>
      <c r="I23" s="74" t="s">
        <v>159</v>
      </c>
      <c r="J23" s="73">
        <v>886</v>
      </c>
      <c r="K23" s="74" t="s">
        <v>37</v>
      </c>
      <c r="L23" s="73">
        <v>7</v>
      </c>
      <c r="M23" s="74" t="s">
        <v>160</v>
      </c>
      <c r="N23" s="73">
        <v>4</v>
      </c>
      <c r="O23" s="74" t="s">
        <v>161</v>
      </c>
      <c r="P23" s="73"/>
      <c r="Q23" s="73" t="s">
        <v>86</v>
      </c>
      <c r="R23" s="73"/>
      <c r="S23" s="73">
        <v>0</v>
      </c>
      <c r="T23" s="74" t="s">
        <v>162</v>
      </c>
      <c r="U23" s="76">
        <v>0.15</v>
      </c>
      <c r="V23" s="151"/>
      <c r="W23" s="152"/>
      <c r="X23" s="152"/>
      <c r="Y23" s="152"/>
      <c r="Z23" s="152"/>
      <c r="AA23" s="153" t="s">
        <v>163</v>
      </c>
      <c r="AB23" s="154"/>
      <c r="AC23" s="153"/>
      <c r="AD23" s="153" t="s">
        <v>163</v>
      </c>
    </row>
    <row r="24" spans="1:36" ht="191.25">
      <c r="A24" s="150"/>
      <c r="B24" s="81" t="s">
        <v>157</v>
      </c>
      <c r="C24" s="82" t="s">
        <v>143</v>
      </c>
      <c r="D24" s="81">
        <v>8</v>
      </c>
      <c r="E24" s="82" t="s">
        <v>21</v>
      </c>
      <c r="F24" s="81">
        <v>8</v>
      </c>
      <c r="G24" s="82" t="s">
        <v>158</v>
      </c>
      <c r="H24" s="81">
        <v>3</v>
      </c>
      <c r="I24" s="82" t="s">
        <v>159</v>
      </c>
      <c r="J24" s="81">
        <v>886</v>
      </c>
      <c r="K24" s="82" t="s">
        <v>37</v>
      </c>
      <c r="L24" s="81">
        <v>7</v>
      </c>
      <c r="M24" s="82" t="s">
        <v>160</v>
      </c>
      <c r="N24" s="81">
        <v>5</v>
      </c>
      <c r="O24" s="82" t="s">
        <v>164</v>
      </c>
      <c r="P24" s="77"/>
      <c r="Q24" s="73" t="s">
        <v>86</v>
      </c>
      <c r="R24" s="78"/>
      <c r="S24" s="73">
        <v>0</v>
      </c>
      <c r="T24" s="82" t="s">
        <v>165</v>
      </c>
      <c r="U24" s="155">
        <v>0.34499999999999997</v>
      </c>
      <c r="V24" s="151"/>
      <c r="W24" s="152"/>
      <c r="X24" s="152"/>
      <c r="Y24" s="152"/>
      <c r="Z24" s="152"/>
      <c r="AA24" s="153" t="s">
        <v>163</v>
      </c>
      <c r="AB24" s="154"/>
      <c r="AC24" s="153"/>
      <c r="AD24" s="153" t="s">
        <v>163</v>
      </c>
    </row>
  </sheetData>
  <sheetProtection password="ED45" sheet="1" objects="1" scenarios="1" formatRows="0"/>
  <mergeCells count="22">
    <mergeCell ref="AB5:AC5"/>
    <mergeCell ref="AD5:AE5"/>
    <mergeCell ref="AF5:AG5"/>
    <mergeCell ref="W5:W6"/>
    <mergeCell ref="X5:X6"/>
    <mergeCell ref="Y5:Y6"/>
    <mergeCell ref="Z5:Z6"/>
    <mergeCell ref="AA5:AA6"/>
    <mergeCell ref="A2:L2"/>
    <mergeCell ref="N2:V2"/>
    <mergeCell ref="A5:A6"/>
    <mergeCell ref="B5:C5"/>
    <mergeCell ref="D5:E5"/>
    <mergeCell ref="F5:G5"/>
    <mergeCell ref="H5:I5"/>
    <mergeCell ref="J5:K5"/>
    <mergeCell ref="L5:M5"/>
    <mergeCell ref="N5:O5"/>
    <mergeCell ref="P5:R5"/>
    <mergeCell ref="S5:S6"/>
    <mergeCell ref="T5:T6"/>
    <mergeCell ref="U5:V5"/>
  </mergeCells>
  <conditionalFormatting sqref="W23:Z24">
    <cfRule type="cellIs" dxfId="3" priority="1" stopIfTrue="1" operator="notEqual">
      <formula>AZ23</formula>
    </cfRule>
  </conditionalFormatting>
  <dataValidations disablePrompts="1" count="4">
    <dataValidation type="list" allowBlank="1" showInputMessage="1" showErrorMessage="1" sqref="I24 K23">
      <formula1>$AV$9:$AV$31</formula1>
    </dataValidation>
    <dataValidation type="list" allowBlank="1" showInputMessage="1" showErrorMessage="1" sqref="F24:G24 H23:I23">
      <formula1>#REF!</formula1>
    </dataValidation>
    <dataValidation type="list" allowBlank="1" showInputMessage="1" showErrorMessage="1" sqref="C23:C24 E23">
      <formula1>'[1]Metas gestión'!#REF!</formula1>
    </dataValidation>
    <dataValidation type="list" allowBlank="1" showInputMessage="1" showErrorMessage="1" sqref="D24:E24 F23:G23">
      <formula1>'[1]Metas gestión'!#REF!</formula1>
    </dataValidation>
  </dataValidations>
  <pageMargins left="0.7" right="0.7" top="0.75" bottom="0.75" header="0.3" footer="0.3"/>
  <pageSetup orientation="portrait" r:id="rId1"/>
  <ignoredErrors>
    <ignoredError sqref="B23:B24" numberStoredAsText="1"/>
  </ignoredErrors>
  <legacyDrawing r:id="rId2"/>
</worksheet>
</file>

<file path=xl/worksheets/sheet4.xml><?xml version="1.0" encoding="utf-8"?>
<worksheet xmlns="http://schemas.openxmlformats.org/spreadsheetml/2006/main" xmlns:r="http://schemas.openxmlformats.org/officeDocument/2006/relationships">
  <sheetPr codeName="Hoja3">
    <tabColor rgb="FF00B050"/>
  </sheetPr>
  <dimension ref="A1:AF954"/>
  <sheetViews>
    <sheetView showGridLines="0" tabSelected="1" topLeftCell="K1" zoomScale="70" zoomScaleNormal="70" workbookViewId="0">
      <selection activeCell="L18" sqref="L18"/>
    </sheetView>
  </sheetViews>
  <sheetFormatPr baseColWidth="10" defaultRowHeight="15" zeroHeight="1"/>
  <cols>
    <col min="1" max="1" width="9.42578125" style="105" customWidth="1"/>
    <col min="2" max="2" width="18.42578125" style="1" customWidth="1"/>
    <col min="3" max="3" width="10.140625" style="105" customWidth="1"/>
    <col min="4" max="4" width="28.5703125" style="1" customWidth="1"/>
    <col min="5" max="5" width="11" style="105" customWidth="1"/>
    <col min="6" max="6" width="24.140625" style="1" customWidth="1"/>
    <col min="7" max="7" width="8.7109375" style="105" customWidth="1"/>
    <col min="8" max="8" width="24.140625" style="1" customWidth="1"/>
    <col min="9" max="9" width="18" style="1" hidden="1" customWidth="1"/>
    <col min="10" max="10" width="13.85546875" style="1" hidden="1" customWidth="1"/>
    <col min="11" max="11" width="8.7109375" style="1" customWidth="1"/>
    <col min="12" max="12" width="35.140625" style="1" customWidth="1"/>
    <col min="13" max="13" width="8.7109375" style="105" customWidth="1"/>
    <col min="14" max="14" width="38" style="1" customWidth="1"/>
    <col min="15" max="17" width="8.7109375" style="105" customWidth="1"/>
    <col min="18" max="18" width="21.42578125" style="1" customWidth="1"/>
    <col min="19" max="19" width="13" style="105" customWidth="1"/>
    <col min="20" max="20" width="11.42578125" style="158"/>
    <col min="21" max="21" width="93.28515625" style="1" customWidth="1"/>
    <col min="22" max="22" width="50.7109375" style="1" customWidth="1"/>
    <col min="23" max="23" width="1" style="1" customWidth="1"/>
    <col min="24" max="16384" width="11.42578125" style="1"/>
  </cols>
  <sheetData>
    <row r="1" spans="1:32" ht="25.5">
      <c r="N1" s="156" t="s">
        <v>3</v>
      </c>
      <c r="O1" s="157"/>
      <c r="P1" s="157"/>
      <c r="Q1" s="157"/>
    </row>
    <row r="2" spans="1:32" ht="107.25" customHeight="1">
      <c r="A2" s="237" t="s">
        <v>17</v>
      </c>
      <c r="B2" s="238"/>
      <c r="C2" s="237" t="s">
        <v>10</v>
      </c>
      <c r="D2" s="238"/>
      <c r="E2" s="239" t="s">
        <v>16</v>
      </c>
      <c r="F2" s="238"/>
      <c r="G2" s="239" t="s">
        <v>11</v>
      </c>
      <c r="H2" s="238"/>
      <c r="I2" s="239" t="s">
        <v>19</v>
      </c>
      <c r="J2" s="238"/>
      <c r="K2" s="227" t="s">
        <v>9</v>
      </c>
      <c r="L2" s="228"/>
      <c r="M2" s="242" t="s">
        <v>8</v>
      </c>
      <c r="N2" s="230"/>
      <c r="O2" s="241" t="s">
        <v>18</v>
      </c>
      <c r="P2" s="229"/>
      <c r="Q2" s="230"/>
      <c r="R2" s="231" t="s">
        <v>7</v>
      </c>
      <c r="S2" s="240" t="s">
        <v>0</v>
      </c>
      <c r="T2" s="240"/>
      <c r="U2" s="236" t="s">
        <v>1</v>
      </c>
      <c r="V2" s="236" t="s">
        <v>2</v>
      </c>
    </row>
    <row r="3" spans="1:32" ht="28.5" customHeight="1">
      <c r="A3" s="94" t="s">
        <v>14</v>
      </c>
      <c r="B3" s="94" t="s">
        <v>15</v>
      </c>
      <c r="C3" s="94" t="s">
        <v>14</v>
      </c>
      <c r="D3" s="94" t="s">
        <v>15</v>
      </c>
      <c r="E3" s="94" t="s">
        <v>14</v>
      </c>
      <c r="F3" s="94" t="s">
        <v>15</v>
      </c>
      <c r="G3" s="94" t="s">
        <v>14</v>
      </c>
      <c r="H3" s="94" t="s">
        <v>15</v>
      </c>
      <c r="I3" s="94" t="s">
        <v>14</v>
      </c>
      <c r="J3" s="94" t="s">
        <v>15</v>
      </c>
      <c r="K3" s="159" t="s">
        <v>12</v>
      </c>
      <c r="L3" s="96" t="s">
        <v>13</v>
      </c>
      <c r="M3" s="96" t="s">
        <v>12</v>
      </c>
      <c r="N3" s="96" t="s">
        <v>13</v>
      </c>
      <c r="O3" s="99" t="s">
        <v>4</v>
      </c>
      <c r="P3" s="99" t="s">
        <v>5</v>
      </c>
      <c r="Q3" s="99" t="s">
        <v>6</v>
      </c>
      <c r="R3" s="232"/>
      <c r="S3" s="100" t="s">
        <v>24</v>
      </c>
      <c r="T3" s="100" t="s">
        <v>25</v>
      </c>
      <c r="U3" s="236"/>
      <c r="V3" s="236"/>
      <c r="AC3" s="1">
        <v>100</v>
      </c>
      <c r="AD3" s="1">
        <v>9</v>
      </c>
      <c r="AE3" s="1">
        <f>(AC3/9)</f>
        <v>11.111111111111111</v>
      </c>
      <c r="AF3" s="1">
        <f>(AE3*4)</f>
        <v>44.444444444444443</v>
      </c>
    </row>
    <row r="4" spans="1:32" s="9" customFormat="1" ht="141.75" hidden="1" customHeight="1">
      <c r="A4" s="160">
        <v>2</v>
      </c>
      <c r="B4" s="161" t="s">
        <v>26</v>
      </c>
      <c r="C4" s="160">
        <v>1</v>
      </c>
      <c r="D4" s="161" t="s">
        <v>27</v>
      </c>
      <c r="E4" s="162">
        <v>1</v>
      </c>
      <c r="F4" s="161" t="s">
        <v>28</v>
      </c>
      <c r="G4" s="162">
        <v>876</v>
      </c>
      <c r="H4" s="161" t="s">
        <v>29</v>
      </c>
      <c r="I4" s="163"/>
      <c r="J4" s="163"/>
      <c r="K4" s="164">
        <v>1</v>
      </c>
      <c r="L4" s="161" t="s">
        <v>41</v>
      </c>
      <c r="M4" s="160" t="s">
        <v>54</v>
      </c>
      <c r="N4" s="161" t="s">
        <v>55</v>
      </c>
      <c r="O4" s="160" t="s">
        <v>23</v>
      </c>
      <c r="P4" s="160"/>
      <c r="Q4" s="160"/>
      <c r="R4" s="165" t="s">
        <v>87</v>
      </c>
      <c r="S4" s="166">
        <v>0.25</v>
      </c>
      <c r="T4" s="167"/>
      <c r="U4" s="168"/>
      <c r="V4" s="168"/>
    </row>
    <row r="5" spans="1:32" s="9" customFormat="1" ht="141.75" hidden="1" customHeight="1">
      <c r="A5" s="160">
        <v>2</v>
      </c>
      <c r="B5" s="161" t="s">
        <v>26</v>
      </c>
      <c r="C5" s="160">
        <v>1</v>
      </c>
      <c r="D5" s="161" t="s">
        <v>27</v>
      </c>
      <c r="E5" s="162">
        <v>1</v>
      </c>
      <c r="F5" s="161" t="s">
        <v>28</v>
      </c>
      <c r="G5" s="162">
        <v>876</v>
      </c>
      <c r="H5" s="161" t="s">
        <v>29</v>
      </c>
      <c r="I5" s="163"/>
      <c r="J5" s="163"/>
      <c r="K5" s="164">
        <v>1</v>
      </c>
      <c r="L5" s="161" t="s">
        <v>41</v>
      </c>
      <c r="M5" s="160" t="s">
        <v>56</v>
      </c>
      <c r="N5" s="165" t="s">
        <v>57</v>
      </c>
      <c r="O5" s="160" t="s">
        <v>86</v>
      </c>
      <c r="P5" s="160"/>
      <c r="Q5" s="160"/>
      <c r="R5" s="165" t="s">
        <v>88</v>
      </c>
      <c r="S5" s="166">
        <v>0.25</v>
      </c>
      <c r="T5" s="167"/>
      <c r="U5" s="168"/>
      <c r="V5" s="168"/>
    </row>
    <row r="6" spans="1:32" s="9" customFormat="1" ht="141.75" hidden="1" customHeight="1">
      <c r="A6" s="160">
        <v>2</v>
      </c>
      <c r="B6" s="161" t="s">
        <v>26</v>
      </c>
      <c r="C6" s="160">
        <v>1</v>
      </c>
      <c r="D6" s="161" t="s">
        <v>27</v>
      </c>
      <c r="E6" s="162">
        <v>1</v>
      </c>
      <c r="F6" s="161" t="s">
        <v>28</v>
      </c>
      <c r="G6" s="162">
        <v>876</v>
      </c>
      <c r="H6" s="161" t="s">
        <v>29</v>
      </c>
      <c r="I6" s="169"/>
      <c r="J6" s="118"/>
      <c r="K6" s="164">
        <v>1</v>
      </c>
      <c r="L6" s="161" t="s">
        <v>41</v>
      </c>
      <c r="M6" s="160" t="s">
        <v>58</v>
      </c>
      <c r="N6" s="170" t="s">
        <v>59</v>
      </c>
      <c r="O6" s="160" t="s">
        <v>86</v>
      </c>
      <c r="P6" s="160"/>
      <c r="Q6" s="160"/>
      <c r="R6" s="165" t="s">
        <v>89</v>
      </c>
      <c r="S6" s="166">
        <v>0.25</v>
      </c>
      <c r="T6" s="167"/>
      <c r="U6" s="168"/>
      <c r="V6" s="168"/>
    </row>
    <row r="7" spans="1:32" s="9" customFormat="1" ht="141.75" hidden="1" customHeight="1">
      <c r="A7" s="160">
        <v>2</v>
      </c>
      <c r="B7" s="161" t="s">
        <v>26</v>
      </c>
      <c r="C7" s="160">
        <v>1</v>
      </c>
      <c r="D7" s="161" t="s">
        <v>27</v>
      </c>
      <c r="E7" s="162">
        <v>1</v>
      </c>
      <c r="F7" s="161" t="s">
        <v>28</v>
      </c>
      <c r="G7" s="162">
        <v>876</v>
      </c>
      <c r="H7" s="161" t="s">
        <v>29</v>
      </c>
      <c r="I7" s="163"/>
      <c r="J7" s="163"/>
      <c r="K7" s="164">
        <v>1</v>
      </c>
      <c r="L7" s="161" t="s">
        <v>41</v>
      </c>
      <c r="M7" s="160" t="s">
        <v>60</v>
      </c>
      <c r="N7" s="170" t="s">
        <v>61</v>
      </c>
      <c r="O7" s="160" t="s">
        <v>86</v>
      </c>
      <c r="P7" s="160"/>
      <c r="Q7" s="160"/>
      <c r="R7" s="165" t="s">
        <v>90</v>
      </c>
      <c r="S7" s="166">
        <v>0.25</v>
      </c>
      <c r="T7" s="167"/>
      <c r="U7" s="168"/>
      <c r="V7" s="168"/>
    </row>
    <row r="8" spans="1:32" s="9" customFormat="1" ht="195" hidden="1">
      <c r="A8" s="160">
        <v>2</v>
      </c>
      <c r="B8" s="161" t="s">
        <v>26</v>
      </c>
      <c r="C8" s="160">
        <v>1</v>
      </c>
      <c r="D8" s="161" t="s">
        <v>27</v>
      </c>
      <c r="E8" s="162">
        <v>1</v>
      </c>
      <c r="F8" s="161" t="s">
        <v>28</v>
      </c>
      <c r="G8" s="162">
        <v>876</v>
      </c>
      <c r="H8" s="161" t="s">
        <v>29</v>
      </c>
      <c r="I8" s="171"/>
      <c r="J8" s="171"/>
      <c r="K8" s="164">
        <v>2</v>
      </c>
      <c r="L8" s="170" t="s">
        <v>42</v>
      </c>
      <c r="M8" s="172" t="s">
        <v>62</v>
      </c>
      <c r="N8" s="170" t="s">
        <v>63</v>
      </c>
      <c r="O8" s="160" t="s">
        <v>86</v>
      </c>
      <c r="P8" s="160"/>
      <c r="Q8" s="160"/>
      <c r="R8" s="165" t="s">
        <v>91</v>
      </c>
      <c r="S8" s="166">
        <v>0.25</v>
      </c>
      <c r="T8" s="173"/>
      <c r="U8" s="174"/>
      <c r="V8" s="174"/>
    </row>
    <row r="9" spans="1:32" s="180" customFormat="1" ht="161.25" hidden="1" customHeight="1">
      <c r="A9" s="160">
        <v>2</v>
      </c>
      <c r="B9" s="161" t="s">
        <v>26</v>
      </c>
      <c r="C9" s="160">
        <v>1</v>
      </c>
      <c r="D9" s="161" t="s">
        <v>27</v>
      </c>
      <c r="E9" s="162">
        <v>1</v>
      </c>
      <c r="F9" s="161" t="s">
        <v>28</v>
      </c>
      <c r="G9" s="162">
        <v>876</v>
      </c>
      <c r="H9" s="161" t="s">
        <v>29</v>
      </c>
      <c r="I9" s="175">
        <v>7</v>
      </c>
      <c r="J9" s="176" t="s">
        <v>22</v>
      </c>
      <c r="K9" s="164">
        <v>3</v>
      </c>
      <c r="L9" s="170" t="s">
        <v>43</v>
      </c>
      <c r="M9" s="172" t="s">
        <v>64</v>
      </c>
      <c r="N9" s="170" t="s">
        <v>65</v>
      </c>
      <c r="O9" s="160" t="s">
        <v>86</v>
      </c>
      <c r="P9" s="160"/>
      <c r="Q9" s="160"/>
      <c r="R9" s="165" t="s">
        <v>92</v>
      </c>
      <c r="S9" s="166">
        <v>0.25</v>
      </c>
      <c r="T9" s="177"/>
      <c r="U9" s="178"/>
      <c r="V9" s="179"/>
    </row>
    <row r="10" spans="1:32" s="180" customFormat="1" ht="161.25" hidden="1" customHeight="1">
      <c r="A10" s="160">
        <v>2</v>
      </c>
      <c r="B10" s="161" t="s">
        <v>26</v>
      </c>
      <c r="C10" s="160">
        <v>1</v>
      </c>
      <c r="D10" s="161" t="s">
        <v>27</v>
      </c>
      <c r="E10" s="162">
        <v>1</v>
      </c>
      <c r="F10" s="161" t="s">
        <v>28</v>
      </c>
      <c r="G10" s="162">
        <v>876</v>
      </c>
      <c r="H10" s="161" t="s">
        <v>29</v>
      </c>
      <c r="I10" s="175">
        <v>7</v>
      </c>
      <c r="J10" s="176" t="s">
        <v>22</v>
      </c>
      <c r="K10" s="164">
        <v>6</v>
      </c>
      <c r="L10" s="170" t="s">
        <v>44</v>
      </c>
      <c r="M10" s="172" t="s">
        <v>66</v>
      </c>
      <c r="N10" s="170" t="s">
        <v>67</v>
      </c>
      <c r="O10" s="160" t="s">
        <v>86</v>
      </c>
      <c r="P10" s="160"/>
      <c r="Q10" s="160"/>
      <c r="R10" s="165" t="s">
        <v>93</v>
      </c>
      <c r="S10" s="166">
        <v>0.3</v>
      </c>
      <c r="T10" s="177"/>
      <c r="U10" s="178"/>
      <c r="V10" s="179"/>
    </row>
    <row r="11" spans="1:32" s="180" customFormat="1" ht="150" hidden="1">
      <c r="A11" s="160">
        <v>2</v>
      </c>
      <c r="B11" s="161" t="s">
        <v>26</v>
      </c>
      <c r="C11" s="160">
        <v>1</v>
      </c>
      <c r="D11" s="161" t="s">
        <v>27</v>
      </c>
      <c r="E11" s="162">
        <v>1</v>
      </c>
      <c r="F11" s="161" t="s">
        <v>28</v>
      </c>
      <c r="G11" s="162">
        <v>876</v>
      </c>
      <c r="H11" s="161" t="s">
        <v>29</v>
      </c>
      <c r="I11" s="181"/>
      <c r="J11" s="181"/>
      <c r="K11" s="164">
        <v>7</v>
      </c>
      <c r="L11" s="170" t="s">
        <v>45</v>
      </c>
      <c r="M11" s="172" t="s">
        <v>68</v>
      </c>
      <c r="N11" s="170" t="s">
        <v>69</v>
      </c>
      <c r="O11" s="160" t="s">
        <v>86</v>
      </c>
      <c r="P11" s="160"/>
      <c r="Q11" s="160"/>
      <c r="R11" s="165" t="s">
        <v>94</v>
      </c>
      <c r="S11" s="166">
        <v>0.3</v>
      </c>
      <c r="T11" s="177"/>
      <c r="U11" s="178"/>
      <c r="V11" s="179"/>
    </row>
    <row r="12" spans="1:32" s="180" customFormat="1" ht="161.25" hidden="1" customHeight="1">
      <c r="A12" s="160">
        <v>2</v>
      </c>
      <c r="B12" s="161" t="s">
        <v>26</v>
      </c>
      <c r="C12" s="160">
        <v>1</v>
      </c>
      <c r="D12" s="161" t="s">
        <v>27</v>
      </c>
      <c r="E12" s="162">
        <v>1</v>
      </c>
      <c r="F12" s="161" t="s">
        <v>28</v>
      </c>
      <c r="G12" s="162">
        <v>876</v>
      </c>
      <c r="H12" s="161" t="s">
        <v>29</v>
      </c>
      <c r="I12" s="175">
        <v>7</v>
      </c>
      <c r="J12" s="176" t="s">
        <v>22</v>
      </c>
      <c r="K12" s="164">
        <v>11</v>
      </c>
      <c r="L12" s="161" t="s">
        <v>46</v>
      </c>
      <c r="M12" s="162" t="s">
        <v>70</v>
      </c>
      <c r="N12" s="161" t="s">
        <v>71</v>
      </c>
      <c r="O12" s="160"/>
      <c r="P12" s="160" t="s">
        <v>86</v>
      </c>
      <c r="Q12" s="160"/>
      <c r="R12" s="161" t="s">
        <v>95</v>
      </c>
      <c r="S12" s="166">
        <v>0.25</v>
      </c>
      <c r="T12" s="177"/>
      <c r="U12" s="178"/>
      <c r="V12" s="179"/>
    </row>
    <row r="13" spans="1:32" s="180" customFormat="1" ht="150" hidden="1">
      <c r="A13" s="160">
        <v>2</v>
      </c>
      <c r="B13" s="161" t="s">
        <v>26</v>
      </c>
      <c r="C13" s="160">
        <v>1</v>
      </c>
      <c r="D13" s="161" t="s">
        <v>27</v>
      </c>
      <c r="E13" s="162">
        <v>1</v>
      </c>
      <c r="F13" s="161" t="s">
        <v>28</v>
      </c>
      <c r="G13" s="162">
        <v>876</v>
      </c>
      <c r="H13" s="161" t="s">
        <v>29</v>
      </c>
      <c r="I13" s="181"/>
      <c r="J13" s="181"/>
      <c r="K13" s="164"/>
      <c r="L13" s="161" t="s">
        <v>47</v>
      </c>
      <c r="M13" s="162"/>
      <c r="N13" s="161" t="s">
        <v>72</v>
      </c>
      <c r="O13" s="160"/>
      <c r="P13" s="160" t="s">
        <v>86</v>
      </c>
      <c r="Q13" s="160"/>
      <c r="R13" s="182"/>
      <c r="S13" s="183"/>
      <c r="T13" s="177"/>
      <c r="U13" s="178"/>
      <c r="V13" s="179"/>
    </row>
    <row r="14" spans="1:32" s="180" customFormat="1" ht="161.25" hidden="1" customHeight="1">
      <c r="A14" s="160">
        <v>2</v>
      </c>
      <c r="B14" s="161" t="s">
        <v>26</v>
      </c>
      <c r="C14" s="160">
        <v>1</v>
      </c>
      <c r="D14" s="161" t="s">
        <v>27</v>
      </c>
      <c r="E14" s="162">
        <v>1</v>
      </c>
      <c r="F14" s="161" t="s">
        <v>28</v>
      </c>
      <c r="G14" s="162">
        <v>876</v>
      </c>
      <c r="H14" s="161" t="s">
        <v>29</v>
      </c>
      <c r="I14" s="175">
        <v>7</v>
      </c>
      <c r="J14" s="176" t="s">
        <v>22</v>
      </c>
      <c r="K14" s="164">
        <v>11</v>
      </c>
      <c r="L14" s="161" t="s">
        <v>46</v>
      </c>
      <c r="M14" s="162" t="s">
        <v>70</v>
      </c>
      <c r="N14" s="170" t="s">
        <v>73</v>
      </c>
      <c r="O14" s="160"/>
      <c r="P14" s="160" t="s">
        <v>86</v>
      </c>
      <c r="Q14" s="160"/>
      <c r="R14" s="184" t="s">
        <v>96</v>
      </c>
      <c r="S14" s="166">
        <v>0.28999999999999998</v>
      </c>
      <c r="T14" s="177"/>
      <c r="U14" s="178"/>
      <c r="V14" s="179"/>
    </row>
    <row r="15" spans="1:32" s="9" customFormat="1" ht="165" hidden="1">
      <c r="A15" s="160">
        <v>2</v>
      </c>
      <c r="B15" s="161" t="s">
        <v>26</v>
      </c>
      <c r="C15" s="160">
        <v>1</v>
      </c>
      <c r="D15" s="161" t="s">
        <v>27</v>
      </c>
      <c r="E15" s="162">
        <v>1</v>
      </c>
      <c r="F15" s="161" t="s">
        <v>28</v>
      </c>
      <c r="G15" s="162">
        <v>876</v>
      </c>
      <c r="H15" s="161" t="s">
        <v>29</v>
      </c>
      <c r="I15" s="185"/>
      <c r="J15" s="185"/>
      <c r="K15" s="164">
        <v>12</v>
      </c>
      <c r="L15" s="161" t="s">
        <v>48</v>
      </c>
      <c r="M15" s="172" t="s">
        <v>74</v>
      </c>
      <c r="N15" s="170" t="s">
        <v>75</v>
      </c>
      <c r="O15" s="160" t="s">
        <v>86</v>
      </c>
      <c r="P15" s="160"/>
      <c r="Q15" s="160"/>
      <c r="R15" s="165" t="s">
        <v>97</v>
      </c>
      <c r="S15" s="166">
        <v>0.3</v>
      </c>
      <c r="T15" s="173"/>
      <c r="U15" s="174"/>
      <c r="V15" s="174"/>
    </row>
    <row r="16" spans="1:32" s="9" customFormat="1" ht="213.75">
      <c r="A16" s="10">
        <v>2</v>
      </c>
      <c r="B16" s="11" t="s">
        <v>30</v>
      </c>
      <c r="C16" s="10">
        <v>4</v>
      </c>
      <c r="D16" s="12" t="s">
        <v>31</v>
      </c>
      <c r="E16" s="10">
        <v>1</v>
      </c>
      <c r="F16" s="11" t="s">
        <v>32</v>
      </c>
      <c r="G16" s="10">
        <v>877</v>
      </c>
      <c r="H16" s="11" t="s">
        <v>33</v>
      </c>
      <c r="K16" s="21">
        <v>1</v>
      </c>
      <c r="L16" s="22" t="s">
        <v>49</v>
      </c>
      <c r="M16" s="28">
        <v>1</v>
      </c>
      <c r="N16" s="29" t="s">
        <v>76</v>
      </c>
      <c r="O16" s="35"/>
      <c r="P16" s="35"/>
      <c r="Q16" s="35" t="s">
        <v>86</v>
      </c>
      <c r="R16" s="12" t="s">
        <v>98</v>
      </c>
      <c r="S16" s="39">
        <v>1</v>
      </c>
      <c r="T16" s="186">
        <v>0.44440000000000002</v>
      </c>
      <c r="U16" s="187" t="s">
        <v>180</v>
      </c>
      <c r="V16" s="168"/>
    </row>
    <row r="17" spans="1:22" s="9" customFormat="1" ht="255">
      <c r="A17" s="40">
        <v>2</v>
      </c>
      <c r="B17" s="41" t="s">
        <v>30</v>
      </c>
      <c r="C17" s="40">
        <v>4</v>
      </c>
      <c r="D17" s="42" t="s">
        <v>31</v>
      </c>
      <c r="E17" s="40">
        <v>1</v>
      </c>
      <c r="F17" s="41" t="s">
        <v>32</v>
      </c>
      <c r="G17" s="40">
        <v>877</v>
      </c>
      <c r="H17" s="41" t="s">
        <v>33</v>
      </c>
      <c r="K17" s="43">
        <v>5</v>
      </c>
      <c r="L17" s="44" t="s">
        <v>50</v>
      </c>
      <c r="M17" s="45">
        <v>1</v>
      </c>
      <c r="N17" s="46" t="s">
        <v>77</v>
      </c>
      <c r="O17" s="47"/>
      <c r="P17" s="47"/>
      <c r="Q17" s="47" t="s">
        <v>86</v>
      </c>
      <c r="R17" s="42" t="s">
        <v>190</v>
      </c>
      <c r="S17" s="87">
        <v>1</v>
      </c>
      <c r="T17" s="188">
        <v>0</v>
      </c>
      <c r="U17" s="189"/>
      <c r="V17" s="190" t="s">
        <v>199</v>
      </c>
    </row>
    <row r="18" spans="1:22" s="9" customFormat="1">
      <c r="A18" s="83"/>
      <c r="B18" s="84"/>
      <c r="C18" s="84"/>
      <c r="D18" s="84"/>
      <c r="E18" s="84"/>
      <c r="F18" s="84"/>
      <c r="G18" s="84"/>
      <c r="H18" s="84"/>
      <c r="I18" s="84"/>
      <c r="J18" s="84"/>
      <c r="K18" s="84"/>
      <c r="L18" s="84"/>
      <c r="M18" s="84"/>
      <c r="N18" s="84"/>
      <c r="O18" s="84"/>
      <c r="P18" s="84"/>
      <c r="Q18" s="84"/>
      <c r="R18" s="84"/>
      <c r="S18" s="84"/>
      <c r="T18" s="84"/>
      <c r="U18" s="84"/>
      <c r="V18" s="191"/>
    </row>
    <row r="19" spans="1:22" s="9" customFormat="1" ht="360">
      <c r="A19" s="48">
        <v>7</v>
      </c>
      <c r="B19" s="49" t="s">
        <v>34</v>
      </c>
      <c r="C19" s="48">
        <v>3</v>
      </c>
      <c r="D19" s="49" t="s">
        <v>35</v>
      </c>
      <c r="E19" s="50">
        <v>30</v>
      </c>
      <c r="F19" s="49" t="s">
        <v>36</v>
      </c>
      <c r="G19" s="50">
        <v>886</v>
      </c>
      <c r="H19" s="49" t="s">
        <v>37</v>
      </c>
      <c r="K19" s="51">
        <v>1</v>
      </c>
      <c r="L19" s="49" t="s">
        <v>51</v>
      </c>
      <c r="M19" s="52">
        <v>1</v>
      </c>
      <c r="N19" s="53" t="s">
        <v>78</v>
      </c>
      <c r="O19" s="48"/>
      <c r="P19" s="48"/>
      <c r="Q19" s="48" t="s">
        <v>86</v>
      </c>
      <c r="R19" s="54" t="s">
        <v>191</v>
      </c>
      <c r="S19" s="85">
        <v>1</v>
      </c>
      <c r="T19" s="192">
        <v>0.44</v>
      </c>
      <c r="U19" s="187" t="s">
        <v>181</v>
      </c>
      <c r="V19" s="193" t="s">
        <v>189</v>
      </c>
    </row>
    <row r="20" spans="1:22" s="9" customFormat="1" ht="195">
      <c r="A20" s="37">
        <v>7</v>
      </c>
      <c r="B20" s="55" t="s">
        <v>34</v>
      </c>
      <c r="C20" s="37">
        <v>3</v>
      </c>
      <c r="D20" s="55" t="s">
        <v>35</v>
      </c>
      <c r="E20" s="56">
        <v>30</v>
      </c>
      <c r="F20" s="55" t="s">
        <v>36</v>
      </c>
      <c r="G20" s="56">
        <v>886</v>
      </c>
      <c r="H20" s="55" t="s">
        <v>37</v>
      </c>
      <c r="K20" s="57">
        <v>1</v>
      </c>
      <c r="L20" s="55" t="s">
        <v>51</v>
      </c>
      <c r="M20" s="30">
        <v>2</v>
      </c>
      <c r="N20" s="31" t="s">
        <v>79</v>
      </c>
      <c r="O20" s="37"/>
      <c r="P20" s="37"/>
      <c r="Q20" s="37" t="s">
        <v>86</v>
      </c>
      <c r="R20" s="31" t="s">
        <v>192</v>
      </c>
      <c r="S20" s="86">
        <v>1</v>
      </c>
      <c r="T20" s="188">
        <v>0.44440000000000002</v>
      </c>
      <c r="U20" s="190" t="s">
        <v>182</v>
      </c>
      <c r="V20" s="190" t="s">
        <v>177</v>
      </c>
    </row>
    <row r="21" spans="1:22" s="9" customFormat="1">
      <c r="A21" s="83"/>
      <c r="B21" s="84"/>
      <c r="C21" s="84"/>
      <c r="D21" s="84"/>
      <c r="E21" s="84"/>
      <c r="F21" s="84"/>
      <c r="G21" s="84"/>
      <c r="H21" s="84"/>
      <c r="I21" s="84"/>
      <c r="J21" s="84"/>
      <c r="K21" s="84"/>
      <c r="L21" s="84"/>
      <c r="M21" s="84"/>
      <c r="N21" s="84"/>
      <c r="O21" s="84"/>
      <c r="P21" s="84"/>
      <c r="Q21" s="84"/>
      <c r="R21" s="84"/>
      <c r="S21" s="84"/>
      <c r="T21" s="84"/>
      <c r="U21" s="84"/>
      <c r="V21" s="191"/>
    </row>
    <row r="22" spans="1:22" s="9" customFormat="1" ht="150">
      <c r="A22" s="58">
        <v>7</v>
      </c>
      <c r="B22" s="59" t="s">
        <v>21</v>
      </c>
      <c r="C22" s="58">
        <v>8</v>
      </c>
      <c r="D22" s="59" t="s">
        <v>38</v>
      </c>
      <c r="E22" s="58">
        <v>2</v>
      </c>
      <c r="F22" s="59" t="s">
        <v>39</v>
      </c>
      <c r="G22" s="58">
        <v>884</v>
      </c>
      <c r="H22" s="59" t="s">
        <v>40</v>
      </c>
      <c r="K22" s="60">
        <v>1</v>
      </c>
      <c r="L22" s="61" t="s">
        <v>52</v>
      </c>
      <c r="M22" s="62">
        <v>1</v>
      </c>
      <c r="N22" s="63" t="s">
        <v>80</v>
      </c>
      <c r="O22" s="62"/>
      <c r="P22" s="62"/>
      <c r="Q22" s="62" t="s">
        <v>86</v>
      </c>
      <c r="R22" s="88" t="s">
        <v>193</v>
      </c>
      <c r="S22" s="89">
        <v>1</v>
      </c>
      <c r="T22" s="192">
        <v>0</v>
      </c>
      <c r="U22" s="194"/>
      <c r="V22" s="193" t="s">
        <v>200</v>
      </c>
    </row>
    <row r="23" spans="1:22" s="9" customFormat="1" ht="180">
      <c r="A23" s="19">
        <v>7</v>
      </c>
      <c r="B23" s="20" t="s">
        <v>21</v>
      </c>
      <c r="C23" s="19">
        <v>8</v>
      </c>
      <c r="D23" s="20" t="s">
        <v>38</v>
      </c>
      <c r="E23" s="19">
        <v>2</v>
      </c>
      <c r="F23" s="20" t="s">
        <v>39</v>
      </c>
      <c r="G23" s="19">
        <v>884</v>
      </c>
      <c r="H23" s="20" t="s">
        <v>40</v>
      </c>
      <c r="K23" s="26">
        <v>2</v>
      </c>
      <c r="L23" s="27" t="s">
        <v>53</v>
      </c>
      <c r="M23" s="32">
        <v>1</v>
      </c>
      <c r="N23" s="33" t="s">
        <v>81</v>
      </c>
      <c r="O23" s="32"/>
      <c r="P23" s="32"/>
      <c r="Q23" s="32" t="s">
        <v>86</v>
      </c>
      <c r="R23" s="34" t="s">
        <v>195</v>
      </c>
      <c r="S23" s="72">
        <v>1</v>
      </c>
      <c r="T23" s="186">
        <v>0.44440000000000002</v>
      </c>
      <c r="U23" s="187" t="s">
        <v>183</v>
      </c>
      <c r="V23" s="187" t="s">
        <v>170</v>
      </c>
    </row>
    <row r="24" spans="1:22" s="9" customFormat="1" ht="135">
      <c r="A24" s="19">
        <v>7</v>
      </c>
      <c r="B24" s="20" t="s">
        <v>21</v>
      </c>
      <c r="C24" s="19">
        <v>8</v>
      </c>
      <c r="D24" s="20" t="s">
        <v>38</v>
      </c>
      <c r="E24" s="19">
        <v>2</v>
      </c>
      <c r="F24" s="20" t="s">
        <v>39</v>
      </c>
      <c r="G24" s="19">
        <v>884</v>
      </c>
      <c r="H24" s="20" t="s">
        <v>40</v>
      </c>
      <c r="K24" s="26">
        <v>2</v>
      </c>
      <c r="L24" s="27" t="s">
        <v>53</v>
      </c>
      <c r="M24" s="32">
        <v>2</v>
      </c>
      <c r="N24" s="33" t="s">
        <v>82</v>
      </c>
      <c r="O24" s="32"/>
      <c r="P24" s="32"/>
      <c r="Q24" s="32" t="s">
        <v>86</v>
      </c>
      <c r="R24" s="34" t="s">
        <v>194</v>
      </c>
      <c r="S24" s="72">
        <v>1</v>
      </c>
      <c r="T24" s="186">
        <v>0</v>
      </c>
      <c r="U24" s="168"/>
      <c r="V24" s="187" t="s">
        <v>201</v>
      </c>
    </row>
    <row r="25" spans="1:22" s="9" customFormat="1" ht="409.5">
      <c r="A25" s="19">
        <v>7</v>
      </c>
      <c r="B25" s="20" t="s">
        <v>21</v>
      </c>
      <c r="C25" s="19">
        <v>8</v>
      </c>
      <c r="D25" s="20" t="s">
        <v>38</v>
      </c>
      <c r="E25" s="19">
        <v>2</v>
      </c>
      <c r="F25" s="20" t="s">
        <v>39</v>
      </c>
      <c r="G25" s="19">
        <v>884</v>
      </c>
      <c r="H25" s="20" t="s">
        <v>40</v>
      </c>
      <c r="K25" s="26">
        <v>2</v>
      </c>
      <c r="L25" s="27" t="s">
        <v>53</v>
      </c>
      <c r="M25" s="32">
        <v>3</v>
      </c>
      <c r="N25" s="33" t="s">
        <v>83</v>
      </c>
      <c r="O25" s="32"/>
      <c r="P25" s="32"/>
      <c r="Q25" s="32" t="s">
        <v>86</v>
      </c>
      <c r="R25" s="34" t="s">
        <v>196</v>
      </c>
      <c r="S25" s="72">
        <v>1</v>
      </c>
      <c r="T25" s="186">
        <v>0.33329999999999999</v>
      </c>
      <c r="U25" s="187" t="s">
        <v>185</v>
      </c>
      <c r="V25" s="168"/>
    </row>
    <row r="26" spans="1:22" s="9" customFormat="1" ht="165">
      <c r="A26" s="19">
        <v>7</v>
      </c>
      <c r="B26" s="20" t="s">
        <v>21</v>
      </c>
      <c r="C26" s="19">
        <v>8</v>
      </c>
      <c r="D26" s="20" t="s">
        <v>38</v>
      </c>
      <c r="E26" s="19">
        <v>2</v>
      </c>
      <c r="F26" s="20" t="s">
        <v>39</v>
      </c>
      <c r="G26" s="19">
        <v>884</v>
      </c>
      <c r="H26" s="20" t="s">
        <v>40</v>
      </c>
      <c r="K26" s="26">
        <v>2</v>
      </c>
      <c r="L26" s="27" t="s">
        <v>53</v>
      </c>
      <c r="M26" s="32">
        <v>4</v>
      </c>
      <c r="N26" s="33" t="s">
        <v>84</v>
      </c>
      <c r="O26" s="32"/>
      <c r="P26" s="32"/>
      <c r="Q26" s="32" t="s">
        <v>86</v>
      </c>
      <c r="R26" s="34" t="s">
        <v>197</v>
      </c>
      <c r="S26" s="72">
        <v>1</v>
      </c>
      <c r="T26" s="186">
        <v>0.44</v>
      </c>
      <c r="U26" s="187" t="s">
        <v>186</v>
      </c>
      <c r="V26" s="168"/>
    </row>
    <row r="27" spans="1:22" s="9" customFormat="1" ht="255">
      <c r="A27" s="19">
        <v>7</v>
      </c>
      <c r="B27" s="20" t="s">
        <v>21</v>
      </c>
      <c r="C27" s="19">
        <v>8</v>
      </c>
      <c r="D27" s="20" t="s">
        <v>38</v>
      </c>
      <c r="E27" s="19">
        <v>2</v>
      </c>
      <c r="F27" s="20" t="s">
        <v>39</v>
      </c>
      <c r="G27" s="19">
        <v>884</v>
      </c>
      <c r="H27" s="20" t="s">
        <v>40</v>
      </c>
      <c r="K27" s="26">
        <v>2</v>
      </c>
      <c r="L27" s="27" t="s">
        <v>53</v>
      </c>
      <c r="M27" s="32">
        <v>5</v>
      </c>
      <c r="N27" s="34" t="s">
        <v>85</v>
      </c>
      <c r="O27" s="32"/>
      <c r="P27" s="32"/>
      <c r="Q27" s="32" t="s">
        <v>86</v>
      </c>
      <c r="R27" s="34" t="s">
        <v>198</v>
      </c>
      <c r="S27" s="72">
        <v>1</v>
      </c>
      <c r="T27" s="186">
        <v>0.44</v>
      </c>
      <c r="U27" s="187" t="s">
        <v>187</v>
      </c>
      <c r="V27" s="168"/>
    </row>
    <row r="28" spans="1:22" s="9" customFormat="1">
      <c r="A28" s="83"/>
      <c r="B28" s="84"/>
      <c r="C28" s="84"/>
      <c r="D28" s="84"/>
      <c r="E28" s="84"/>
      <c r="F28" s="84"/>
      <c r="G28" s="84"/>
      <c r="H28" s="84"/>
      <c r="I28" s="84"/>
      <c r="J28" s="84"/>
      <c r="K28" s="84"/>
      <c r="L28" s="84"/>
      <c r="M28" s="84"/>
      <c r="N28" s="84"/>
      <c r="O28" s="84"/>
      <c r="P28" s="84"/>
      <c r="Q28" s="84"/>
      <c r="R28" s="84"/>
      <c r="S28" s="84"/>
      <c r="T28" s="84"/>
      <c r="U28" s="84"/>
      <c r="V28" s="191"/>
    </row>
    <row r="29" spans="1:22" s="197" customFormat="1" ht="120.75" customHeight="1">
      <c r="A29" s="73">
        <v>8</v>
      </c>
      <c r="B29" s="74" t="s">
        <v>21</v>
      </c>
      <c r="C29" s="73">
        <v>8</v>
      </c>
      <c r="D29" s="74" t="s">
        <v>158</v>
      </c>
      <c r="E29" s="75">
        <v>3</v>
      </c>
      <c r="F29" s="74" t="s">
        <v>159</v>
      </c>
      <c r="G29" s="73">
        <v>886</v>
      </c>
      <c r="H29" s="74" t="s">
        <v>37</v>
      </c>
      <c r="I29" s="73">
        <v>7</v>
      </c>
      <c r="J29" s="74" t="s">
        <v>160</v>
      </c>
      <c r="K29" s="73">
        <v>4</v>
      </c>
      <c r="L29" s="74" t="s">
        <v>161</v>
      </c>
      <c r="M29" s="79">
        <v>1</v>
      </c>
      <c r="N29" s="74" t="s">
        <v>166</v>
      </c>
      <c r="O29" s="73"/>
      <c r="P29" s="73"/>
      <c r="Q29" s="73" t="s">
        <v>86</v>
      </c>
      <c r="R29" s="74" t="s">
        <v>167</v>
      </c>
      <c r="S29" s="80">
        <v>100</v>
      </c>
      <c r="T29" s="195"/>
      <c r="U29" s="196"/>
      <c r="V29" s="196"/>
    </row>
    <row r="30" spans="1:22" s="9" customFormat="1" ht="15" customHeight="1">
      <c r="A30" s="83"/>
      <c r="B30" s="84"/>
      <c r="C30" s="84"/>
      <c r="D30" s="84"/>
      <c r="E30" s="84"/>
      <c r="F30" s="84"/>
      <c r="G30" s="84"/>
      <c r="H30" s="84"/>
      <c r="I30" s="84"/>
      <c r="J30" s="84"/>
      <c r="K30" s="84"/>
      <c r="L30" s="84"/>
      <c r="M30" s="84"/>
      <c r="N30" s="84"/>
      <c r="O30" s="84"/>
      <c r="P30" s="84"/>
      <c r="Q30" s="84"/>
      <c r="R30" s="84"/>
      <c r="S30" s="84"/>
      <c r="T30" s="198"/>
      <c r="U30" s="84"/>
      <c r="V30" s="191"/>
    </row>
    <row r="31" spans="1:22" s="200" customFormat="1" ht="114.75" customHeight="1">
      <c r="A31" s="81">
        <v>8</v>
      </c>
      <c r="B31" s="82" t="s">
        <v>21</v>
      </c>
      <c r="C31" s="81">
        <v>8</v>
      </c>
      <c r="D31" s="82" t="s">
        <v>158</v>
      </c>
      <c r="E31" s="81">
        <v>3</v>
      </c>
      <c r="F31" s="82" t="s">
        <v>159</v>
      </c>
      <c r="G31" s="81">
        <v>886</v>
      </c>
      <c r="H31" s="82" t="s">
        <v>37</v>
      </c>
      <c r="I31" s="81">
        <v>7</v>
      </c>
      <c r="J31" s="82" t="s">
        <v>160</v>
      </c>
      <c r="K31" s="81">
        <v>5</v>
      </c>
      <c r="L31" s="82" t="s">
        <v>164</v>
      </c>
      <c r="M31" s="81">
        <v>1</v>
      </c>
      <c r="N31" s="82" t="s">
        <v>168</v>
      </c>
      <c r="O31" s="82"/>
      <c r="P31" s="82"/>
      <c r="Q31" s="81" t="s">
        <v>86</v>
      </c>
      <c r="R31" s="74" t="s">
        <v>169</v>
      </c>
      <c r="S31" s="80">
        <v>100</v>
      </c>
      <c r="T31" s="199"/>
      <c r="U31" s="196"/>
      <c r="V31" s="196"/>
    </row>
    <row r="32" spans="1:22" s="9" customFormat="1" ht="15" customHeight="1">
      <c r="A32" s="201"/>
      <c r="B32" s="202"/>
      <c r="C32" s="201"/>
      <c r="D32" s="203"/>
      <c r="E32" s="204"/>
      <c r="F32" s="205"/>
      <c r="G32" s="204"/>
      <c r="H32" s="205"/>
      <c r="I32" s="204"/>
      <c r="J32" s="205"/>
      <c r="K32" s="204"/>
      <c r="L32" s="206"/>
      <c r="M32" s="204"/>
      <c r="N32" s="207"/>
      <c r="O32" s="208"/>
      <c r="P32" s="209"/>
      <c r="Q32" s="210"/>
      <c r="R32" s="207"/>
      <c r="S32" s="211"/>
      <c r="T32" s="212"/>
      <c r="U32" s="213"/>
      <c r="V32" s="213"/>
    </row>
    <row r="33" spans="1:20" s="9" customFormat="1" ht="15" customHeight="1">
      <c r="A33" s="214"/>
      <c r="C33" s="214"/>
      <c r="E33" s="214"/>
      <c r="G33" s="214"/>
      <c r="M33" s="214"/>
      <c r="O33" s="214"/>
      <c r="P33" s="214"/>
      <c r="Q33" s="214"/>
      <c r="S33" s="214"/>
      <c r="T33" s="215"/>
    </row>
    <row r="34" spans="1:20" s="9" customFormat="1" ht="15" customHeight="1">
      <c r="A34" s="214"/>
      <c r="C34" s="214"/>
      <c r="E34" s="214"/>
      <c r="G34" s="214"/>
      <c r="M34" s="214"/>
      <c r="O34" s="214"/>
      <c r="P34" s="214"/>
      <c r="Q34" s="214"/>
      <c r="S34" s="214"/>
      <c r="T34" s="215"/>
    </row>
    <row r="35" spans="1:20" s="9" customFormat="1" ht="15" customHeight="1">
      <c r="A35" s="214"/>
      <c r="C35" s="214"/>
      <c r="E35" s="214"/>
      <c r="G35" s="214"/>
      <c r="M35" s="214"/>
      <c r="O35" s="214"/>
      <c r="P35" s="214"/>
      <c r="Q35" s="214"/>
      <c r="S35" s="214"/>
      <c r="T35" s="215"/>
    </row>
    <row r="36" spans="1:20" ht="15" customHeight="1"/>
    <row r="37" spans="1:20" ht="15" customHeight="1"/>
    <row r="38" spans="1:20" ht="15" customHeight="1"/>
    <row r="39" spans="1:20" ht="15" customHeight="1"/>
    <row r="40" spans="1:20" ht="15" customHeight="1"/>
    <row r="41" spans="1:20" ht="15" customHeight="1"/>
    <row r="42" spans="1:20" ht="15" customHeight="1"/>
    <row r="43" spans="1:20" ht="15" customHeight="1"/>
    <row r="44" spans="1:20" ht="15" customHeight="1"/>
    <row r="45" spans="1:20" ht="15" customHeight="1"/>
    <row r="46" spans="1:20" ht="15" customHeight="1"/>
    <row r="47" spans="1:20" ht="15" customHeight="1"/>
    <row r="48" spans="1:2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sheetData>
  <sheetProtection password="ED45" sheet="1" objects="1" scenarios="1"/>
  <autoFilter ref="A3:V3"/>
  <mergeCells count="12">
    <mergeCell ref="A2:B2"/>
    <mergeCell ref="C2:D2"/>
    <mergeCell ref="E2:F2"/>
    <mergeCell ref="U2:U3"/>
    <mergeCell ref="V2:V3"/>
    <mergeCell ref="I2:J2"/>
    <mergeCell ref="R2:R3"/>
    <mergeCell ref="S2:T2"/>
    <mergeCell ref="O2:Q2"/>
    <mergeCell ref="G2:H2"/>
    <mergeCell ref="K2:L2"/>
    <mergeCell ref="M2:N2"/>
  </mergeCells>
  <phoneticPr fontId="7" type="noConversion"/>
  <dataValidations count="4">
    <dataValidation type="list" allowBlank="1" showInputMessage="1" showErrorMessage="1" sqref="C4:D7">
      <formula1>#REF!</formula1>
    </dataValidation>
    <dataValidation type="list" allowBlank="1" showInputMessage="1" showErrorMessage="1" sqref="B4:B7">
      <formula1>$BD$10</formula1>
    </dataValidation>
    <dataValidation type="list" allowBlank="1" showInputMessage="1" showErrorMessage="1" sqref="A4:A7">
      <formula1>$BC$10</formula1>
    </dataValidation>
    <dataValidation type="list" allowBlank="1" showInputMessage="1" showErrorMessage="1" sqref="F4:F7">
      <formula1>$AY$12:$AY$32</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84988AF-CB70-4460-8389-296155CAF0E5}"/>
</file>

<file path=customXml/itemProps2.xml><?xml version="1.0" encoding="utf-8"?>
<ds:datastoreItem xmlns:ds="http://schemas.openxmlformats.org/officeDocument/2006/customXml" ds:itemID="{124E292B-973C-40A9-8B26-3DC467734508}"/>
</file>

<file path=customXml/itemProps3.xml><?xml version="1.0" encoding="utf-8"?>
<ds:datastoreItem xmlns:ds="http://schemas.openxmlformats.org/officeDocument/2006/customXml" ds:itemID="{7ABCC782-3961-4778-A0F0-DE8A43C878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 876</vt:lpstr>
      <vt:lpstr>Actividades inversión 876</vt: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2015-09-22T20:52:37Z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